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Deventer\EA 2027\Aanbestedingsdocumenten\"/>
    </mc:Choice>
  </mc:AlternateContent>
  <xr:revisionPtr revIDLastSave="0" documentId="13_ncr:1_{4A20A1CA-ADEA-4BD3-AE77-CE5D9FFB864E}" xr6:coauthVersionLast="47" xr6:coauthVersionMax="47" xr10:uidLastSave="{00000000-0000-0000-0000-000000000000}"/>
  <bookViews>
    <workbookView xWindow="-28920" yWindow="-120" windowWidth="29040" windowHeight="15720" tabRatio="804" xr2:uid="{00000000-000D-0000-FFFF-FFFF00000000}"/>
  </bookViews>
  <sheets>
    <sheet name="Specificatie" sheetId="42" r:id="rId1"/>
    <sheet name="Specificatie VO" sheetId="48" r:id="rId2"/>
    <sheet name="Sportbedrijf Deventer" sheetId="51" r:id="rId3"/>
    <sheet name="Materialen" sheetId="49" r:id="rId4"/>
  </sheets>
  <definedNames>
    <definedName name="_xlnm._FilterDatabase" localSheetId="0" hidden="1">Specificatie!$A$17:$R$407</definedName>
    <definedName name="afrdoor" localSheetId="1">#REF!</definedName>
    <definedName name="afrdoor">#REF!</definedName>
    <definedName name="afrind" localSheetId="1">#REF!</definedName>
    <definedName name="afrind">#REF!</definedName>
    <definedName name="ass.bel" localSheetId="1">#REF!</definedName>
    <definedName name="ass.bel">#REF!</definedName>
    <definedName name="Ass.belasting">#REF!</definedName>
    <definedName name="cad" localSheetId="1">'Specificatie VO'!#REF!</definedName>
    <definedName name="cad">Specificatie!#REF!</definedName>
    <definedName name="courtage" localSheetId="1">#REF!</definedName>
    <definedName name="courtage">#REF!</definedName>
    <definedName name="df" localSheetId="1">'Specificatie VO'!#REF!</definedName>
    <definedName name="df">Specificatie!#REF!</definedName>
    <definedName name="Eurokoers" localSheetId="1">#REF!</definedName>
    <definedName name="Eurokoers">#REF!</definedName>
    <definedName name="ign" localSheetId="1">#REF!</definedName>
    <definedName name="ign">#REF!</definedName>
    <definedName name="igo" localSheetId="1">#REF!</definedName>
    <definedName name="igo">#REF!</definedName>
    <definedName name="iin">#REF!</definedName>
    <definedName name="iio">#REF!</definedName>
    <definedName name="index" localSheetId="1">'Specificatie VO'!#REF!</definedName>
    <definedName name="index">Specificatie!#REF!</definedName>
    <definedName name="indexi" localSheetId="0">#REF!</definedName>
    <definedName name="indexi" localSheetId="1">#REF!</definedName>
    <definedName name="indexi">#REF!</definedName>
    <definedName name="indexi2021">#REF!</definedName>
    <definedName name="indexo" localSheetId="0">#REF!</definedName>
    <definedName name="indexo" localSheetId="1">#REF!</definedName>
    <definedName name="indexo">#REF!</definedName>
    <definedName name="indexo2020">#REF!</definedName>
    <definedName name="indexo2021">#REF!</definedName>
    <definedName name="indexp">#REF!</definedName>
    <definedName name="perc" localSheetId="1">#REF!</definedName>
    <definedName name="perc">#REF!</definedName>
    <definedName name="premie2005" localSheetId="1">#REF!</definedName>
    <definedName name="premie2005">#REF!</definedName>
    <definedName name="premie2008" localSheetId="1">#REF!</definedName>
    <definedName name="premie2008">#REF!</definedName>
    <definedName name="premieAVD">#REF!</definedName>
    <definedName name="premieGMB">#REF!</definedName>
    <definedName name="premieoud">#REF!</definedName>
    <definedName name="premieOWS">#REF!</definedName>
    <definedName name="_xlnm.Print_Area" localSheetId="0">Specificatie!$F$1:$AA$409</definedName>
    <definedName name="_xlnm.Print_Area" localSheetId="1">'Specificatie VO'!$A$1:$T$17</definedName>
    <definedName name="_xlnm.Print_Titles" localSheetId="0">Specificatie!$1:$17</definedName>
    <definedName name="_xlnm.Print_Titles" localSheetId="1">'Specificatie VO'!$1:$5</definedName>
    <definedName name="Promil" localSheetId="1">#REF!</definedName>
    <definedName name="Promil">#REF!</definedName>
    <definedName name="promillage" localSheetId="1">#REF!</definedName>
    <definedName name="promillag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51" l="1"/>
  <c r="P308" i="42"/>
  <c r="Q311" i="42"/>
  <c r="O311" i="42"/>
  <c r="N311" i="42"/>
  <c r="L311" i="42"/>
  <c r="M308" i="42"/>
  <c r="Q308" i="42"/>
  <c r="O310" i="42"/>
  <c r="N310" i="42"/>
  <c r="L310" i="42"/>
  <c r="K310" i="42"/>
  <c r="K311" i="42" s="1"/>
  <c r="Q309" i="42"/>
  <c r="P309" i="42"/>
  <c r="M309" i="42"/>
  <c r="P20" i="42"/>
  <c r="Q22" i="42"/>
  <c r="Q8" i="51"/>
  <c r="Q9" i="51"/>
  <c r="Q10" i="51"/>
  <c r="Q7" i="51"/>
  <c r="P8" i="51"/>
  <c r="P9" i="51"/>
  <c r="P10" i="51"/>
  <c r="P11" i="51"/>
  <c r="P7" i="51"/>
  <c r="O8" i="51"/>
  <c r="O9" i="51"/>
  <c r="O10" i="51"/>
  <c r="O11" i="51"/>
  <c r="Q11" i="51" s="1"/>
  <c r="O7" i="51"/>
  <c r="L12" i="51"/>
  <c r="N11" i="51"/>
  <c r="R12" i="51"/>
  <c r="N10" i="51"/>
  <c r="N9" i="51"/>
  <c r="N8" i="51"/>
  <c r="K10" i="51"/>
  <c r="K9" i="51"/>
  <c r="K8" i="51"/>
  <c r="N7" i="51"/>
  <c r="K7" i="51"/>
  <c r="Q403" i="42"/>
  <c r="P403" i="42"/>
  <c r="Q402" i="42"/>
  <c r="P402" i="42"/>
  <c r="Q401" i="42"/>
  <c r="P401" i="42"/>
  <c r="Q400" i="42"/>
  <c r="P400" i="42"/>
  <c r="Q399" i="42"/>
  <c r="P399" i="42"/>
  <c r="Q398" i="42"/>
  <c r="P398" i="42"/>
  <c r="Q397" i="42"/>
  <c r="P397" i="42"/>
  <c r="Q396" i="42"/>
  <c r="P396" i="42"/>
  <c r="R396" i="42" s="1"/>
  <c r="Q395" i="42"/>
  <c r="P395" i="42"/>
  <c r="Q394" i="42"/>
  <c r="P394" i="42"/>
  <c r="Q393" i="42"/>
  <c r="P393" i="42"/>
  <c r="Q392" i="42"/>
  <c r="P392" i="42"/>
  <c r="Q391" i="42"/>
  <c r="P391" i="42"/>
  <c r="Q390" i="42"/>
  <c r="P390" i="42"/>
  <c r="Q389" i="42"/>
  <c r="P389" i="42"/>
  <c r="Q388" i="42"/>
  <c r="P388" i="42"/>
  <c r="R388" i="42" s="1"/>
  <c r="Q387" i="42"/>
  <c r="P387" i="42"/>
  <c r="Q386" i="42"/>
  <c r="P386" i="42"/>
  <c r="Q385" i="42"/>
  <c r="P385" i="42"/>
  <c r="Q384" i="42"/>
  <c r="P384" i="42"/>
  <c r="Q383" i="42"/>
  <c r="P383" i="42"/>
  <c r="Q382" i="42"/>
  <c r="P382" i="42"/>
  <c r="Q381" i="42"/>
  <c r="P381" i="42"/>
  <c r="Q380" i="42"/>
  <c r="P380" i="42"/>
  <c r="R380" i="42" s="1"/>
  <c r="Q379" i="42"/>
  <c r="P379" i="42"/>
  <c r="Q378" i="42"/>
  <c r="P378" i="42"/>
  <c r="Q377" i="42"/>
  <c r="P377" i="42"/>
  <c r="Q376" i="42"/>
  <c r="P376" i="42"/>
  <c r="Q375" i="42"/>
  <c r="P375" i="42"/>
  <c r="Q374" i="42"/>
  <c r="P374" i="42"/>
  <c r="Q373" i="42"/>
  <c r="P373" i="42"/>
  <c r="Q372" i="42"/>
  <c r="P372" i="42"/>
  <c r="R372" i="42" s="1"/>
  <c r="Q371" i="42"/>
  <c r="P371" i="42"/>
  <c r="Q370" i="42"/>
  <c r="P370" i="42"/>
  <c r="Q369" i="42"/>
  <c r="P369" i="42"/>
  <c r="Q368" i="42"/>
  <c r="P368" i="42"/>
  <c r="Q367" i="42"/>
  <c r="P367" i="42"/>
  <c r="Q366" i="42"/>
  <c r="P366" i="42"/>
  <c r="Q363" i="42"/>
  <c r="P363" i="42"/>
  <c r="Q362" i="42"/>
  <c r="P362" i="42"/>
  <c r="R362" i="42" s="1"/>
  <c r="Q361" i="42"/>
  <c r="P361" i="42"/>
  <c r="Q360" i="42"/>
  <c r="P360" i="42"/>
  <c r="Q359" i="42"/>
  <c r="P359" i="42"/>
  <c r="Q358" i="42"/>
  <c r="P358" i="42"/>
  <c r="Q357" i="42"/>
  <c r="P357" i="42"/>
  <c r="Q356" i="42"/>
  <c r="P356" i="42"/>
  <c r="Q355" i="42"/>
  <c r="P355" i="42"/>
  <c r="Q354" i="42"/>
  <c r="P354" i="42"/>
  <c r="R354" i="42" s="1"/>
  <c r="Q353" i="42"/>
  <c r="P353" i="42"/>
  <c r="Q352" i="42"/>
  <c r="P352" i="42"/>
  <c r="Q351" i="42"/>
  <c r="P351" i="42"/>
  <c r="Q350" i="42"/>
  <c r="P350" i="42"/>
  <c r="Q349" i="42"/>
  <c r="P349" i="42"/>
  <c r="Q348" i="42"/>
  <c r="P348" i="42"/>
  <c r="Q347" i="42"/>
  <c r="P347" i="42"/>
  <c r="Q346" i="42"/>
  <c r="P346" i="42"/>
  <c r="R346" i="42" s="1"/>
  <c r="Q345" i="42"/>
  <c r="P345" i="42"/>
  <c r="Q344" i="42"/>
  <c r="P344" i="42"/>
  <c r="Q343" i="42"/>
  <c r="P343" i="42"/>
  <c r="Q342" i="42"/>
  <c r="P342" i="42"/>
  <c r="Q341" i="42"/>
  <c r="P341" i="42"/>
  <c r="Q340" i="42"/>
  <c r="P340" i="42"/>
  <c r="Q339" i="42"/>
  <c r="P339" i="42"/>
  <c r="Q338" i="42"/>
  <c r="P338" i="42"/>
  <c r="R338" i="42" s="1"/>
  <c r="Q337" i="42"/>
  <c r="P337" i="42"/>
  <c r="Q336" i="42"/>
  <c r="P336" i="42"/>
  <c r="Q335" i="42"/>
  <c r="P335" i="42"/>
  <c r="Q334" i="42"/>
  <c r="P334" i="42"/>
  <c r="Q333" i="42"/>
  <c r="P333" i="42"/>
  <c r="Q332" i="42"/>
  <c r="P332" i="42"/>
  <c r="Q331" i="42"/>
  <c r="P331" i="42"/>
  <c r="Q330" i="42"/>
  <c r="P330" i="42"/>
  <c r="R330" i="42" s="1"/>
  <c r="Q329" i="42"/>
  <c r="P329" i="42"/>
  <c r="Q328" i="42"/>
  <c r="P328" i="42"/>
  <c r="Q327" i="42"/>
  <c r="P327" i="42"/>
  <c r="Q326" i="42"/>
  <c r="P326" i="42"/>
  <c r="Q323" i="42"/>
  <c r="P323" i="42"/>
  <c r="Q322" i="42"/>
  <c r="P322" i="42"/>
  <c r="Q319" i="42"/>
  <c r="P319" i="42"/>
  <c r="Q318" i="42"/>
  <c r="P318" i="42"/>
  <c r="R318" i="42" s="1"/>
  <c r="Q317" i="42"/>
  <c r="P317" i="42"/>
  <c r="Q316" i="42"/>
  <c r="P316" i="42"/>
  <c r="Q315" i="42"/>
  <c r="P315" i="42"/>
  <c r="Q314" i="42"/>
  <c r="P314" i="42"/>
  <c r="R314" i="42" s="1"/>
  <c r="Q305" i="42"/>
  <c r="P305" i="42"/>
  <c r="Q304" i="42"/>
  <c r="P304" i="42"/>
  <c r="Q301" i="42"/>
  <c r="P301" i="42"/>
  <c r="Q300" i="42"/>
  <c r="P300" i="42"/>
  <c r="R300" i="42" s="1"/>
  <c r="Q299" i="42"/>
  <c r="P299" i="42"/>
  <c r="Q298" i="42"/>
  <c r="P298" i="42"/>
  <c r="Q297" i="42"/>
  <c r="P297" i="42"/>
  <c r="Q296" i="42"/>
  <c r="P296" i="42"/>
  <c r="R296" i="42" s="1"/>
  <c r="Q295" i="42"/>
  <c r="P295" i="42"/>
  <c r="Q294" i="42"/>
  <c r="P294" i="42"/>
  <c r="Q293" i="42"/>
  <c r="P293" i="42"/>
  <c r="Q292" i="42"/>
  <c r="P292" i="42"/>
  <c r="R292" i="42" s="1"/>
  <c r="Q291" i="42"/>
  <c r="P291" i="42"/>
  <c r="Q290" i="42"/>
  <c r="P290" i="42"/>
  <c r="Q289" i="42"/>
  <c r="P289" i="42"/>
  <c r="Q288" i="42"/>
  <c r="P288" i="42"/>
  <c r="R288" i="42" s="1"/>
  <c r="Q287" i="42"/>
  <c r="P287" i="42"/>
  <c r="Q286" i="42"/>
  <c r="P286" i="42"/>
  <c r="Q285" i="42"/>
  <c r="P285" i="42"/>
  <c r="Q284" i="42"/>
  <c r="P284" i="42"/>
  <c r="R284" i="42" s="1"/>
  <c r="Q283" i="42"/>
  <c r="P283" i="42"/>
  <c r="Q282" i="42"/>
  <c r="P282" i="42"/>
  <c r="Q281" i="42"/>
  <c r="P281" i="42"/>
  <c r="Q280" i="42"/>
  <c r="P280" i="42"/>
  <c r="R280" i="42" s="1"/>
  <c r="Q279" i="42"/>
  <c r="P279" i="42"/>
  <c r="Q276" i="42"/>
  <c r="P276" i="42"/>
  <c r="Q275" i="42"/>
  <c r="P275" i="42"/>
  <c r="Q274" i="42"/>
  <c r="P274" i="42"/>
  <c r="R274" i="42" s="1"/>
  <c r="Q273" i="42"/>
  <c r="P273" i="42"/>
  <c r="Q272" i="42"/>
  <c r="P272" i="42"/>
  <c r="Q271" i="42"/>
  <c r="P271" i="42"/>
  <c r="Q270" i="42"/>
  <c r="P270" i="42"/>
  <c r="Q267" i="42"/>
  <c r="P267" i="42"/>
  <c r="Q266" i="42"/>
  <c r="P266" i="42"/>
  <c r="Q265" i="42"/>
  <c r="P265" i="42"/>
  <c r="Q264" i="42"/>
  <c r="P264" i="42"/>
  <c r="R264" i="42" s="1"/>
  <c r="Q261" i="42"/>
  <c r="P261" i="42"/>
  <c r="Q258" i="42"/>
  <c r="P258" i="42"/>
  <c r="Q257" i="42"/>
  <c r="P257" i="42"/>
  <c r="Q256" i="42"/>
  <c r="P256" i="42"/>
  <c r="Q255" i="42"/>
  <c r="P255" i="42"/>
  <c r="Q254" i="42"/>
  <c r="P254" i="42"/>
  <c r="Q253" i="42"/>
  <c r="P253" i="42"/>
  <c r="Q252" i="42"/>
  <c r="P252" i="42"/>
  <c r="R252" i="42" s="1"/>
  <c r="Q251" i="42"/>
  <c r="P251" i="42"/>
  <c r="Q248" i="42"/>
  <c r="P248" i="42"/>
  <c r="Q247" i="42"/>
  <c r="P247" i="42"/>
  <c r="Q246" i="42"/>
  <c r="P246" i="42"/>
  <c r="R246" i="42" s="1"/>
  <c r="Q245" i="42"/>
  <c r="P245" i="42"/>
  <c r="Q244" i="42"/>
  <c r="P244" i="42"/>
  <c r="Q243" i="42"/>
  <c r="P243" i="42"/>
  <c r="Q242" i="42"/>
  <c r="P242" i="42"/>
  <c r="R242" i="42" s="1"/>
  <c r="Q241" i="42"/>
  <c r="P241" i="42"/>
  <c r="Q240" i="42"/>
  <c r="P240" i="42"/>
  <c r="Q239" i="42"/>
  <c r="P239" i="42"/>
  <c r="Q238" i="42"/>
  <c r="P238" i="42"/>
  <c r="R238" i="42" s="1"/>
  <c r="Q237" i="42"/>
  <c r="P237" i="42"/>
  <c r="Q236" i="42"/>
  <c r="P236" i="42"/>
  <c r="Q235" i="42"/>
  <c r="P235" i="42"/>
  <c r="Q234" i="42"/>
  <c r="P234" i="42"/>
  <c r="R234" i="42" s="1"/>
  <c r="Q233" i="42"/>
  <c r="P233" i="42"/>
  <c r="Q232" i="42"/>
  <c r="P232" i="42"/>
  <c r="Q231" i="42"/>
  <c r="P231" i="42"/>
  <c r="Q230" i="42"/>
  <c r="P230" i="42"/>
  <c r="Q229" i="42"/>
  <c r="P229" i="42"/>
  <c r="Q228" i="42"/>
  <c r="P228" i="42"/>
  <c r="Q227" i="42"/>
  <c r="P227" i="42"/>
  <c r="Q226" i="42"/>
  <c r="P226" i="42"/>
  <c r="R226" i="42" s="1"/>
  <c r="Q225" i="42"/>
  <c r="P225" i="42"/>
  <c r="Q224" i="42"/>
  <c r="P224" i="42"/>
  <c r="Q223" i="42"/>
  <c r="P223" i="42"/>
  <c r="Q222" i="42"/>
  <c r="P222" i="42"/>
  <c r="Q221" i="42"/>
  <c r="P221" i="42"/>
  <c r="Q220" i="42"/>
  <c r="P220" i="42"/>
  <c r="Q219" i="42"/>
  <c r="P219" i="42"/>
  <c r="Q218" i="42"/>
  <c r="P218" i="42"/>
  <c r="R218" i="42" s="1"/>
  <c r="Q217" i="42"/>
  <c r="P217" i="42"/>
  <c r="Q216" i="42"/>
  <c r="P216" i="42"/>
  <c r="Q215" i="42"/>
  <c r="P215" i="42"/>
  <c r="Q214" i="42"/>
  <c r="P214" i="42"/>
  <c r="R214" i="42" s="1"/>
  <c r="Q213" i="42"/>
  <c r="P213" i="42"/>
  <c r="Q212" i="42"/>
  <c r="P212" i="42"/>
  <c r="Q211" i="42"/>
  <c r="P211" i="42"/>
  <c r="Q210" i="42"/>
  <c r="P210" i="42"/>
  <c r="R210" i="42" s="1"/>
  <c r="Q207" i="42"/>
  <c r="P207" i="42"/>
  <c r="Q206" i="42"/>
  <c r="P206" i="42"/>
  <c r="Q203" i="42"/>
  <c r="P203" i="42"/>
  <c r="Q202" i="42"/>
  <c r="P202" i="42"/>
  <c r="R202" i="42" s="1"/>
  <c r="Q201" i="42"/>
  <c r="P201" i="42"/>
  <c r="Q200" i="42"/>
  <c r="P200" i="42"/>
  <c r="Q199" i="42"/>
  <c r="P199" i="42"/>
  <c r="Q198" i="42"/>
  <c r="P198" i="42"/>
  <c r="R198" i="42" s="1"/>
  <c r="Q197" i="42"/>
  <c r="P197" i="42"/>
  <c r="Q196" i="42"/>
  <c r="P196" i="42"/>
  <c r="Q195" i="42"/>
  <c r="P195" i="42"/>
  <c r="Q194" i="42"/>
  <c r="P194" i="42"/>
  <c r="R194" i="42" s="1"/>
  <c r="Q193" i="42"/>
  <c r="P193" i="42"/>
  <c r="Q192" i="42"/>
  <c r="P192" i="42"/>
  <c r="Q189" i="42"/>
  <c r="P189" i="42"/>
  <c r="Q188" i="42"/>
  <c r="P188" i="42"/>
  <c r="R188" i="42" s="1"/>
  <c r="Q187" i="42"/>
  <c r="P187" i="42"/>
  <c r="Q186" i="42"/>
  <c r="P186" i="42"/>
  <c r="Q185" i="42"/>
  <c r="P185" i="42"/>
  <c r="Q184" i="42"/>
  <c r="P184" i="42"/>
  <c r="Q183" i="42"/>
  <c r="P183" i="42"/>
  <c r="Q182" i="42"/>
  <c r="P182" i="42"/>
  <c r="Q179" i="42"/>
  <c r="P179" i="42"/>
  <c r="Q178" i="42"/>
  <c r="P178" i="42"/>
  <c r="R178" i="42" s="1"/>
  <c r="Q177" i="42"/>
  <c r="P177" i="42"/>
  <c r="Q176" i="42"/>
  <c r="P176" i="42"/>
  <c r="Q175" i="42"/>
  <c r="P175" i="42"/>
  <c r="Q174" i="42"/>
  <c r="P174" i="42"/>
  <c r="R174" i="42" s="1"/>
  <c r="Q173" i="42"/>
  <c r="P173" i="42"/>
  <c r="Q172" i="42"/>
  <c r="P172" i="42"/>
  <c r="Q171" i="42"/>
  <c r="P171" i="42"/>
  <c r="Q170" i="42"/>
  <c r="P170" i="42"/>
  <c r="R170" i="42" s="1"/>
  <c r="Q169" i="42"/>
  <c r="P169" i="42"/>
  <c r="Q168" i="42"/>
  <c r="P168" i="42"/>
  <c r="Q167" i="42"/>
  <c r="P167" i="42"/>
  <c r="Q166" i="42"/>
  <c r="P166" i="42"/>
  <c r="R166" i="42" s="1"/>
  <c r="Q165" i="42"/>
  <c r="P165" i="42"/>
  <c r="Q164" i="42"/>
  <c r="P164" i="42"/>
  <c r="Q163" i="42"/>
  <c r="P163" i="42"/>
  <c r="Q162" i="42"/>
  <c r="P162" i="42"/>
  <c r="R162" i="42" s="1"/>
  <c r="Q161" i="42"/>
  <c r="P161" i="42"/>
  <c r="Q158" i="42"/>
  <c r="P158" i="42"/>
  <c r="Q157" i="42"/>
  <c r="P157" i="42"/>
  <c r="Q156" i="42"/>
  <c r="P156" i="42"/>
  <c r="R156" i="42" s="1"/>
  <c r="Q155" i="42"/>
  <c r="P155" i="42"/>
  <c r="Q154" i="42"/>
  <c r="P154" i="42"/>
  <c r="Q153" i="42"/>
  <c r="P153" i="42"/>
  <c r="Q152" i="42"/>
  <c r="P152" i="42"/>
  <c r="R152" i="42" s="1"/>
  <c r="Q151" i="42"/>
  <c r="P151" i="42"/>
  <c r="Q150" i="42"/>
  <c r="P150" i="42"/>
  <c r="Q149" i="42"/>
  <c r="P149" i="42"/>
  <c r="Q148" i="42"/>
  <c r="P148" i="42"/>
  <c r="R148" i="42" s="1"/>
  <c r="Q145" i="42"/>
  <c r="P145" i="42"/>
  <c r="Q144" i="42"/>
  <c r="P144" i="42"/>
  <c r="Q143" i="42"/>
  <c r="P143" i="42"/>
  <c r="Q142" i="42"/>
  <c r="P142" i="42"/>
  <c r="R142" i="42" s="1"/>
  <c r="Q139" i="42"/>
  <c r="P139" i="42"/>
  <c r="Q138" i="42"/>
  <c r="P138" i="42"/>
  <c r="Q132" i="42"/>
  <c r="P132" i="42"/>
  <c r="Q131" i="42"/>
  <c r="P131" i="42"/>
  <c r="R131" i="42" s="1"/>
  <c r="Q130" i="42"/>
  <c r="P130" i="42"/>
  <c r="Q129" i="42"/>
  <c r="P129" i="42"/>
  <c r="Q126" i="42"/>
  <c r="P126" i="42"/>
  <c r="Q125" i="42"/>
  <c r="P125" i="42"/>
  <c r="R125" i="42" s="1"/>
  <c r="Q124" i="42"/>
  <c r="P124" i="42"/>
  <c r="Q121" i="42"/>
  <c r="P121" i="42"/>
  <c r="Q120" i="42"/>
  <c r="P120" i="42"/>
  <c r="Q119" i="42"/>
  <c r="P119" i="42"/>
  <c r="R119" i="42" s="1"/>
  <c r="Q116" i="42"/>
  <c r="P116" i="42"/>
  <c r="Q115" i="42"/>
  <c r="P115" i="42"/>
  <c r="Q114" i="42"/>
  <c r="P114" i="42"/>
  <c r="Q111" i="42"/>
  <c r="P111" i="42"/>
  <c r="R111" i="42" s="1"/>
  <c r="Q110" i="42"/>
  <c r="P110" i="42"/>
  <c r="Q109" i="42"/>
  <c r="P109" i="42"/>
  <c r="Q108" i="42"/>
  <c r="P108" i="42"/>
  <c r="Q107" i="42"/>
  <c r="P107" i="42"/>
  <c r="R107" i="42" s="1"/>
  <c r="Q106" i="42"/>
  <c r="P106" i="42"/>
  <c r="Q105" i="42"/>
  <c r="P105" i="42"/>
  <c r="Q104" i="42"/>
  <c r="P104" i="42"/>
  <c r="Q103" i="42"/>
  <c r="P103" i="42"/>
  <c r="R103" i="42" s="1"/>
  <c r="Q102" i="42"/>
  <c r="P102" i="42"/>
  <c r="Q101" i="42"/>
  <c r="P101" i="42"/>
  <c r="Q100" i="42"/>
  <c r="P100" i="42"/>
  <c r="Q99" i="42"/>
  <c r="P99" i="42"/>
  <c r="R99" i="42" s="1"/>
  <c r="Q98" i="42"/>
  <c r="P98" i="42"/>
  <c r="Q97" i="42"/>
  <c r="P97" i="42"/>
  <c r="Q96" i="42"/>
  <c r="P96" i="42"/>
  <c r="Q95" i="42"/>
  <c r="P95" i="42"/>
  <c r="R95" i="42" s="1"/>
  <c r="Q94" i="42"/>
  <c r="P94" i="42"/>
  <c r="Q93" i="42"/>
  <c r="P93" i="42"/>
  <c r="Q92" i="42"/>
  <c r="P92" i="42"/>
  <c r="Q91" i="42"/>
  <c r="P91" i="42"/>
  <c r="R91" i="42" s="1"/>
  <c r="Q88" i="42"/>
  <c r="P88" i="42"/>
  <c r="Q85" i="42"/>
  <c r="P85" i="42"/>
  <c r="Q84" i="42"/>
  <c r="P84" i="42"/>
  <c r="Q83" i="42"/>
  <c r="P83" i="42"/>
  <c r="R83" i="42" s="1"/>
  <c r="Q82" i="42"/>
  <c r="P82" i="42"/>
  <c r="Q81" i="42"/>
  <c r="P81" i="42"/>
  <c r="Q80" i="42"/>
  <c r="P80" i="42"/>
  <c r="Q79" i="42"/>
  <c r="P79" i="42"/>
  <c r="R79" i="42" s="1"/>
  <c r="Q78" i="42"/>
  <c r="P78" i="42"/>
  <c r="Q77" i="42"/>
  <c r="P77" i="42"/>
  <c r="Q76" i="42"/>
  <c r="P76" i="42"/>
  <c r="Q75" i="42"/>
  <c r="P75" i="42"/>
  <c r="R75" i="42" s="1"/>
  <c r="Q74" i="42"/>
  <c r="P74" i="42"/>
  <c r="Q73" i="42"/>
  <c r="P73" i="42"/>
  <c r="Q72" i="42"/>
  <c r="P72" i="42"/>
  <c r="Q71" i="42"/>
  <c r="P71" i="42"/>
  <c r="R71" i="42" s="1"/>
  <c r="Q70" i="42"/>
  <c r="P70" i="42"/>
  <c r="Q69" i="42"/>
  <c r="P69" i="42"/>
  <c r="Q68" i="42"/>
  <c r="P68" i="42"/>
  <c r="Q67" i="42"/>
  <c r="P67" i="42"/>
  <c r="R67" i="42" s="1"/>
  <c r="Q66" i="42"/>
  <c r="P66" i="42"/>
  <c r="Q59" i="42"/>
  <c r="P59" i="42"/>
  <c r="Q58" i="42"/>
  <c r="P58" i="42"/>
  <c r="Q57" i="42"/>
  <c r="P57" i="42"/>
  <c r="R57" i="42" s="1"/>
  <c r="Q56" i="42"/>
  <c r="P56" i="42"/>
  <c r="Q55" i="42"/>
  <c r="P55" i="42"/>
  <c r="Q54" i="42"/>
  <c r="P54" i="42"/>
  <c r="Q51" i="42"/>
  <c r="P51" i="42"/>
  <c r="R51" i="42" s="1"/>
  <c r="Q50" i="42"/>
  <c r="P50" i="42"/>
  <c r="Q49" i="42"/>
  <c r="P49" i="42"/>
  <c r="Q48" i="42"/>
  <c r="P48" i="42"/>
  <c r="Q47" i="42"/>
  <c r="P47" i="42"/>
  <c r="R47" i="42" s="1"/>
  <c r="Q46" i="42"/>
  <c r="P46" i="42"/>
  <c r="Q45" i="42"/>
  <c r="P45" i="42"/>
  <c r="Q44" i="42"/>
  <c r="P44" i="42"/>
  <c r="Q43" i="42"/>
  <c r="P43" i="42"/>
  <c r="R43" i="42" s="1"/>
  <c r="Q42" i="42"/>
  <c r="P42" i="42"/>
  <c r="Q41" i="42"/>
  <c r="P41" i="42"/>
  <c r="Q40" i="42"/>
  <c r="P40" i="42"/>
  <c r="Q39" i="42"/>
  <c r="P39" i="42"/>
  <c r="R39" i="42" s="1"/>
  <c r="Q38" i="42"/>
  <c r="P38" i="42"/>
  <c r="Q37" i="42"/>
  <c r="P37" i="42"/>
  <c r="Q36" i="42"/>
  <c r="P36" i="42"/>
  <c r="Q35" i="42"/>
  <c r="P35" i="42"/>
  <c r="R35" i="42" s="1"/>
  <c r="Q34" i="42"/>
  <c r="P34" i="42"/>
  <c r="Q33" i="42"/>
  <c r="P33" i="42"/>
  <c r="Q32" i="42"/>
  <c r="P32" i="42"/>
  <c r="Q31" i="42"/>
  <c r="P31" i="42"/>
  <c r="R31" i="42" s="1"/>
  <c r="Q30" i="42"/>
  <c r="P30" i="42"/>
  <c r="Q29" i="42"/>
  <c r="P29" i="42"/>
  <c r="Q28" i="42"/>
  <c r="P28" i="42"/>
  <c r="Q25" i="42"/>
  <c r="P25" i="42"/>
  <c r="R25" i="42" s="1"/>
  <c r="Q24" i="42"/>
  <c r="P24" i="42"/>
  <c r="Q23" i="42"/>
  <c r="P23" i="42"/>
  <c r="P22" i="42"/>
  <c r="R22" i="42" s="1"/>
  <c r="Q21" i="42"/>
  <c r="P21" i="42"/>
  <c r="N9" i="48"/>
  <c r="O9" i="48" s="1"/>
  <c r="N16" i="48"/>
  <c r="U12" i="48"/>
  <c r="AA12" i="48"/>
  <c r="Z12" i="48"/>
  <c r="O12" i="48"/>
  <c r="U15" i="48"/>
  <c r="U14" i="48"/>
  <c r="U13" i="48"/>
  <c r="U11" i="48"/>
  <c r="U10" i="48"/>
  <c r="U9" i="48"/>
  <c r="U8" i="48"/>
  <c r="U7" i="48"/>
  <c r="O15" i="48"/>
  <c r="O14" i="48"/>
  <c r="O13" i="48"/>
  <c r="O11" i="48"/>
  <c r="O10" i="48"/>
  <c r="O8" i="48"/>
  <c r="O7" i="48"/>
  <c r="Z15" i="48"/>
  <c r="Z14" i="48"/>
  <c r="Z13" i="48"/>
  <c r="Z11" i="48"/>
  <c r="Z10" i="48"/>
  <c r="Z9" i="48"/>
  <c r="Z8" i="48"/>
  <c r="Z7" i="48"/>
  <c r="T16" i="48"/>
  <c r="M176" i="42"/>
  <c r="K180" i="42"/>
  <c r="L404" i="42"/>
  <c r="K404" i="42"/>
  <c r="L364" i="42"/>
  <c r="K364" i="42"/>
  <c r="L324" i="42"/>
  <c r="K324" i="42"/>
  <c r="L320" i="42"/>
  <c r="K320" i="42"/>
  <c r="L306" i="42"/>
  <c r="K306" i="42"/>
  <c r="L302" i="42"/>
  <c r="K302" i="42"/>
  <c r="L277" i="42"/>
  <c r="K277" i="42"/>
  <c r="L268" i="42"/>
  <c r="K268" i="42"/>
  <c r="L262" i="42"/>
  <c r="K262" i="42"/>
  <c r="L259" i="42"/>
  <c r="K259" i="42"/>
  <c r="L249" i="42"/>
  <c r="K249" i="42"/>
  <c r="L208" i="42"/>
  <c r="K208" i="42"/>
  <c r="L204" i="42"/>
  <c r="K204" i="42"/>
  <c r="L190" i="42"/>
  <c r="K190" i="42"/>
  <c r="L180" i="42"/>
  <c r="L159" i="42"/>
  <c r="K159" i="42"/>
  <c r="L146" i="42"/>
  <c r="K146" i="42"/>
  <c r="L140" i="42"/>
  <c r="K140" i="42"/>
  <c r="L136" i="42"/>
  <c r="K136" i="42"/>
  <c r="L133" i="42"/>
  <c r="K133" i="42"/>
  <c r="L127" i="42"/>
  <c r="K127" i="42"/>
  <c r="L122" i="42"/>
  <c r="K122" i="42"/>
  <c r="L117" i="42"/>
  <c r="K117" i="42"/>
  <c r="L112" i="42"/>
  <c r="K112" i="42"/>
  <c r="L89" i="42"/>
  <c r="K89" i="42"/>
  <c r="L86" i="42"/>
  <c r="K86" i="42"/>
  <c r="L60" i="42"/>
  <c r="K60" i="42"/>
  <c r="L52" i="42"/>
  <c r="K52" i="42"/>
  <c r="K26" i="42"/>
  <c r="L26" i="42"/>
  <c r="O12" i="51" l="1"/>
  <c r="R308" i="42"/>
  <c r="W308" i="42" s="1"/>
  <c r="Q310" i="42"/>
  <c r="R172" i="42"/>
  <c r="R182" i="42"/>
  <c r="R186" i="42"/>
  <c r="R192" i="42"/>
  <c r="R196" i="42"/>
  <c r="R200" i="42"/>
  <c r="R206" i="42"/>
  <c r="R212" i="42"/>
  <c r="R216" i="42"/>
  <c r="R220" i="42"/>
  <c r="R228" i="42"/>
  <c r="R232" i="42"/>
  <c r="R236" i="42"/>
  <c r="R240" i="42"/>
  <c r="R244" i="42"/>
  <c r="R248" i="42"/>
  <c r="R254" i="42"/>
  <c r="R258" i="42"/>
  <c r="R266" i="42"/>
  <c r="R272" i="42"/>
  <c r="R276" i="42"/>
  <c r="R282" i="42"/>
  <c r="R286" i="42"/>
  <c r="R290" i="42"/>
  <c r="R294" i="42"/>
  <c r="R298" i="42"/>
  <c r="R304" i="42"/>
  <c r="R316" i="42"/>
  <c r="R322" i="42"/>
  <c r="R328" i="42"/>
  <c r="R332" i="42"/>
  <c r="R336" i="42"/>
  <c r="R340" i="42"/>
  <c r="R348" i="42"/>
  <c r="R360" i="42"/>
  <c r="M310" i="42"/>
  <c r="M311" i="42" s="1"/>
  <c r="R309" i="42"/>
  <c r="Y309" i="42" s="1"/>
  <c r="R24" i="42"/>
  <c r="R30" i="42"/>
  <c r="R34" i="42"/>
  <c r="R38" i="42"/>
  <c r="R42" i="42"/>
  <c r="R46" i="42"/>
  <c r="R50" i="42"/>
  <c r="R56" i="42"/>
  <c r="R66" i="42"/>
  <c r="R70" i="42"/>
  <c r="R74" i="42"/>
  <c r="R78" i="42"/>
  <c r="R82" i="42"/>
  <c r="R88" i="42"/>
  <c r="R94" i="42"/>
  <c r="R98" i="42"/>
  <c r="R102" i="42"/>
  <c r="R106" i="42"/>
  <c r="R110" i="42"/>
  <c r="R116" i="42"/>
  <c r="R124" i="42"/>
  <c r="R130" i="42"/>
  <c r="R139" i="42"/>
  <c r="R145" i="42"/>
  <c r="R151" i="42"/>
  <c r="R155" i="42"/>
  <c r="R161" i="42"/>
  <c r="R165" i="42"/>
  <c r="R169" i="42"/>
  <c r="R173" i="42"/>
  <c r="R177" i="42"/>
  <c r="R183" i="42"/>
  <c r="R187" i="42"/>
  <c r="R193" i="42"/>
  <c r="R197" i="42"/>
  <c r="R201" i="42"/>
  <c r="R207" i="42"/>
  <c r="R213" i="42"/>
  <c r="R217" i="42"/>
  <c r="R221" i="42"/>
  <c r="R225" i="42"/>
  <c r="R229" i="42"/>
  <c r="R233" i="42"/>
  <c r="R237" i="42"/>
  <c r="R241" i="42"/>
  <c r="R245" i="42"/>
  <c r="R251" i="42"/>
  <c r="R255" i="42"/>
  <c r="R261" i="42"/>
  <c r="R267" i="42"/>
  <c r="R273" i="42"/>
  <c r="R279" i="42"/>
  <c r="R283" i="42"/>
  <c r="R287" i="42"/>
  <c r="R291" i="42"/>
  <c r="R295" i="42"/>
  <c r="R299" i="42"/>
  <c r="R305" i="42"/>
  <c r="R317" i="42"/>
  <c r="R323" i="42"/>
  <c r="R329" i="42"/>
  <c r="R333" i="42"/>
  <c r="R337" i="42"/>
  <c r="R341" i="42"/>
  <c r="R345" i="42"/>
  <c r="R349" i="42"/>
  <c r="R353" i="42"/>
  <c r="R357" i="42"/>
  <c r="R361" i="42"/>
  <c r="R367" i="42"/>
  <c r="R371" i="42"/>
  <c r="R375" i="42"/>
  <c r="R379" i="42"/>
  <c r="R383" i="42"/>
  <c r="R387" i="42"/>
  <c r="R391" i="42"/>
  <c r="R395" i="42"/>
  <c r="R399" i="42"/>
  <c r="R403" i="42"/>
  <c r="P310" i="42"/>
  <c r="P311" i="42" s="1"/>
  <c r="T309" i="42"/>
  <c r="R28" i="42"/>
  <c r="R32" i="42"/>
  <c r="R36" i="42"/>
  <c r="R40" i="42"/>
  <c r="R44" i="42"/>
  <c r="R48" i="42"/>
  <c r="R54" i="42"/>
  <c r="R58" i="42"/>
  <c r="R68" i="42"/>
  <c r="R72" i="42"/>
  <c r="R76" i="42"/>
  <c r="R80" i="42"/>
  <c r="R84" i="42"/>
  <c r="R92" i="42"/>
  <c r="R96" i="42"/>
  <c r="R100" i="42"/>
  <c r="R104" i="42"/>
  <c r="R108" i="42"/>
  <c r="R114" i="42"/>
  <c r="R120" i="42"/>
  <c r="R126" i="42"/>
  <c r="R132" i="42"/>
  <c r="R143" i="42"/>
  <c r="R149" i="42"/>
  <c r="R153" i="42"/>
  <c r="R157" i="42"/>
  <c r="R163" i="42"/>
  <c r="R167" i="42"/>
  <c r="R171" i="42"/>
  <c r="R175" i="42"/>
  <c r="R179" i="42"/>
  <c r="R195" i="42"/>
  <c r="R199" i="42"/>
  <c r="R203" i="42"/>
  <c r="R211" i="42"/>
  <c r="R215" i="42"/>
  <c r="R219" i="42"/>
  <c r="R223" i="42"/>
  <c r="R227" i="42"/>
  <c r="R231" i="42"/>
  <c r="R235" i="42"/>
  <c r="R239" i="42"/>
  <c r="R243" i="42"/>
  <c r="R247" i="42"/>
  <c r="R253" i="42"/>
  <c r="R257" i="42"/>
  <c r="R265" i="42"/>
  <c r="R271" i="42"/>
  <c r="R275" i="42"/>
  <c r="R281" i="42"/>
  <c r="R285" i="42"/>
  <c r="R289" i="42"/>
  <c r="R293" i="42"/>
  <c r="R297" i="42"/>
  <c r="R301" i="42"/>
  <c r="R315" i="42"/>
  <c r="R319" i="42"/>
  <c r="R331" i="42"/>
  <c r="R335" i="42"/>
  <c r="R339" i="42"/>
  <c r="R343" i="42"/>
  <c r="R347" i="42"/>
  <c r="R351" i="42"/>
  <c r="R355" i="42"/>
  <c r="R359" i="42"/>
  <c r="R363" i="42"/>
  <c r="R369" i="42"/>
  <c r="R373" i="42"/>
  <c r="R377" i="42"/>
  <c r="R381" i="42"/>
  <c r="R389" i="42"/>
  <c r="R397" i="42"/>
  <c r="R184" i="42"/>
  <c r="R230" i="42"/>
  <c r="R185" i="42"/>
  <c r="R189" i="42"/>
  <c r="R327" i="42"/>
  <c r="R224" i="42"/>
  <c r="R344" i="42"/>
  <c r="R352" i="42"/>
  <c r="R356" i="42"/>
  <c r="R366" i="42"/>
  <c r="R370" i="42"/>
  <c r="R374" i="42"/>
  <c r="R378" i="42"/>
  <c r="R382" i="42"/>
  <c r="R386" i="42"/>
  <c r="R390" i="42"/>
  <c r="R394" i="42"/>
  <c r="R21" i="42"/>
  <c r="R23" i="42"/>
  <c r="R33" i="42"/>
  <c r="R41" i="42"/>
  <c r="R49" i="42"/>
  <c r="R59" i="42"/>
  <c r="R73" i="42"/>
  <c r="R81" i="42"/>
  <c r="R93" i="42"/>
  <c r="R101" i="42"/>
  <c r="R109" i="42"/>
  <c r="R121" i="42"/>
  <c r="R138" i="42"/>
  <c r="R150" i="42"/>
  <c r="R158" i="42"/>
  <c r="R164" i="42"/>
  <c r="R168" i="42"/>
  <c r="R398" i="42"/>
  <c r="R402" i="42"/>
  <c r="R176" i="42"/>
  <c r="S176" i="42" s="1"/>
  <c r="R222" i="42"/>
  <c r="R350" i="42"/>
  <c r="R392" i="42"/>
  <c r="R256" i="42"/>
  <c r="R368" i="42"/>
  <c r="R45" i="42"/>
  <c r="R55" i="42"/>
  <c r="R97" i="42"/>
  <c r="R144" i="42"/>
  <c r="R326" i="42"/>
  <c r="R385" i="42"/>
  <c r="R29" i="42"/>
  <c r="R69" i="42"/>
  <c r="R105" i="42"/>
  <c r="R154" i="42"/>
  <c r="R37" i="42"/>
  <c r="R77" i="42"/>
  <c r="R115" i="42"/>
  <c r="R270" i="42"/>
  <c r="R334" i="42"/>
  <c r="R376" i="42"/>
  <c r="R393" i="42"/>
  <c r="R358" i="42"/>
  <c r="R400" i="42"/>
  <c r="R85" i="42"/>
  <c r="R129" i="42"/>
  <c r="R342" i="42"/>
  <c r="R384" i="42"/>
  <c r="R401" i="42"/>
  <c r="N12" i="51"/>
  <c r="K12" i="51"/>
  <c r="Q12" i="51"/>
  <c r="B9" i="42" s="1"/>
  <c r="P12" i="51"/>
  <c r="Z16" i="48"/>
  <c r="Y176" i="42"/>
  <c r="K405" i="42"/>
  <c r="L405" i="42"/>
  <c r="AA10" i="48"/>
  <c r="AF10" i="48" s="1"/>
  <c r="AA13" i="48"/>
  <c r="AH13" i="48" s="1"/>
  <c r="AA15" i="48"/>
  <c r="AF15" i="48" s="1"/>
  <c r="AA14" i="48"/>
  <c r="AA11" i="48"/>
  <c r="AA9" i="48"/>
  <c r="AA8" i="48"/>
  <c r="M64" i="42"/>
  <c r="Q64" i="42"/>
  <c r="N64" i="42"/>
  <c r="O64" i="42"/>
  <c r="M300" i="42"/>
  <c r="M362" i="42"/>
  <c r="G13" i="49"/>
  <c r="G14" i="49" s="1"/>
  <c r="N364" i="42"/>
  <c r="AB16" i="48"/>
  <c r="Y16" i="48"/>
  <c r="X16" i="48"/>
  <c r="W16" i="48"/>
  <c r="V16" i="48"/>
  <c r="S16" i="48"/>
  <c r="R16" i="48"/>
  <c r="Q16" i="48"/>
  <c r="P16" i="48"/>
  <c r="O16" i="48"/>
  <c r="J12" i="51"/>
  <c r="T10" i="51"/>
  <c r="X9" i="51"/>
  <c r="U8" i="51"/>
  <c r="S7" i="51"/>
  <c r="W8" i="51"/>
  <c r="O404" i="42"/>
  <c r="N404" i="42"/>
  <c r="O364" i="42"/>
  <c r="O324" i="42"/>
  <c r="N324" i="42"/>
  <c r="O320" i="42"/>
  <c r="N320" i="42"/>
  <c r="O306" i="42"/>
  <c r="N306" i="42"/>
  <c r="O302" i="42"/>
  <c r="N302" i="42"/>
  <c r="O277" i="42"/>
  <c r="N277" i="42"/>
  <c r="O268" i="42"/>
  <c r="N268" i="42"/>
  <c r="O262" i="42"/>
  <c r="N262" i="42"/>
  <c r="O259" i="42"/>
  <c r="N259" i="42"/>
  <c r="O249" i="42"/>
  <c r="N249" i="42"/>
  <c r="O208" i="42"/>
  <c r="N208" i="42"/>
  <c r="O204" i="42"/>
  <c r="N204" i="42"/>
  <c r="O190" i="42"/>
  <c r="N190" i="42"/>
  <c r="O180" i="42"/>
  <c r="N180" i="42"/>
  <c r="O159" i="42"/>
  <c r="N159" i="42"/>
  <c r="O146" i="42"/>
  <c r="N146" i="42"/>
  <c r="O140" i="42"/>
  <c r="N140" i="42"/>
  <c r="O136" i="42"/>
  <c r="N136" i="42"/>
  <c r="O133" i="42"/>
  <c r="N133" i="42"/>
  <c r="O127" i="42"/>
  <c r="N127" i="42"/>
  <c r="O122" i="42"/>
  <c r="N122" i="42"/>
  <c r="O117" i="42"/>
  <c r="N117" i="42"/>
  <c r="O112" i="42"/>
  <c r="N112" i="42"/>
  <c r="O89" i="42"/>
  <c r="N89" i="42"/>
  <c r="O86" i="42"/>
  <c r="N86" i="42"/>
  <c r="O60" i="42"/>
  <c r="N60" i="42"/>
  <c r="O52" i="42"/>
  <c r="N52" i="42"/>
  <c r="O26" i="42"/>
  <c r="N26" i="42"/>
  <c r="M301" i="42"/>
  <c r="M275" i="42"/>
  <c r="M48" i="42"/>
  <c r="M46" i="42"/>
  <c r="M44" i="42"/>
  <c r="M40" i="42"/>
  <c r="M38" i="42"/>
  <c r="M36" i="42"/>
  <c r="M32" i="42"/>
  <c r="M30" i="42"/>
  <c r="M28" i="42"/>
  <c r="M22" i="42"/>
  <c r="M21" i="42"/>
  <c r="M20" i="42"/>
  <c r="M23" i="42"/>
  <c r="M24" i="42"/>
  <c r="M25" i="42"/>
  <c r="M29" i="42"/>
  <c r="M31" i="42"/>
  <c r="M33" i="42"/>
  <c r="M34" i="42"/>
  <c r="M35" i="42"/>
  <c r="M37" i="42"/>
  <c r="M39" i="42"/>
  <c r="M41" i="42"/>
  <c r="M42" i="42"/>
  <c r="M43" i="42"/>
  <c r="M45" i="42"/>
  <c r="M47" i="42"/>
  <c r="M49" i="42"/>
  <c r="M50" i="42"/>
  <c r="M51" i="42"/>
  <c r="J13" i="49"/>
  <c r="J14" i="49" s="1"/>
  <c r="I13" i="49"/>
  <c r="I14" i="49" s="1"/>
  <c r="F13" i="49"/>
  <c r="F14" i="49" s="1"/>
  <c r="K12" i="49"/>
  <c r="K13" i="49" s="1"/>
  <c r="K14" i="49" s="1"/>
  <c r="H13" i="49"/>
  <c r="H14" i="49" s="1"/>
  <c r="M403" i="42"/>
  <c r="M402" i="42"/>
  <c r="M363" i="42"/>
  <c r="U309" i="42" l="1"/>
  <c r="S309" i="42"/>
  <c r="V309" i="42"/>
  <c r="W309" i="42"/>
  <c r="W310" i="42" s="1"/>
  <c r="X309" i="42"/>
  <c r="Z309" i="42" s="1"/>
  <c r="AA309" i="42" s="1"/>
  <c r="V308" i="42"/>
  <c r="V310" i="42" s="1"/>
  <c r="T308" i="42"/>
  <c r="T310" i="42" s="1"/>
  <c r="R310" i="42"/>
  <c r="R311" i="42" s="1"/>
  <c r="B6" i="42" s="1"/>
  <c r="B11" i="42" s="1"/>
  <c r="S308" i="42"/>
  <c r="U308" i="42"/>
  <c r="Y308" i="42"/>
  <c r="Y310" i="42" s="1"/>
  <c r="X308" i="42"/>
  <c r="T176" i="42"/>
  <c r="L407" i="42"/>
  <c r="X176" i="42"/>
  <c r="T7" i="51"/>
  <c r="U7" i="51"/>
  <c r="V7" i="51"/>
  <c r="X7" i="51"/>
  <c r="W7" i="51"/>
  <c r="X10" i="51"/>
  <c r="U9" i="51"/>
  <c r="W9" i="51"/>
  <c r="V9" i="51"/>
  <c r="S9" i="51"/>
  <c r="V10" i="51"/>
  <c r="W10" i="51"/>
  <c r="T9" i="51"/>
  <c r="U10" i="51"/>
  <c r="T8" i="51"/>
  <c r="S10" i="51"/>
  <c r="U176" i="42"/>
  <c r="V176" i="42"/>
  <c r="W176" i="42"/>
  <c r="AC15" i="48"/>
  <c r="AD9" i="48"/>
  <c r="AF9" i="48"/>
  <c r="AG10" i="48"/>
  <c r="AG15" i="48"/>
  <c r="AH15" i="48"/>
  <c r="AA7" i="48"/>
  <c r="AA16" i="48" s="1"/>
  <c r="B8" i="42" s="1"/>
  <c r="AE15" i="48"/>
  <c r="AH14" i="48"/>
  <c r="AC14" i="48"/>
  <c r="AG14" i="48"/>
  <c r="AF14" i="48"/>
  <c r="AE14" i="48"/>
  <c r="AD14" i="48"/>
  <c r="AH8" i="48"/>
  <c r="AE8" i="48"/>
  <c r="AG8" i="48"/>
  <c r="AD8" i="48"/>
  <c r="AC8" i="48"/>
  <c r="AF11" i="48"/>
  <c r="AH11" i="48"/>
  <c r="AG11" i="48"/>
  <c r="AE11" i="48"/>
  <c r="AC11" i="48"/>
  <c r="AC9" i="48"/>
  <c r="AC13" i="48"/>
  <c r="AE9" i="48"/>
  <c r="AD13" i="48"/>
  <c r="K407" i="42"/>
  <c r="U362" i="42"/>
  <c r="AF8" i="48"/>
  <c r="AH9" i="48"/>
  <c r="AD11" i="48"/>
  <c r="AF13" i="48"/>
  <c r="AH10" i="48"/>
  <c r="AG9" i="48"/>
  <c r="AE13" i="48"/>
  <c r="AC10" i="48"/>
  <c r="AG13" i="48"/>
  <c r="AD10" i="48"/>
  <c r="AD15" i="48"/>
  <c r="AE10" i="48"/>
  <c r="X64" i="42"/>
  <c r="R64" i="42"/>
  <c r="U64" i="42"/>
  <c r="V64" i="42"/>
  <c r="W64" i="42"/>
  <c r="P64" i="42"/>
  <c r="S300" i="42"/>
  <c r="M52" i="42"/>
  <c r="M26" i="42"/>
  <c r="L12" i="49"/>
  <c r="L13" i="49" s="1"/>
  <c r="L14" i="49" s="1"/>
  <c r="X8" i="51"/>
  <c r="S8" i="51"/>
  <c r="V8" i="51"/>
  <c r="M276" i="42"/>
  <c r="S275" i="42"/>
  <c r="S301" i="42"/>
  <c r="V403" i="42"/>
  <c r="S402" i="42"/>
  <c r="M132" i="42"/>
  <c r="M247" i="42"/>
  <c r="M248" i="42"/>
  <c r="M246" i="42"/>
  <c r="S310" i="42" l="1"/>
  <c r="Z308" i="42"/>
  <c r="AA308" i="42" s="1"/>
  <c r="AA310" i="42" s="1"/>
  <c r="X310" i="42"/>
  <c r="U310" i="42"/>
  <c r="T12" i="51"/>
  <c r="Y10" i="51"/>
  <c r="U12" i="51"/>
  <c r="Y7" i="51"/>
  <c r="W12" i="51"/>
  <c r="Y9" i="51"/>
  <c r="X12" i="51"/>
  <c r="V12" i="51"/>
  <c r="S12" i="51"/>
  <c r="Z176" i="42"/>
  <c r="AA176" i="42" s="1"/>
  <c r="V362" i="42"/>
  <c r="T362" i="42"/>
  <c r="X362" i="42"/>
  <c r="S362" i="42"/>
  <c r="U16" i="48"/>
  <c r="AH7" i="48"/>
  <c r="AH16" i="48" s="1"/>
  <c r="AI14" i="48"/>
  <c r="AG7" i="48"/>
  <c r="AG16" i="48" s="1"/>
  <c r="AE7" i="48"/>
  <c r="AE16" i="48" s="1"/>
  <c r="AI8" i="48"/>
  <c r="AF7" i="48"/>
  <c r="AF16" i="48" s="1"/>
  <c r="AD7" i="48"/>
  <c r="AD16" i="48" s="1"/>
  <c r="AC7" i="48"/>
  <c r="AC16" i="48" s="1"/>
  <c r="AI15" i="48"/>
  <c r="AI11" i="48"/>
  <c r="AI9" i="48"/>
  <c r="W362" i="42"/>
  <c r="Y362" i="42"/>
  <c r="AI13" i="48"/>
  <c r="AI10" i="48"/>
  <c r="T64" i="42"/>
  <c r="Y64" i="42"/>
  <c r="S64" i="42"/>
  <c r="S276" i="42"/>
  <c r="M12" i="49"/>
  <c r="O12" i="49" s="1"/>
  <c r="Y8" i="51"/>
  <c r="Y275" i="42"/>
  <c r="X276" i="42"/>
  <c r="V275" i="42"/>
  <c r="V276" i="42"/>
  <c r="X402" i="42"/>
  <c r="U276" i="42"/>
  <c r="W276" i="42"/>
  <c r="T276" i="42"/>
  <c r="T275" i="42"/>
  <c r="Y276" i="42"/>
  <c r="U301" i="42"/>
  <c r="U275" i="42"/>
  <c r="T301" i="42"/>
  <c r="V301" i="42"/>
  <c r="W275" i="42"/>
  <c r="X275" i="42"/>
  <c r="W301" i="42"/>
  <c r="X301" i="42"/>
  <c r="Y403" i="42"/>
  <c r="X403" i="42"/>
  <c r="Y301" i="42"/>
  <c r="T403" i="42"/>
  <c r="Y402" i="42"/>
  <c r="W402" i="42"/>
  <c r="U132" i="42"/>
  <c r="S132" i="42"/>
  <c r="Y363" i="42"/>
  <c r="S363" i="42"/>
  <c r="T402" i="42"/>
  <c r="U402" i="42"/>
  <c r="W403" i="42"/>
  <c r="S403" i="42"/>
  <c r="V402" i="42"/>
  <c r="U363" i="42"/>
  <c r="V363" i="42"/>
  <c r="U403" i="42"/>
  <c r="X363" i="42"/>
  <c r="T363" i="42"/>
  <c r="W363" i="42"/>
  <c r="X132" i="42"/>
  <c r="V132" i="42"/>
  <c r="T132" i="42"/>
  <c r="S246" i="42"/>
  <c r="Y132" i="42"/>
  <c r="W132" i="42"/>
  <c r="S247" i="42"/>
  <c r="Z310" i="42" l="1"/>
  <c r="Y12" i="51"/>
  <c r="Z362" i="42"/>
  <c r="AA362" i="42" s="1"/>
  <c r="AI7" i="48"/>
  <c r="AI16" i="48" s="1"/>
  <c r="N12" i="49"/>
  <c r="N13" i="49" s="1"/>
  <c r="N14" i="49" s="1"/>
  <c r="M13" i="49"/>
  <c r="M14" i="49" s="1"/>
  <c r="B10" i="42" s="1"/>
  <c r="Z64" i="42"/>
  <c r="AA64" i="42"/>
  <c r="Q12" i="49"/>
  <c r="Q13" i="49" s="1"/>
  <c r="Q14" i="49" s="1"/>
  <c r="T12" i="49"/>
  <c r="T13" i="49" s="1"/>
  <c r="T14" i="49" s="1"/>
  <c r="S12" i="49"/>
  <c r="S13" i="49" s="1"/>
  <c r="S14" i="49" s="1"/>
  <c r="R12" i="49"/>
  <c r="R13" i="49" s="1"/>
  <c r="R14" i="49" s="1"/>
  <c r="P12" i="49"/>
  <c r="P13" i="49" s="1"/>
  <c r="P14" i="49" s="1"/>
  <c r="Z301" i="42"/>
  <c r="AA301" i="42" s="1"/>
  <c r="Z276" i="42"/>
  <c r="AA276" i="42" s="1"/>
  <c r="Z275" i="42"/>
  <c r="AA275" i="42" s="1"/>
  <c r="O13" i="49"/>
  <c r="O14" i="49" s="1"/>
  <c r="Z403" i="42"/>
  <c r="AA403" i="42" s="1"/>
  <c r="Z402" i="42"/>
  <c r="AA402" i="42" s="1"/>
  <c r="U248" i="42"/>
  <c r="S248" i="42"/>
  <c r="T246" i="42"/>
  <c r="Z363" i="42"/>
  <c r="AA363" i="42" s="1"/>
  <c r="V246" i="42"/>
  <c r="V248" i="42"/>
  <c r="W248" i="42"/>
  <c r="X246" i="42"/>
  <c r="U246" i="42"/>
  <c r="Y246" i="42"/>
  <c r="W246" i="42"/>
  <c r="Z132" i="42"/>
  <c r="AA132" i="42" s="1"/>
  <c r="T248" i="42"/>
  <c r="X248" i="42"/>
  <c r="Y248" i="42"/>
  <c r="W247" i="42"/>
  <c r="T247" i="42"/>
  <c r="X247" i="42"/>
  <c r="U247" i="42"/>
  <c r="Y247" i="42"/>
  <c r="V247" i="42"/>
  <c r="U12" i="49" l="1"/>
  <c r="V12" i="49" s="1"/>
  <c r="V13" i="49" s="1"/>
  <c r="V14" i="49" s="1"/>
  <c r="Z246" i="42"/>
  <c r="AA246" i="42" s="1"/>
  <c r="Z248" i="42"/>
  <c r="AA248" i="42" s="1"/>
  <c r="Z247" i="42"/>
  <c r="M367" i="42"/>
  <c r="M368" i="42"/>
  <c r="M369" i="42"/>
  <c r="M370" i="42"/>
  <c r="M371" i="42"/>
  <c r="M372" i="42"/>
  <c r="M373" i="42"/>
  <c r="M374" i="42"/>
  <c r="M375" i="42"/>
  <c r="M376" i="42"/>
  <c r="M377" i="42"/>
  <c r="M378" i="42"/>
  <c r="M379" i="42"/>
  <c r="M380" i="42"/>
  <c r="M381" i="42"/>
  <c r="M382" i="42"/>
  <c r="M383" i="42"/>
  <c r="M384" i="42"/>
  <c r="M385" i="42"/>
  <c r="M386" i="42"/>
  <c r="M387" i="42"/>
  <c r="M388" i="42"/>
  <c r="M389" i="42"/>
  <c r="M390" i="42"/>
  <c r="M391" i="42"/>
  <c r="M392" i="42"/>
  <c r="M393" i="42"/>
  <c r="M394" i="42"/>
  <c r="M395" i="42"/>
  <c r="M396" i="42"/>
  <c r="M397" i="42"/>
  <c r="M398" i="42"/>
  <c r="M399" i="42"/>
  <c r="M400" i="42"/>
  <c r="M401" i="42"/>
  <c r="M366" i="42"/>
  <c r="M327" i="42"/>
  <c r="M328" i="42"/>
  <c r="M329" i="42"/>
  <c r="M330" i="42"/>
  <c r="M331" i="42"/>
  <c r="M332" i="42"/>
  <c r="M333" i="42"/>
  <c r="M334" i="42"/>
  <c r="M335" i="42"/>
  <c r="M336" i="42"/>
  <c r="M337" i="42"/>
  <c r="M338" i="42"/>
  <c r="M339" i="42"/>
  <c r="M340" i="42"/>
  <c r="M341" i="42"/>
  <c r="M342" i="42"/>
  <c r="M343" i="42"/>
  <c r="M344" i="42"/>
  <c r="M345" i="42"/>
  <c r="M346" i="42"/>
  <c r="M347" i="42"/>
  <c r="M348" i="42"/>
  <c r="M349" i="42"/>
  <c r="M350" i="42"/>
  <c r="M351" i="42"/>
  <c r="M352" i="42"/>
  <c r="M353" i="42"/>
  <c r="M354" i="42"/>
  <c r="M355" i="42"/>
  <c r="M356" i="42"/>
  <c r="M357" i="42"/>
  <c r="M358" i="42"/>
  <c r="M359" i="42"/>
  <c r="M360" i="42"/>
  <c r="M361" i="42"/>
  <c r="M326" i="42"/>
  <c r="M323" i="42"/>
  <c r="M322" i="42"/>
  <c r="M314" i="42"/>
  <c r="M315" i="42"/>
  <c r="M316" i="42"/>
  <c r="M317" i="42"/>
  <c r="M318" i="42"/>
  <c r="M319" i="42"/>
  <c r="M305" i="42"/>
  <c r="M304" i="42"/>
  <c r="M280" i="42"/>
  <c r="M281" i="42"/>
  <c r="M282" i="42"/>
  <c r="M283" i="42"/>
  <c r="M284" i="42"/>
  <c r="M285" i="42"/>
  <c r="M286" i="42"/>
  <c r="M287" i="42"/>
  <c r="M288" i="42"/>
  <c r="M289" i="42"/>
  <c r="M290" i="42"/>
  <c r="M291" i="42"/>
  <c r="M292" i="42"/>
  <c r="M293" i="42"/>
  <c r="M294" i="42"/>
  <c r="M295" i="42"/>
  <c r="M296" i="42"/>
  <c r="M297" i="42"/>
  <c r="M298" i="42"/>
  <c r="M299" i="42"/>
  <c r="M279" i="42"/>
  <c r="M271" i="42"/>
  <c r="M272" i="42"/>
  <c r="M273" i="42"/>
  <c r="M274" i="42"/>
  <c r="M270" i="42"/>
  <c r="M265" i="42"/>
  <c r="M266" i="42"/>
  <c r="M267" i="42"/>
  <c r="M264" i="42"/>
  <c r="M261" i="42"/>
  <c r="M262" i="42" s="1"/>
  <c r="M252" i="42"/>
  <c r="M253" i="42"/>
  <c r="M254" i="42"/>
  <c r="M255" i="42"/>
  <c r="M256" i="42"/>
  <c r="M257" i="42"/>
  <c r="M258" i="42"/>
  <c r="M251" i="42"/>
  <c r="M211" i="42"/>
  <c r="M212" i="42"/>
  <c r="M213" i="42"/>
  <c r="M214" i="42"/>
  <c r="M215" i="42"/>
  <c r="M216" i="42"/>
  <c r="M217" i="42"/>
  <c r="S217" i="42" s="1"/>
  <c r="M218" i="42"/>
  <c r="M219" i="42"/>
  <c r="M220" i="42"/>
  <c r="M221" i="42"/>
  <c r="M222" i="42"/>
  <c r="S222" i="42" s="1"/>
  <c r="M223" i="42"/>
  <c r="M224" i="42"/>
  <c r="M225" i="42"/>
  <c r="M226" i="42"/>
  <c r="M227" i="42"/>
  <c r="M228" i="42"/>
  <c r="M229" i="42"/>
  <c r="M230" i="42"/>
  <c r="M231" i="42"/>
  <c r="S231" i="42" s="1"/>
  <c r="M232" i="42"/>
  <c r="M233" i="42"/>
  <c r="M234" i="42"/>
  <c r="M235" i="42"/>
  <c r="M236" i="42"/>
  <c r="M237" i="42"/>
  <c r="S237" i="42" s="1"/>
  <c r="M238" i="42"/>
  <c r="M239" i="42"/>
  <c r="M240" i="42"/>
  <c r="M241" i="42"/>
  <c r="M242" i="42"/>
  <c r="M243" i="42"/>
  <c r="M244" i="42"/>
  <c r="M245" i="42"/>
  <c r="M210" i="42"/>
  <c r="M207" i="42"/>
  <c r="M206" i="42"/>
  <c r="M193" i="42"/>
  <c r="M194" i="42"/>
  <c r="M195" i="42"/>
  <c r="M196" i="42"/>
  <c r="M197" i="42"/>
  <c r="M198" i="42"/>
  <c r="M199" i="42"/>
  <c r="M200" i="42"/>
  <c r="M201" i="42"/>
  <c r="M202" i="42"/>
  <c r="M203" i="42"/>
  <c r="M192" i="42"/>
  <c r="M183" i="42"/>
  <c r="M184" i="42"/>
  <c r="M185" i="42"/>
  <c r="M186" i="42"/>
  <c r="M187" i="42"/>
  <c r="M188" i="42"/>
  <c r="M189" i="42"/>
  <c r="M182" i="42"/>
  <c r="M162" i="42"/>
  <c r="M163" i="42"/>
  <c r="M164" i="42"/>
  <c r="M165" i="42"/>
  <c r="M166" i="42"/>
  <c r="M167" i="42"/>
  <c r="M168" i="42"/>
  <c r="M169" i="42"/>
  <c r="M170" i="42"/>
  <c r="M171" i="42"/>
  <c r="M172" i="42"/>
  <c r="M173" i="42"/>
  <c r="M174" i="42"/>
  <c r="M175" i="42"/>
  <c r="M177" i="42"/>
  <c r="M178" i="42"/>
  <c r="M179" i="42"/>
  <c r="M161" i="42"/>
  <c r="M149" i="42"/>
  <c r="M150" i="42"/>
  <c r="M151" i="42"/>
  <c r="M152" i="42"/>
  <c r="M153" i="42"/>
  <c r="M154" i="42"/>
  <c r="M155" i="42"/>
  <c r="M156" i="42"/>
  <c r="M157" i="42"/>
  <c r="M158" i="42"/>
  <c r="M148" i="42"/>
  <c r="M143" i="42"/>
  <c r="M144" i="42"/>
  <c r="M145" i="42"/>
  <c r="M142" i="42"/>
  <c r="M139" i="42"/>
  <c r="M138" i="42"/>
  <c r="M135" i="42"/>
  <c r="M130" i="42"/>
  <c r="M131" i="42"/>
  <c r="M129" i="42"/>
  <c r="M125" i="42"/>
  <c r="M126" i="42"/>
  <c r="M124" i="42"/>
  <c r="M120" i="42"/>
  <c r="M121" i="42"/>
  <c r="M119" i="42"/>
  <c r="M115" i="42"/>
  <c r="M116" i="42"/>
  <c r="M114" i="42"/>
  <c r="M92" i="42"/>
  <c r="M93" i="42"/>
  <c r="M94" i="42"/>
  <c r="M95" i="42"/>
  <c r="M96" i="42"/>
  <c r="M97" i="42"/>
  <c r="M98" i="42"/>
  <c r="M99" i="42"/>
  <c r="M100" i="42"/>
  <c r="M101" i="42"/>
  <c r="M102" i="42"/>
  <c r="M103" i="42"/>
  <c r="M104" i="42"/>
  <c r="M105" i="42"/>
  <c r="M106" i="42"/>
  <c r="M107" i="42"/>
  <c r="M108" i="42"/>
  <c r="M109" i="42"/>
  <c r="M110" i="42"/>
  <c r="M111" i="42"/>
  <c r="M91" i="42"/>
  <c r="M88" i="42"/>
  <c r="M89" i="42" s="1"/>
  <c r="M67" i="42"/>
  <c r="M68" i="42"/>
  <c r="M69" i="42"/>
  <c r="M70" i="42"/>
  <c r="M71" i="42"/>
  <c r="M72" i="42"/>
  <c r="M73" i="42"/>
  <c r="M74" i="42"/>
  <c r="M75" i="42"/>
  <c r="M76" i="42"/>
  <c r="M77" i="42"/>
  <c r="M78" i="42"/>
  <c r="M79" i="42"/>
  <c r="M80" i="42"/>
  <c r="M81" i="42"/>
  <c r="M82" i="42"/>
  <c r="M83" i="42"/>
  <c r="M84" i="42"/>
  <c r="M85" i="42"/>
  <c r="M66" i="42"/>
  <c r="M55" i="42"/>
  <c r="M56" i="42"/>
  <c r="M57" i="42"/>
  <c r="M58" i="42"/>
  <c r="M59" i="42"/>
  <c r="M54" i="42"/>
  <c r="M268" i="42" l="1"/>
  <c r="U13" i="49"/>
  <c r="U14" i="49" s="1"/>
  <c r="M259" i="42"/>
  <c r="M140" i="42"/>
  <c r="M112" i="42"/>
  <c r="M133" i="42"/>
  <c r="M306" i="42"/>
  <c r="S322" i="42"/>
  <c r="M324" i="42"/>
  <c r="M364" i="42"/>
  <c r="M208" i="42"/>
  <c r="M302" i="42"/>
  <c r="M60" i="42"/>
  <c r="M86" i="42"/>
  <c r="M127" i="42"/>
  <c r="M180" i="42"/>
  <c r="M249" i="42"/>
  <c r="M159" i="42"/>
  <c r="M146" i="42"/>
  <c r="M277" i="42"/>
  <c r="M404" i="42"/>
  <c r="M117" i="42"/>
  <c r="M190" i="42"/>
  <c r="M204" i="42"/>
  <c r="M320" i="42"/>
  <c r="AA247" i="42"/>
  <c r="S267" i="42"/>
  <c r="P262" i="42"/>
  <c r="P135" i="42"/>
  <c r="P136" i="42" s="1"/>
  <c r="S114" i="42"/>
  <c r="P89" i="42"/>
  <c r="AA322" i="42"/>
  <c r="AA217" i="42"/>
  <c r="AA222" i="42"/>
  <c r="AA231" i="42"/>
  <c r="AA237" i="42"/>
  <c r="Q20" i="42"/>
  <c r="R20" i="42" s="1"/>
  <c r="Q135" i="42"/>
  <c r="Q133" i="42"/>
  <c r="M136" i="42"/>
  <c r="P180" i="42" l="1"/>
  <c r="M405" i="42"/>
  <c r="P302" i="42"/>
  <c r="Q364" i="42"/>
  <c r="P364" i="42"/>
  <c r="Q404" i="42"/>
  <c r="Q302" i="42"/>
  <c r="P404" i="42"/>
  <c r="Q277" i="42"/>
  <c r="P277" i="42"/>
  <c r="P133" i="42"/>
  <c r="P249" i="42"/>
  <c r="Y114" i="42"/>
  <c r="T114" i="42"/>
  <c r="X114" i="42"/>
  <c r="W114" i="42"/>
  <c r="V114" i="42"/>
  <c r="U114" i="42"/>
  <c r="S110" i="42"/>
  <c r="N405" i="42"/>
  <c r="Q140" i="42"/>
  <c r="S299" i="42"/>
  <c r="P127" i="42"/>
  <c r="P26" i="42"/>
  <c r="Q26" i="42"/>
  <c r="Q268" i="42"/>
  <c r="P117" i="42"/>
  <c r="P190" i="42"/>
  <c r="S284" i="42"/>
  <c r="S298" i="42"/>
  <c r="P122" i="42"/>
  <c r="P159" i="42"/>
  <c r="Q127" i="42"/>
  <c r="P208" i="42"/>
  <c r="S295" i="42"/>
  <c r="Q249" i="42"/>
  <c r="P86" i="42"/>
  <c r="S294" i="42"/>
  <c r="S293" i="42"/>
  <c r="P320" i="42"/>
  <c r="P268" i="42"/>
  <c r="P204" i="42"/>
  <c r="Q306" i="42"/>
  <c r="P112" i="42"/>
  <c r="S288" i="42"/>
  <c r="S287" i="42"/>
  <c r="P52" i="42"/>
  <c r="P60" i="42"/>
  <c r="S286" i="42"/>
  <c r="Q190" i="42"/>
  <c r="P146" i="42"/>
  <c r="P259" i="42"/>
  <c r="S285" i="42"/>
  <c r="T267" i="42"/>
  <c r="U267" i="42"/>
  <c r="V267" i="42"/>
  <c r="W267" i="42"/>
  <c r="X267" i="42"/>
  <c r="Y267" i="42"/>
  <c r="S400" i="42"/>
  <c r="S375" i="42"/>
  <c r="P324" i="42"/>
  <c r="P140" i="42"/>
  <c r="S242" i="42"/>
  <c r="Q320" i="42"/>
  <c r="P306" i="42"/>
  <c r="S42" i="42"/>
  <c r="S76" i="42"/>
  <c r="S59" i="42"/>
  <c r="S22" i="42"/>
  <c r="S35" i="42"/>
  <c r="S55" i="42"/>
  <c r="S36" i="42"/>
  <c r="S68" i="42"/>
  <c r="S48" i="42"/>
  <c r="S37" i="42"/>
  <c r="S57" i="42"/>
  <c r="S23" i="42"/>
  <c r="S56" i="42"/>
  <c r="S21" i="42"/>
  <c r="S40" i="42"/>
  <c r="S34" i="42"/>
  <c r="S30" i="42"/>
  <c r="S83" i="42"/>
  <c r="S79" i="42"/>
  <c r="S75" i="42"/>
  <c r="S71" i="42"/>
  <c r="S67" i="42"/>
  <c r="S25" i="42"/>
  <c r="S69" i="42"/>
  <c r="S73" i="42"/>
  <c r="S24" i="42"/>
  <c r="S81" i="42"/>
  <c r="S77" i="42"/>
  <c r="S58" i="42"/>
  <c r="S85" i="42"/>
  <c r="S47" i="42"/>
  <c r="S41" i="42"/>
  <c r="S84" i="42"/>
  <c r="S80" i="42"/>
  <c r="S72" i="42"/>
  <c r="S51" i="42"/>
  <c r="S45" i="42"/>
  <c r="S32" i="42"/>
  <c r="S46" i="42"/>
  <c r="S31" i="42"/>
  <c r="S28" i="42"/>
  <c r="S39" i="42"/>
  <c r="S33" i="42"/>
  <c r="S29" i="42"/>
  <c r="S54" i="42"/>
  <c r="S66" i="42"/>
  <c r="S82" i="42"/>
  <c r="S78" i="42"/>
  <c r="S74" i="42"/>
  <c r="S70" i="42"/>
  <c r="S50" i="42"/>
  <c r="S44" i="42"/>
  <c r="S49" i="42"/>
  <c r="S43" i="42"/>
  <c r="S38" i="42"/>
  <c r="S20" i="42"/>
  <c r="M122" i="42"/>
  <c r="M407" i="42" l="1"/>
  <c r="T20" i="42"/>
  <c r="N407" i="42"/>
  <c r="O405" i="42"/>
  <c r="O407" i="42" s="1"/>
  <c r="S279" i="42"/>
  <c r="X297" i="42"/>
  <c r="S297" i="42"/>
  <c r="T296" i="42"/>
  <c r="S296" i="42"/>
  <c r="Z114" i="42"/>
  <c r="X296" i="42"/>
  <c r="V297" i="42"/>
  <c r="T297" i="42"/>
  <c r="U296" i="42"/>
  <c r="W242" i="42"/>
  <c r="X85" i="42"/>
  <c r="V75" i="42"/>
  <c r="X72" i="42"/>
  <c r="Y81" i="42"/>
  <c r="U79" i="42"/>
  <c r="V71" i="42"/>
  <c r="U83" i="42"/>
  <c r="W80" i="42"/>
  <c r="Y77" i="42"/>
  <c r="W84" i="42"/>
  <c r="T69" i="42"/>
  <c r="X76" i="42"/>
  <c r="T73" i="42"/>
  <c r="Y68" i="42"/>
  <c r="Y55" i="42"/>
  <c r="T56" i="42"/>
  <c r="V58" i="42"/>
  <c r="T57" i="42"/>
  <c r="X59" i="42"/>
  <c r="R60" i="42"/>
  <c r="X51" i="42"/>
  <c r="X40" i="42"/>
  <c r="V36" i="42"/>
  <c r="R52" i="42"/>
  <c r="T35" i="42"/>
  <c r="T48" i="42"/>
  <c r="X37" i="42"/>
  <c r="X32" i="42"/>
  <c r="T41" i="42"/>
  <c r="T30" i="42"/>
  <c r="T45" i="42"/>
  <c r="X47" i="42"/>
  <c r="T34" i="42"/>
  <c r="V42" i="42"/>
  <c r="R26" i="42"/>
  <c r="S26" i="42"/>
  <c r="B12" i="42"/>
  <c r="R86" i="42"/>
  <c r="V296" i="42"/>
  <c r="W297" i="42"/>
  <c r="W296" i="42"/>
  <c r="Y297" i="42"/>
  <c r="Y296" i="42"/>
  <c r="W67" i="42"/>
  <c r="T67" i="42"/>
  <c r="U297" i="42"/>
  <c r="Z267" i="42"/>
  <c r="AA267" i="42" s="1"/>
  <c r="X242" i="42"/>
  <c r="T242" i="42"/>
  <c r="U242" i="42"/>
  <c r="V242" i="42"/>
  <c r="Y242" i="42"/>
  <c r="Y25" i="42"/>
  <c r="U25" i="42"/>
  <c r="V24" i="42"/>
  <c r="U24" i="42"/>
  <c r="W21" i="42"/>
  <c r="U21" i="42"/>
  <c r="V23" i="42"/>
  <c r="U23" i="42"/>
  <c r="W22" i="42"/>
  <c r="U22" i="42"/>
  <c r="X42" i="42"/>
  <c r="U42" i="42"/>
  <c r="Y42" i="42"/>
  <c r="W42" i="42"/>
  <c r="T42" i="42"/>
  <c r="T76" i="42"/>
  <c r="V76" i="42"/>
  <c r="Y76" i="42"/>
  <c r="U76" i="42"/>
  <c r="W76" i="42"/>
  <c r="V48" i="42"/>
  <c r="X75" i="42"/>
  <c r="T22" i="42"/>
  <c r="T37" i="42"/>
  <c r="X21" i="42"/>
  <c r="V21" i="42"/>
  <c r="T75" i="42"/>
  <c r="T40" i="42"/>
  <c r="W75" i="42"/>
  <c r="V83" i="42"/>
  <c r="Y75" i="42"/>
  <c r="X22" i="42"/>
  <c r="V22" i="42"/>
  <c r="U59" i="42"/>
  <c r="W71" i="42"/>
  <c r="X35" i="42"/>
  <c r="U51" i="42"/>
  <c r="Y59" i="42"/>
  <c r="V59" i="42"/>
  <c r="Y71" i="42"/>
  <c r="W36" i="42"/>
  <c r="Y51" i="42"/>
  <c r="Y36" i="42"/>
  <c r="U48" i="42"/>
  <c r="T51" i="42"/>
  <c r="W48" i="42"/>
  <c r="T36" i="42"/>
  <c r="X48" i="42"/>
  <c r="Y48" i="42"/>
  <c r="T59" i="42"/>
  <c r="W59" i="42"/>
  <c r="Y67" i="42"/>
  <c r="V73" i="42"/>
  <c r="U75" i="42"/>
  <c r="T21" i="42"/>
  <c r="Y21" i="42"/>
  <c r="U67" i="42"/>
  <c r="X55" i="42"/>
  <c r="X56" i="42"/>
  <c r="X77" i="42"/>
  <c r="T55" i="42"/>
  <c r="U30" i="42"/>
  <c r="W37" i="42"/>
  <c r="U55" i="42"/>
  <c r="V30" i="42"/>
  <c r="X57" i="42"/>
  <c r="U35" i="42"/>
  <c r="V35" i="42"/>
  <c r="W34" i="42"/>
  <c r="X34" i="42"/>
  <c r="V51" i="42"/>
  <c r="U57" i="42"/>
  <c r="X67" i="42"/>
  <c r="W77" i="42"/>
  <c r="Y22" i="42"/>
  <c r="Y30" i="42"/>
  <c r="W57" i="42"/>
  <c r="W30" i="42"/>
  <c r="X30" i="42"/>
  <c r="Y35" i="42"/>
  <c r="V55" i="42"/>
  <c r="V40" i="42"/>
  <c r="V57" i="42"/>
  <c r="Y57" i="42"/>
  <c r="U72" i="42"/>
  <c r="W35" i="42"/>
  <c r="W55" i="42"/>
  <c r="V68" i="42"/>
  <c r="U80" i="42"/>
  <c r="X25" i="42"/>
  <c r="X45" i="42"/>
  <c r="V56" i="42"/>
  <c r="Y56" i="42"/>
  <c r="T79" i="42"/>
  <c r="U34" i="42"/>
  <c r="V37" i="42"/>
  <c r="V47" i="42"/>
  <c r="Y34" i="42"/>
  <c r="U58" i="42"/>
  <c r="T77" i="42"/>
  <c r="V77" i="42"/>
  <c r="V67" i="42"/>
  <c r="U47" i="42"/>
  <c r="U36" i="42"/>
  <c r="X58" i="42"/>
  <c r="U68" i="42"/>
  <c r="V81" i="42"/>
  <c r="V72" i="42"/>
  <c r="X68" i="42"/>
  <c r="Y37" i="42"/>
  <c r="W56" i="42"/>
  <c r="T58" i="42"/>
  <c r="W68" i="42"/>
  <c r="V34" i="42"/>
  <c r="T47" i="42"/>
  <c r="U37" i="42"/>
  <c r="W40" i="42"/>
  <c r="U56" i="42"/>
  <c r="U77" i="42"/>
  <c r="X73" i="42"/>
  <c r="T80" i="42"/>
  <c r="Y40" i="42"/>
  <c r="X36" i="42"/>
  <c r="U40" i="42"/>
  <c r="W51" i="42"/>
  <c r="T68" i="42"/>
  <c r="T84" i="42"/>
  <c r="W23" i="42"/>
  <c r="Y23" i="42"/>
  <c r="Y32" i="42"/>
  <c r="W32" i="42"/>
  <c r="U71" i="42"/>
  <c r="X23" i="42"/>
  <c r="X71" i="42"/>
  <c r="T23" i="42"/>
  <c r="T71" i="42"/>
  <c r="V32" i="42"/>
  <c r="W73" i="42"/>
  <c r="U84" i="42"/>
  <c r="V79" i="42"/>
  <c r="U73" i="42"/>
  <c r="W24" i="42"/>
  <c r="Y41" i="42"/>
  <c r="Y79" i="42"/>
  <c r="T83" i="42"/>
  <c r="X41" i="42"/>
  <c r="W47" i="42"/>
  <c r="Y83" i="42"/>
  <c r="X24" i="42"/>
  <c r="U41" i="42"/>
  <c r="X79" i="42"/>
  <c r="Y73" i="42"/>
  <c r="V41" i="42"/>
  <c r="W79" i="42"/>
  <c r="X83" i="42"/>
  <c r="X69" i="42"/>
  <c r="W83" i="42"/>
  <c r="W69" i="42"/>
  <c r="W72" i="42"/>
  <c r="V84" i="42"/>
  <c r="Y24" i="42"/>
  <c r="T24" i="42"/>
  <c r="Y84" i="42"/>
  <c r="T32" i="42"/>
  <c r="Y45" i="42"/>
  <c r="W58" i="42"/>
  <c r="Y58" i="42"/>
  <c r="T81" i="42"/>
  <c r="U81" i="42"/>
  <c r="T72" i="42"/>
  <c r="X84" i="42"/>
  <c r="V25" i="42"/>
  <c r="T25" i="42"/>
  <c r="U45" i="42"/>
  <c r="V45" i="42"/>
  <c r="U32" i="42"/>
  <c r="U69" i="42"/>
  <c r="T85" i="42"/>
  <c r="U85" i="42"/>
  <c r="Y72" i="42"/>
  <c r="Y85" i="42"/>
  <c r="V69" i="42"/>
  <c r="W81" i="42"/>
  <c r="Y69" i="42"/>
  <c r="X81" i="42"/>
  <c r="W41" i="42"/>
  <c r="W45" i="42"/>
  <c r="V85" i="42"/>
  <c r="W85" i="42"/>
  <c r="W25" i="42"/>
  <c r="V80" i="42"/>
  <c r="Y47" i="42"/>
  <c r="Y80" i="42"/>
  <c r="X80" i="42"/>
  <c r="Y20" i="42"/>
  <c r="U20" i="42"/>
  <c r="V20" i="42"/>
  <c r="W20" i="42"/>
  <c r="X20" i="42"/>
  <c r="T70" i="42"/>
  <c r="U70" i="42"/>
  <c r="V70" i="42"/>
  <c r="W70" i="42"/>
  <c r="X70" i="42"/>
  <c r="Y70" i="42"/>
  <c r="T78" i="42"/>
  <c r="U78" i="42"/>
  <c r="V78" i="42"/>
  <c r="W78" i="42"/>
  <c r="X78" i="42"/>
  <c r="Y78" i="42"/>
  <c r="T82" i="42"/>
  <c r="U82" i="42"/>
  <c r="V82" i="42"/>
  <c r="W82" i="42"/>
  <c r="X82" i="42"/>
  <c r="Y82" i="42"/>
  <c r="Y66" i="42"/>
  <c r="X66" i="42"/>
  <c r="W66" i="42"/>
  <c r="V66" i="42"/>
  <c r="T66" i="42"/>
  <c r="U66" i="42"/>
  <c r="T74" i="42"/>
  <c r="U74" i="42"/>
  <c r="V74" i="42"/>
  <c r="W74" i="42"/>
  <c r="X74" i="42"/>
  <c r="Y74" i="42"/>
  <c r="U54" i="42"/>
  <c r="Y54" i="42"/>
  <c r="X54" i="42"/>
  <c r="W54" i="42"/>
  <c r="V54" i="42"/>
  <c r="T54" i="42"/>
  <c r="V31" i="42"/>
  <c r="W31" i="42"/>
  <c r="X31" i="42"/>
  <c r="U31" i="42"/>
  <c r="Y31" i="42"/>
  <c r="T31" i="42"/>
  <c r="T28" i="42"/>
  <c r="U28" i="42"/>
  <c r="Y28" i="42"/>
  <c r="X28" i="42"/>
  <c r="W28" i="42"/>
  <c r="V28" i="42"/>
  <c r="V43" i="42"/>
  <c r="W43" i="42"/>
  <c r="X43" i="42"/>
  <c r="Y43" i="42"/>
  <c r="U43" i="42"/>
  <c r="T43" i="42"/>
  <c r="T49" i="42"/>
  <c r="U49" i="42"/>
  <c r="V49" i="42"/>
  <c r="W49" i="42"/>
  <c r="X49" i="42"/>
  <c r="Y49" i="42"/>
  <c r="V46" i="42"/>
  <c r="W46" i="42"/>
  <c r="X46" i="42"/>
  <c r="U46" i="42"/>
  <c r="Y46" i="42"/>
  <c r="T46" i="42"/>
  <c r="X44" i="42"/>
  <c r="Y44" i="42"/>
  <c r="W44" i="42"/>
  <c r="T44" i="42"/>
  <c r="U44" i="42"/>
  <c r="V44" i="42"/>
  <c r="T38" i="42"/>
  <c r="U38" i="42"/>
  <c r="V38" i="42"/>
  <c r="Y38" i="42"/>
  <c r="W38" i="42"/>
  <c r="X38" i="42"/>
  <c r="V50" i="42"/>
  <c r="W50" i="42"/>
  <c r="U50" i="42"/>
  <c r="X50" i="42"/>
  <c r="Y50" i="42"/>
  <c r="T50" i="42"/>
  <c r="Y29" i="42"/>
  <c r="T29" i="42"/>
  <c r="U29" i="42"/>
  <c r="V29" i="42"/>
  <c r="W29" i="42"/>
  <c r="X29" i="42"/>
  <c r="Y33" i="42"/>
  <c r="T33" i="42"/>
  <c r="U33" i="42"/>
  <c r="X33" i="42"/>
  <c r="V33" i="42"/>
  <c r="W33" i="42"/>
  <c r="W39" i="42"/>
  <c r="X39" i="42"/>
  <c r="Y39" i="42"/>
  <c r="T39" i="42"/>
  <c r="V39" i="42"/>
  <c r="U39" i="42"/>
  <c r="Y26" i="42" l="1"/>
  <c r="U26" i="42"/>
  <c r="X60" i="42"/>
  <c r="U60" i="42"/>
  <c r="V86" i="42"/>
  <c r="V26" i="42"/>
  <c r="W86" i="42"/>
  <c r="W52" i="42"/>
  <c r="T86" i="42"/>
  <c r="W26" i="42"/>
  <c r="AA114" i="42"/>
  <c r="T26" i="42"/>
  <c r="X52" i="42"/>
  <c r="X86" i="42"/>
  <c r="U52" i="42"/>
  <c r="T52" i="42"/>
  <c r="V60" i="42"/>
  <c r="Y86" i="42"/>
  <c r="W60" i="42"/>
  <c r="Y52" i="42"/>
  <c r="T60" i="42"/>
  <c r="V52" i="42"/>
  <c r="Y60" i="42"/>
  <c r="U86" i="42"/>
  <c r="X26" i="42"/>
  <c r="B13" i="42"/>
  <c r="S86" i="42"/>
  <c r="Z297" i="42"/>
  <c r="AA297" i="42" s="1"/>
  <c r="Z296" i="42"/>
  <c r="AA296" i="42" s="1"/>
  <c r="S60" i="42"/>
  <c r="S52" i="42"/>
  <c r="Z242" i="42"/>
  <c r="AA242" i="42" s="1"/>
  <c r="Z20" i="42"/>
  <c r="Z42" i="42"/>
  <c r="AA42" i="42" s="1"/>
  <c r="Z76" i="42"/>
  <c r="AA76" i="42" s="1"/>
  <c r="Z75" i="42"/>
  <c r="AA75" i="42" s="1"/>
  <c r="Z22" i="42"/>
  <c r="AA22" i="42" s="1"/>
  <c r="Z21" i="42"/>
  <c r="AA21" i="42" s="1"/>
  <c r="Z48" i="42"/>
  <c r="AA48" i="42" s="1"/>
  <c r="Z69" i="42"/>
  <c r="AA69" i="42" s="1"/>
  <c r="Z37" i="42"/>
  <c r="AA37" i="42" s="1"/>
  <c r="Z59" i="42"/>
  <c r="AA59" i="42" s="1"/>
  <c r="Z55" i="42"/>
  <c r="AA55" i="42" s="1"/>
  <c r="Z34" i="42"/>
  <c r="AA34" i="42" s="1"/>
  <c r="Z68" i="42"/>
  <c r="AA68" i="42" s="1"/>
  <c r="Z56" i="42"/>
  <c r="AA56" i="42" s="1"/>
  <c r="Z57" i="42"/>
  <c r="AA57" i="42" s="1"/>
  <c r="Z36" i="42"/>
  <c r="AA36" i="42" s="1"/>
  <c r="Z51" i="42"/>
  <c r="AA51" i="42" s="1"/>
  <c r="Z30" i="42"/>
  <c r="AA30" i="42" s="1"/>
  <c r="Z35" i="42"/>
  <c r="AA35" i="42" s="1"/>
  <c r="Z79" i="42"/>
  <c r="AA79" i="42" s="1"/>
  <c r="Z23" i="42"/>
  <c r="AA23" i="42" s="1"/>
  <c r="Z40" i="42"/>
  <c r="AA40" i="42" s="1"/>
  <c r="Z67" i="42"/>
  <c r="AA67" i="42" s="1"/>
  <c r="Z83" i="42"/>
  <c r="AA83" i="42" s="1"/>
  <c r="Z71" i="42"/>
  <c r="AA71" i="42" s="1"/>
  <c r="Z77" i="42"/>
  <c r="AA77" i="42" s="1"/>
  <c r="Z73" i="42"/>
  <c r="AA73" i="42" s="1"/>
  <c r="Z32" i="42"/>
  <c r="AA32" i="42" s="1"/>
  <c r="Z24" i="42"/>
  <c r="AA24" i="42" s="1"/>
  <c r="Z47" i="42"/>
  <c r="AA47" i="42" s="1"/>
  <c r="Z58" i="42"/>
  <c r="AA58" i="42" s="1"/>
  <c r="Z80" i="42"/>
  <c r="AA80" i="42" s="1"/>
  <c r="Z41" i="42"/>
  <c r="AA41" i="42" s="1"/>
  <c r="Z84" i="42"/>
  <c r="AA84" i="42" s="1"/>
  <c r="Z72" i="42"/>
  <c r="AA72" i="42" s="1"/>
  <c r="Z85" i="42"/>
  <c r="AA85" i="42" s="1"/>
  <c r="Z81" i="42"/>
  <c r="AA81" i="42" s="1"/>
  <c r="Z25" i="42"/>
  <c r="AA25" i="42" s="1"/>
  <c r="Z45" i="42"/>
  <c r="AA45" i="42" s="1"/>
  <c r="Z66" i="42"/>
  <c r="Z82" i="42"/>
  <c r="AA82" i="42" s="1"/>
  <c r="Z78" i="42"/>
  <c r="AA78" i="42" s="1"/>
  <c r="Z70" i="42"/>
  <c r="AA70" i="42" s="1"/>
  <c r="Z74" i="42"/>
  <c r="AA74" i="42" s="1"/>
  <c r="Z54" i="42"/>
  <c r="Z33" i="42"/>
  <c r="AA33" i="42" s="1"/>
  <c r="Z50" i="42"/>
  <c r="AA50" i="42" s="1"/>
  <c r="Z29" i="42"/>
  <c r="AA29" i="42" s="1"/>
  <c r="Z38" i="42"/>
  <c r="AA38" i="42" s="1"/>
  <c r="Z46" i="42"/>
  <c r="AA46" i="42" s="1"/>
  <c r="Z28" i="42"/>
  <c r="Z44" i="42"/>
  <c r="AA44" i="42" s="1"/>
  <c r="Z49" i="42"/>
  <c r="AA49" i="42" s="1"/>
  <c r="Z43" i="42"/>
  <c r="AA43" i="42" s="1"/>
  <c r="Z31" i="42"/>
  <c r="AA31" i="42" s="1"/>
  <c r="Z39" i="42"/>
  <c r="AA39" i="42" s="1"/>
  <c r="AA20" i="42" l="1"/>
  <c r="AA26" i="42" s="1"/>
  <c r="Z26" i="42"/>
  <c r="AA66" i="42"/>
  <c r="AA86" i="42" s="1"/>
  <c r="Z86" i="42"/>
  <c r="AA54" i="42"/>
  <c r="AA60" i="42" s="1"/>
  <c r="Z60" i="42"/>
  <c r="AA28" i="42"/>
  <c r="AA52" i="42" s="1"/>
  <c r="Z52" i="42"/>
  <c r="Q262" i="42" l="1"/>
  <c r="Q259" i="42"/>
  <c r="Q208" i="42"/>
  <c r="Q136" i="42"/>
  <c r="Q122" i="42"/>
  <c r="Q117" i="42"/>
  <c r="Q89" i="42"/>
  <c r="S342" i="42" l="1"/>
  <c r="X342" i="42" l="1"/>
  <c r="Y342" i="42"/>
  <c r="T342" i="42"/>
  <c r="U342" i="42"/>
  <c r="V342" i="42"/>
  <c r="W342" i="42"/>
  <c r="Z342" i="42" l="1"/>
  <c r="AA342" i="42" s="1"/>
  <c r="S274" i="42"/>
  <c r="S282" i="42"/>
  <c r="S272" i="42"/>
  <c r="S253" i="42"/>
  <c r="S257" i="42"/>
  <c r="S213" i="42"/>
  <c r="S235" i="42"/>
  <c r="S238" i="42"/>
  <c r="S243" i="42"/>
  <c r="S165" i="42"/>
  <c r="S173" i="42"/>
  <c r="S179" i="42"/>
  <c r="S149" i="42"/>
  <c r="S153" i="42"/>
  <c r="S157" i="42"/>
  <c r="S367" i="42"/>
  <c r="S291" i="42"/>
  <c r="S255" i="42"/>
  <c r="S211" i="42"/>
  <c r="S215" i="42"/>
  <c r="S220" i="42"/>
  <c r="S228" i="42"/>
  <c r="S233" i="42"/>
  <c r="S207" i="42"/>
  <c r="S163" i="42"/>
  <c r="S167" i="42"/>
  <c r="S171" i="42"/>
  <c r="S175" i="42"/>
  <c r="S155" i="42"/>
  <c r="S281" i="42"/>
  <c r="S252" i="42"/>
  <c r="S212" i="42"/>
  <c r="S221" i="42"/>
  <c r="S230" i="42"/>
  <c r="S168" i="42"/>
  <c r="S177" i="42"/>
  <c r="S152" i="42"/>
  <c r="S382" i="42"/>
  <c r="S396" i="42"/>
  <c r="S343" i="42"/>
  <c r="S351" i="42"/>
  <c r="S283" i="42"/>
  <c r="S254" i="42"/>
  <c r="S214" i="42"/>
  <c r="S223" i="42"/>
  <c r="S162" i="42"/>
  <c r="S154" i="42"/>
  <c r="S384" i="42"/>
  <c r="S388" i="42"/>
  <c r="S397" i="42"/>
  <c r="S271" i="42"/>
  <c r="S256" i="42"/>
  <c r="S216" i="42"/>
  <c r="S225" i="42"/>
  <c r="S234" i="42"/>
  <c r="S239" i="42"/>
  <c r="S164" i="42"/>
  <c r="S156" i="42"/>
  <c r="S385" i="42"/>
  <c r="S389" i="42"/>
  <c r="S394" i="42"/>
  <c r="S398" i="42"/>
  <c r="S349" i="42"/>
  <c r="S353" i="42"/>
  <c r="S354" i="42"/>
  <c r="S360" i="42"/>
  <c r="S115" i="42"/>
  <c r="S290" i="42"/>
  <c r="S273" i="42"/>
  <c r="S251" i="42"/>
  <c r="S258" i="42"/>
  <c r="S210" i="42"/>
  <c r="S218" i="42"/>
  <c r="S227" i="42"/>
  <c r="S236" i="42"/>
  <c r="S166" i="42"/>
  <c r="S174" i="42"/>
  <c r="S150" i="42"/>
  <c r="S395" i="42"/>
  <c r="S355" i="42"/>
  <c r="S125" i="42"/>
  <c r="S116" i="42"/>
  <c r="S119" i="42"/>
  <c r="S328" i="42"/>
  <c r="S120" i="42"/>
  <c r="S348" i="42"/>
  <c r="S121" i="42"/>
  <c r="S266" i="42"/>
  <c r="S229" i="42"/>
  <c r="S197" i="42"/>
  <c r="S201" i="42"/>
  <c r="S183" i="42"/>
  <c r="S145" i="42"/>
  <c r="S131" i="42"/>
  <c r="S383" i="42"/>
  <c r="S195" i="42"/>
  <c r="S199" i="42"/>
  <c r="S203" i="42"/>
  <c r="S185" i="42"/>
  <c r="S188" i="42"/>
  <c r="S158" i="42"/>
  <c r="S139" i="42"/>
  <c r="S393" i="42"/>
  <c r="S376" i="42"/>
  <c r="S265" i="42"/>
  <c r="S200" i="42"/>
  <c r="S186" i="42"/>
  <c r="S356" i="42"/>
  <c r="S347" i="42"/>
  <c r="S226" i="42"/>
  <c r="S193" i="42"/>
  <c r="S202" i="42"/>
  <c r="S187" i="42"/>
  <c r="S196" i="42"/>
  <c r="S189" i="42"/>
  <c r="S144" i="42"/>
  <c r="S198" i="42"/>
  <c r="S184" i="42"/>
  <c r="S178" i="42"/>
  <c r="S143" i="42"/>
  <c r="S357" i="42"/>
  <c r="S346" i="42"/>
  <c r="S331" i="42"/>
  <c r="S359" i="42"/>
  <c r="S335" i="42"/>
  <c r="Q324" i="42"/>
  <c r="Q405" i="42" s="1"/>
  <c r="S280" i="42" l="1"/>
  <c r="S323" i="42"/>
  <c r="S324" i="42" s="1"/>
  <c r="S259" i="42"/>
  <c r="S122" i="42"/>
  <c r="R117" i="42"/>
  <c r="S117" i="42"/>
  <c r="R122" i="42"/>
  <c r="R259" i="42"/>
  <c r="W195" i="42"/>
  <c r="X195" i="42"/>
  <c r="Y195" i="42"/>
  <c r="T195" i="42"/>
  <c r="U195" i="42"/>
  <c r="V195" i="42"/>
  <c r="Y164" i="42"/>
  <c r="T164" i="42"/>
  <c r="U164" i="42"/>
  <c r="V164" i="42"/>
  <c r="W164" i="42"/>
  <c r="X164" i="42"/>
  <c r="Y299" i="42"/>
  <c r="T299" i="42"/>
  <c r="U299" i="42"/>
  <c r="V299" i="42"/>
  <c r="W299" i="42"/>
  <c r="X299" i="42"/>
  <c r="W207" i="42"/>
  <c r="X207" i="42"/>
  <c r="Y207" i="42"/>
  <c r="T207" i="42"/>
  <c r="U207" i="42"/>
  <c r="V207" i="42"/>
  <c r="Y153" i="42"/>
  <c r="T153" i="42"/>
  <c r="U153" i="42"/>
  <c r="V153" i="42"/>
  <c r="W153" i="42"/>
  <c r="X153" i="42"/>
  <c r="U272" i="42"/>
  <c r="V272" i="42"/>
  <c r="W272" i="42"/>
  <c r="X272" i="42"/>
  <c r="Y272" i="42"/>
  <c r="T272" i="42"/>
  <c r="Y285" i="42"/>
  <c r="T285" i="42"/>
  <c r="U285" i="42"/>
  <c r="V285" i="42"/>
  <c r="W285" i="42"/>
  <c r="X285" i="42"/>
  <c r="U266" i="42"/>
  <c r="V266" i="42"/>
  <c r="W266" i="42"/>
  <c r="X266" i="42"/>
  <c r="Y266" i="42"/>
  <c r="T266" i="42"/>
  <c r="T150" i="42"/>
  <c r="U150" i="42"/>
  <c r="V150" i="42"/>
  <c r="W150" i="42"/>
  <c r="X150" i="42"/>
  <c r="Y150" i="42"/>
  <c r="U283" i="42"/>
  <c r="V283" i="42"/>
  <c r="W283" i="42"/>
  <c r="X283" i="42"/>
  <c r="Y283" i="42"/>
  <c r="T283" i="42"/>
  <c r="Y149" i="42"/>
  <c r="T149" i="42"/>
  <c r="U149" i="42"/>
  <c r="V149" i="42"/>
  <c r="W149" i="42"/>
  <c r="X149" i="42"/>
  <c r="W298" i="42"/>
  <c r="X298" i="42"/>
  <c r="Y298" i="42"/>
  <c r="T298" i="42"/>
  <c r="U298" i="42"/>
  <c r="V298" i="42"/>
  <c r="U174" i="42"/>
  <c r="V174" i="42"/>
  <c r="W174" i="42"/>
  <c r="X174" i="42"/>
  <c r="Y174" i="42"/>
  <c r="T174" i="42"/>
  <c r="W273" i="42"/>
  <c r="X273" i="42"/>
  <c r="Y273" i="42"/>
  <c r="T273" i="42"/>
  <c r="U273" i="42"/>
  <c r="V273" i="42"/>
  <c r="T154" i="42"/>
  <c r="U154" i="42"/>
  <c r="V154" i="42"/>
  <c r="W154" i="42"/>
  <c r="X154" i="42"/>
  <c r="Y154" i="42"/>
  <c r="W152" i="42"/>
  <c r="X152" i="42"/>
  <c r="Y152" i="42"/>
  <c r="T152" i="42"/>
  <c r="U152" i="42"/>
  <c r="V152" i="42"/>
  <c r="Y281" i="42"/>
  <c r="T281" i="42"/>
  <c r="U281" i="42"/>
  <c r="V281" i="42"/>
  <c r="W281" i="42"/>
  <c r="X281" i="42"/>
  <c r="U291" i="42"/>
  <c r="V291" i="42"/>
  <c r="W291" i="42"/>
  <c r="X291" i="42"/>
  <c r="Y291" i="42"/>
  <c r="T291" i="42"/>
  <c r="U179" i="42"/>
  <c r="V179" i="42"/>
  <c r="W179" i="42"/>
  <c r="X179" i="42"/>
  <c r="Y179" i="42"/>
  <c r="T179" i="42"/>
  <c r="T282" i="42"/>
  <c r="U282" i="42"/>
  <c r="V282" i="42"/>
  <c r="W282" i="42"/>
  <c r="X282" i="42"/>
  <c r="Y282" i="42"/>
  <c r="U198" i="42"/>
  <c r="V198" i="42"/>
  <c r="W198" i="42"/>
  <c r="X198" i="42"/>
  <c r="Y198" i="42"/>
  <c r="T198" i="42"/>
  <c r="T294" i="42"/>
  <c r="U294" i="42"/>
  <c r="V294" i="42"/>
  <c r="W294" i="42"/>
  <c r="X294" i="42"/>
  <c r="Y294" i="42"/>
  <c r="T158" i="42"/>
  <c r="U158" i="42"/>
  <c r="V158" i="42"/>
  <c r="W158" i="42"/>
  <c r="X158" i="42"/>
  <c r="Y158" i="42"/>
  <c r="U166" i="42"/>
  <c r="V166" i="42"/>
  <c r="W166" i="42"/>
  <c r="X166" i="42"/>
  <c r="Y166" i="42"/>
  <c r="T166" i="42"/>
  <c r="T290" i="42"/>
  <c r="U290" i="42"/>
  <c r="V290" i="42"/>
  <c r="W290" i="42"/>
  <c r="X290" i="42"/>
  <c r="Y290" i="42"/>
  <c r="U162" i="42"/>
  <c r="V162" i="42"/>
  <c r="W162" i="42"/>
  <c r="X162" i="42"/>
  <c r="Y162" i="42"/>
  <c r="T162" i="42"/>
  <c r="Y177" i="42"/>
  <c r="T177" i="42"/>
  <c r="U177" i="42"/>
  <c r="V177" i="42"/>
  <c r="W177" i="42"/>
  <c r="X177" i="42"/>
  <c r="U155" i="42"/>
  <c r="V155" i="42"/>
  <c r="W155" i="42"/>
  <c r="X155" i="42"/>
  <c r="Y155" i="42"/>
  <c r="T155" i="42"/>
  <c r="T286" i="42"/>
  <c r="U286" i="42"/>
  <c r="V286" i="42"/>
  <c r="W286" i="42"/>
  <c r="X286" i="42"/>
  <c r="Y286" i="42"/>
  <c r="T173" i="42"/>
  <c r="U173" i="42"/>
  <c r="V173" i="42"/>
  <c r="W173" i="42"/>
  <c r="X173" i="42"/>
  <c r="Y173" i="42"/>
  <c r="Y274" i="42"/>
  <c r="T274" i="42"/>
  <c r="U274" i="42"/>
  <c r="V274" i="42"/>
  <c r="W274" i="42"/>
  <c r="X274" i="42"/>
  <c r="U295" i="42"/>
  <c r="V295" i="42"/>
  <c r="W295" i="42"/>
  <c r="X295" i="42"/>
  <c r="Y295" i="42"/>
  <c r="T295" i="42"/>
  <c r="Y196" i="42"/>
  <c r="T196" i="42"/>
  <c r="U196" i="42"/>
  <c r="V196" i="42"/>
  <c r="W196" i="42"/>
  <c r="X196" i="42"/>
  <c r="W188" i="42"/>
  <c r="X188" i="42"/>
  <c r="Y188" i="42"/>
  <c r="T188" i="42"/>
  <c r="U188" i="42"/>
  <c r="V188" i="42"/>
  <c r="Y168" i="42"/>
  <c r="T168" i="42"/>
  <c r="U168" i="42"/>
  <c r="V168" i="42"/>
  <c r="W168" i="42"/>
  <c r="X168" i="42"/>
  <c r="W175" i="42"/>
  <c r="X175" i="42"/>
  <c r="Y175" i="42"/>
  <c r="T175" i="42"/>
  <c r="U175" i="42"/>
  <c r="V175" i="42"/>
  <c r="T165" i="42"/>
  <c r="U165" i="42"/>
  <c r="V165" i="42"/>
  <c r="W165" i="42"/>
  <c r="X165" i="42"/>
  <c r="Y165" i="42"/>
  <c r="Y293" i="42"/>
  <c r="T293" i="42"/>
  <c r="U293" i="42"/>
  <c r="V293" i="42"/>
  <c r="W293" i="42"/>
  <c r="X293" i="42"/>
  <c r="Y189" i="42"/>
  <c r="T189" i="42"/>
  <c r="U189" i="42"/>
  <c r="V189" i="42"/>
  <c r="W189" i="42"/>
  <c r="X189" i="42"/>
  <c r="U187" i="42"/>
  <c r="V187" i="42"/>
  <c r="W187" i="42"/>
  <c r="X187" i="42"/>
  <c r="Y187" i="42"/>
  <c r="T187" i="42"/>
  <c r="Y186" i="42"/>
  <c r="T186" i="42"/>
  <c r="U186" i="42"/>
  <c r="V186" i="42"/>
  <c r="W186" i="42"/>
  <c r="X186" i="42"/>
  <c r="W185" i="42"/>
  <c r="X185" i="42"/>
  <c r="Y185" i="42"/>
  <c r="T185" i="42"/>
  <c r="U185" i="42"/>
  <c r="V185" i="42"/>
  <c r="T183" i="42"/>
  <c r="U183" i="42"/>
  <c r="V183" i="42"/>
  <c r="W183" i="42"/>
  <c r="X183" i="42"/>
  <c r="Y183" i="42"/>
  <c r="W171" i="42"/>
  <c r="X171" i="42"/>
  <c r="Y171" i="42"/>
  <c r="T171" i="42"/>
  <c r="U171" i="42"/>
  <c r="V171" i="42"/>
  <c r="W280" i="42"/>
  <c r="X280" i="42"/>
  <c r="Y280" i="42"/>
  <c r="T280" i="42"/>
  <c r="U280" i="42"/>
  <c r="V280" i="42"/>
  <c r="T178" i="42"/>
  <c r="U178" i="42"/>
  <c r="V178" i="42"/>
  <c r="W178" i="42"/>
  <c r="X178" i="42"/>
  <c r="Y178" i="42"/>
  <c r="Y200" i="42"/>
  <c r="T200" i="42"/>
  <c r="U200" i="42"/>
  <c r="V200" i="42"/>
  <c r="W200" i="42"/>
  <c r="X200" i="42"/>
  <c r="T201" i="42"/>
  <c r="U201" i="42"/>
  <c r="V201" i="42"/>
  <c r="W201" i="42"/>
  <c r="X201" i="42"/>
  <c r="Y201" i="42"/>
  <c r="W167" i="42"/>
  <c r="X167" i="42"/>
  <c r="Y167" i="42"/>
  <c r="T167" i="42"/>
  <c r="U167" i="42"/>
  <c r="V167" i="42"/>
  <c r="U202" i="42"/>
  <c r="V202" i="42"/>
  <c r="W202" i="42"/>
  <c r="X202" i="42"/>
  <c r="Y202" i="42"/>
  <c r="T202" i="42"/>
  <c r="W203" i="42"/>
  <c r="X203" i="42"/>
  <c r="Y203" i="42"/>
  <c r="T203" i="42"/>
  <c r="U203" i="42"/>
  <c r="V203" i="42"/>
  <c r="T271" i="42"/>
  <c r="U271" i="42"/>
  <c r="V271" i="42"/>
  <c r="W271" i="42"/>
  <c r="X271" i="42"/>
  <c r="Y271" i="42"/>
  <c r="U184" i="42"/>
  <c r="V184" i="42"/>
  <c r="W184" i="42"/>
  <c r="X184" i="42"/>
  <c r="Y184" i="42"/>
  <c r="T184" i="42"/>
  <c r="T193" i="42"/>
  <c r="U193" i="42"/>
  <c r="V193" i="42"/>
  <c r="W193" i="42"/>
  <c r="X193" i="42"/>
  <c r="Y193" i="42"/>
  <c r="T265" i="42"/>
  <c r="U265" i="42"/>
  <c r="V265" i="42"/>
  <c r="W265" i="42"/>
  <c r="X265" i="42"/>
  <c r="Y265" i="42"/>
  <c r="W199" i="42"/>
  <c r="X199" i="42"/>
  <c r="Y199" i="42"/>
  <c r="T199" i="42"/>
  <c r="U199" i="42"/>
  <c r="V199" i="42"/>
  <c r="T197" i="42"/>
  <c r="U197" i="42"/>
  <c r="V197" i="42"/>
  <c r="W197" i="42"/>
  <c r="X197" i="42"/>
  <c r="Y197" i="42"/>
  <c r="W156" i="42"/>
  <c r="X156" i="42"/>
  <c r="Y156" i="42"/>
  <c r="T156" i="42"/>
  <c r="U156" i="42"/>
  <c r="V156" i="42"/>
  <c r="W163" i="42"/>
  <c r="X163" i="42"/>
  <c r="Y163" i="42"/>
  <c r="T163" i="42"/>
  <c r="U163" i="42"/>
  <c r="V163" i="42"/>
  <c r="Y157" i="42"/>
  <c r="T157" i="42"/>
  <c r="U157" i="42"/>
  <c r="V157" i="42"/>
  <c r="W157" i="42"/>
  <c r="X157" i="42"/>
  <c r="U376" i="42"/>
  <c r="V376" i="42"/>
  <c r="W376" i="42"/>
  <c r="X376" i="42"/>
  <c r="Y376" i="42"/>
  <c r="T376" i="42"/>
  <c r="T388" i="42"/>
  <c r="U388" i="42"/>
  <c r="V388" i="42"/>
  <c r="W388" i="42"/>
  <c r="X388" i="42"/>
  <c r="Y388" i="42"/>
  <c r="T384" i="42"/>
  <c r="U384" i="42"/>
  <c r="V384" i="42"/>
  <c r="W384" i="42"/>
  <c r="X384" i="42"/>
  <c r="Y384" i="42"/>
  <c r="W398" i="42"/>
  <c r="X398" i="42"/>
  <c r="Y398" i="42"/>
  <c r="T398" i="42"/>
  <c r="V398" i="42"/>
  <c r="U398" i="42"/>
  <c r="T383" i="42"/>
  <c r="U383" i="42"/>
  <c r="V383" i="42"/>
  <c r="W383" i="42"/>
  <c r="X383" i="42"/>
  <c r="Y383" i="42"/>
  <c r="W394" i="42"/>
  <c r="X394" i="42"/>
  <c r="V394" i="42"/>
  <c r="Y394" i="42"/>
  <c r="T394" i="42"/>
  <c r="U394" i="42"/>
  <c r="U393" i="42"/>
  <c r="V393" i="42"/>
  <c r="W393" i="42"/>
  <c r="X393" i="42"/>
  <c r="Y393" i="42"/>
  <c r="T393" i="42"/>
  <c r="T396" i="42"/>
  <c r="U396" i="42"/>
  <c r="V396" i="42"/>
  <c r="W396" i="42"/>
  <c r="X396" i="42"/>
  <c r="Y396" i="42"/>
  <c r="Y395" i="42"/>
  <c r="T395" i="42"/>
  <c r="U395" i="42"/>
  <c r="V395" i="42"/>
  <c r="W395" i="42"/>
  <c r="X395" i="42"/>
  <c r="V389" i="42"/>
  <c r="W389" i="42"/>
  <c r="X389" i="42"/>
  <c r="U389" i="42"/>
  <c r="Y389" i="42"/>
  <c r="T389" i="42"/>
  <c r="Y382" i="42"/>
  <c r="X382" i="42"/>
  <c r="T382" i="42"/>
  <c r="U382" i="42"/>
  <c r="V382" i="42"/>
  <c r="W382" i="42"/>
  <c r="U367" i="42"/>
  <c r="V367" i="42"/>
  <c r="W367" i="42"/>
  <c r="X367" i="42"/>
  <c r="Y367" i="42"/>
  <c r="T367" i="42"/>
  <c r="V385" i="42"/>
  <c r="W385" i="42"/>
  <c r="X385" i="42"/>
  <c r="Y385" i="42"/>
  <c r="U385" i="42"/>
  <c r="T385" i="42"/>
  <c r="U397" i="42"/>
  <c r="V397" i="42"/>
  <c r="W397" i="42"/>
  <c r="T397" i="42"/>
  <c r="X397" i="42"/>
  <c r="Y397" i="42"/>
  <c r="X335" i="42"/>
  <c r="Y335" i="42"/>
  <c r="T335" i="42"/>
  <c r="U335" i="42"/>
  <c r="V335" i="42"/>
  <c r="W335" i="42"/>
  <c r="T356" i="42"/>
  <c r="U356" i="42"/>
  <c r="V356" i="42"/>
  <c r="W356" i="42"/>
  <c r="X356" i="42"/>
  <c r="Y356" i="42"/>
  <c r="T360" i="42"/>
  <c r="U360" i="42"/>
  <c r="V360" i="42"/>
  <c r="W360" i="42"/>
  <c r="X360" i="42"/>
  <c r="Y360" i="42"/>
  <c r="Y347" i="42"/>
  <c r="T347" i="42"/>
  <c r="U347" i="42"/>
  <c r="V347" i="42"/>
  <c r="W347" i="42"/>
  <c r="X347" i="42"/>
  <c r="X354" i="42"/>
  <c r="Y354" i="42"/>
  <c r="T354" i="42"/>
  <c r="U354" i="42"/>
  <c r="V354" i="42"/>
  <c r="W354" i="42"/>
  <c r="T351" i="42"/>
  <c r="U351" i="42"/>
  <c r="V351" i="42"/>
  <c r="W351" i="42"/>
  <c r="X351" i="42"/>
  <c r="Y351" i="42"/>
  <c r="X346" i="42"/>
  <c r="Y346" i="42"/>
  <c r="T346" i="42"/>
  <c r="U346" i="42"/>
  <c r="V346" i="42"/>
  <c r="W346" i="42"/>
  <c r="T355" i="42"/>
  <c r="U355" i="42"/>
  <c r="V355" i="42"/>
  <c r="W355" i="42"/>
  <c r="X355" i="42"/>
  <c r="Y355" i="42"/>
  <c r="W353" i="42"/>
  <c r="X353" i="42"/>
  <c r="Y353" i="42"/>
  <c r="T353" i="42"/>
  <c r="U353" i="42"/>
  <c r="V353" i="42"/>
  <c r="T331" i="42"/>
  <c r="U331" i="42"/>
  <c r="V331" i="42"/>
  <c r="W331" i="42"/>
  <c r="X331" i="42"/>
  <c r="Y331" i="42"/>
  <c r="U357" i="42"/>
  <c r="V357" i="42"/>
  <c r="W357" i="42"/>
  <c r="X357" i="42"/>
  <c r="Y357" i="42"/>
  <c r="T357" i="42"/>
  <c r="V348" i="42"/>
  <c r="W348" i="42"/>
  <c r="X348" i="42"/>
  <c r="Y348" i="42"/>
  <c r="T348" i="42"/>
  <c r="U348" i="42"/>
  <c r="T328" i="42"/>
  <c r="U328" i="42"/>
  <c r="V328" i="42"/>
  <c r="W328" i="42"/>
  <c r="X328" i="42"/>
  <c r="Y328" i="42"/>
  <c r="X349" i="42"/>
  <c r="Y349" i="42"/>
  <c r="T349" i="42"/>
  <c r="U349" i="42"/>
  <c r="V349" i="42"/>
  <c r="W349" i="42"/>
  <c r="T343" i="42"/>
  <c r="U343" i="42"/>
  <c r="V343" i="42"/>
  <c r="W343" i="42"/>
  <c r="X343" i="42"/>
  <c r="Y343" i="42"/>
  <c r="X359" i="42"/>
  <c r="Y359" i="42"/>
  <c r="T359" i="42"/>
  <c r="U359" i="42"/>
  <c r="V359" i="42"/>
  <c r="W359" i="42"/>
  <c r="W323" i="42"/>
  <c r="V323" i="42"/>
  <c r="X323" i="42"/>
  <c r="Y323" i="42"/>
  <c r="T323" i="42"/>
  <c r="U323" i="42"/>
  <c r="Y254" i="42"/>
  <c r="X254" i="42"/>
  <c r="T254" i="42"/>
  <c r="U254" i="42"/>
  <c r="V254" i="42"/>
  <c r="W254" i="42"/>
  <c r="U252" i="42"/>
  <c r="V252" i="42"/>
  <c r="W252" i="42"/>
  <c r="T252" i="42"/>
  <c r="X252" i="42"/>
  <c r="Y252" i="42"/>
  <c r="W257" i="42"/>
  <c r="X257" i="42"/>
  <c r="Y257" i="42"/>
  <c r="V257" i="42"/>
  <c r="T257" i="42"/>
  <c r="U257" i="42"/>
  <c r="U256" i="42"/>
  <c r="V256" i="42"/>
  <c r="W256" i="42"/>
  <c r="X256" i="42"/>
  <c r="Y256" i="42"/>
  <c r="T256" i="42"/>
  <c r="W253" i="42"/>
  <c r="X253" i="42"/>
  <c r="V253" i="42"/>
  <c r="Y253" i="42"/>
  <c r="T253" i="42"/>
  <c r="U253" i="42"/>
  <c r="X258" i="42"/>
  <c r="Y258" i="42"/>
  <c r="W258" i="42"/>
  <c r="T258" i="42"/>
  <c r="U258" i="42"/>
  <c r="V258" i="42"/>
  <c r="T255" i="42"/>
  <c r="U255" i="42"/>
  <c r="V255" i="42"/>
  <c r="W255" i="42"/>
  <c r="X255" i="42"/>
  <c r="Y255" i="42"/>
  <c r="T251" i="42"/>
  <c r="U251" i="42"/>
  <c r="V251" i="42"/>
  <c r="W251" i="42"/>
  <c r="X251" i="42"/>
  <c r="Y251" i="42"/>
  <c r="Y226" i="42"/>
  <c r="T226" i="42"/>
  <c r="U226" i="42"/>
  <c r="V226" i="42"/>
  <c r="W226" i="42"/>
  <c r="X226" i="42"/>
  <c r="W239" i="42"/>
  <c r="X239" i="42"/>
  <c r="Y239" i="42"/>
  <c r="T239" i="42"/>
  <c r="V239" i="42"/>
  <c r="U239" i="42"/>
  <c r="U214" i="42"/>
  <c r="V214" i="42"/>
  <c r="W214" i="42"/>
  <c r="X214" i="42"/>
  <c r="Y214" i="42"/>
  <c r="T214" i="42"/>
  <c r="Y221" i="42"/>
  <c r="T221" i="42"/>
  <c r="U221" i="42"/>
  <c r="X221" i="42"/>
  <c r="V221" i="42"/>
  <c r="W221" i="42"/>
  <c r="Y234" i="42"/>
  <c r="X234" i="42"/>
  <c r="T234" i="42"/>
  <c r="U234" i="42"/>
  <c r="V234" i="42"/>
  <c r="W234" i="42"/>
  <c r="T213" i="42"/>
  <c r="U213" i="42"/>
  <c r="V213" i="42"/>
  <c r="W213" i="42"/>
  <c r="X213" i="42"/>
  <c r="Y213" i="42"/>
  <c r="U236" i="42"/>
  <c r="V236" i="42"/>
  <c r="W236" i="42"/>
  <c r="X236" i="42"/>
  <c r="Y236" i="42"/>
  <c r="T236" i="42"/>
  <c r="X225" i="42"/>
  <c r="Y225" i="42"/>
  <c r="T225" i="42"/>
  <c r="U225" i="42"/>
  <c r="W225" i="42"/>
  <c r="V225" i="42"/>
  <c r="W228" i="42"/>
  <c r="X228" i="42"/>
  <c r="Y228" i="42"/>
  <c r="T228" i="42"/>
  <c r="U228" i="42"/>
  <c r="V228" i="42"/>
  <c r="Y243" i="42"/>
  <c r="T243" i="42"/>
  <c r="U243" i="42"/>
  <c r="V243" i="42"/>
  <c r="W243" i="42"/>
  <c r="X243" i="42"/>
  <c r="U227" i="42"/>
  <c r="V227" i="42"/>
  <c r="T227" i="42"/>
  <c r="W227" i="42"/>
  <c r="X227" i="42"/>
  <c r="Y227" i="42"/>
  <c r="Y216" i="42"/>
  <c r="T216" i="42"/>
  <c r="U216" i="42"/>
  <c r="V216" i="42"/>
  <c r="W216" i="42"/>
  <c r="X216" i="42"/>
  <c r="T238" i="42"/>
  <c r="U238" i="42"/>
  <c r="V238" i="42"/>
  <c r="W238" i="42"/>
  <c r="X238" i="42"/>
  <c r="Y238" i="42"/>
  <c r="Y212" i="42"/>
  <c r="T212" i="42"/>
  <c r="U212" i="42"/>
  <c r="V212" i="42"/>
  <c r="W212" i="42"/>
  <c r="X212" i="42"/>
  <c r="T218" i="42"/>
  <c r="U218" i="42"/>
  <c r="V218" i="42"/>
  <c r="W218" i="42"/>
  <c r="X218" i="42"/>
  <c r="Y218" i="42"/>
  <c r="W220" i="42"/>
  <c r="V220" i="42"/>
  <c r="X220" i="42"/>
  <c r="Y220" i="42"/>
  <c r="T220" i="42"/>
  <c r="U220" i="42"/>
  <c r="T235" i="42"/>
  <c r="U235" i="42"/>
  <c r="V235" i="42"/>
  <c r="W235" i="42"/>
  <c r="X235" i="42"/>
  <c r="Y235" i="42"/>
  <c r="Y229" i="42"/>
  <c r="T229" i="42"/>
  <c r="U229" i="42"/>
  <c r="V229" i="42"/>
  <c r="X229" i="42"/>
  <c r="W229" i="42"/>
  <c r="W233" i="42"/>
  <c r="X233" i="42"/>
  <c r="Y233" i="42"/>
  <c r="T233" i="42"/>
  <c r="U233" i="42"/>
  <c r="V233" i="42"/>
  <c r="U210" i="42"/>
  <c r="V210" i="42"/>
  <c r="W210" i="42"/>
  <c r="X210" i="42"/>
  <c r="Y210" i="42"/>
  <c r="T210" i="42"/>
  <c r="W215" i="42"/>
  <c r="X215" i="42"/>
  <c r="Y215" i="42"/>
  <c r="T215" i="42"/>
  <c r="U215" i="42"/>
  <c r="V215" i="42"/>
  <c r="W211" i="42"/>
  <c r="X211" i="42"/>
  <c r="Y211" i="42"/>
  <c r="T211" i="42"/>
  <c r="U211" i="42"/>
  <c r="V211" i="42"/>
  <c r="U223" i="42"/>
  <c r="V223" i="42"/>
  <c r="W223" i="42"/>
  <c r="X223" i="42"/>
  <c r="Y223" i="42"/>
  <c r="T223" i="42"/>
  <c r="T230" i="42"/>
  <c r="U230" i="42"/>
  <c r="V230" i="42"/>
  <c r="W230" i="42"/>
  <c r="X230" i="42"/>
  <c r="Y230" i="42"/>
  <c r="T145" i="42"/>
  <c r="U145" i="42"/>
  <c r="W145" i="42"/>
  <c r="V145" i="42"/>
  <c r="X145" i="42"/>
  <c r="Y145" i="42"/>
  <c r="Y144" i="42"/>
  <c r="U144" i="42"/>
  <c r="T144" i="42"/>
  <c r="V144" i="42"/>
  <c r="X144" i="42"/>
  <c r="W144" i="42"/>
  <c r="X143" i="42"/>
  <c r="Y143" i="42"/>
  <c r="T143" i="42"/>
  <c r="U143" i="42"/>
  <c r="V143" i="42"/>
  <c r="W143" i="42"/>
  <c r="T139" i="42"/>
  <c r="U139" i="42"/>
  <c r="V139" i="42"/>
  <c r="W139" i="42"/>
  <c r="X139" i="42"/>
  <c r="Y139" i="42"/>
  <c r="T131" i="42"/>
  <c r="U131" i="42"/>
  <c r="V131" i="42"/>
  <c r="W131" i="42"/>
  <c r="X131" i="42"/>
  <c r="Y131" i="42"/>
  <c r="Y125" i="42"/>
  <c r="T125" i="42"/>
  <c r="U125" i="42"/>
  <c r="V125" i="42"/>
  <c r="W125" i="42"/>
  <c r="X125" i="42"/>
  <c r="Y120" i="42"/>
  <c r="T120" i="42"/>
  <c r="U120" i="42"/>
  <c r="V120" i="42"/>
  <c r="W120" i="42"/>
  <c r="X120" i="42"/>
  <c r="W119" i="42"/>
  <c r="X119" i="42"/>
  <c r="Y119" i="42"/>
  <c r="V119" i="42"/>
  <c r="T119" i="42"/>
  <c r="U119" i="42"/>
  <c r="U121" i="42"/>
  <c r="V121" i="42"/>
  <c r="W121" i="42"/>
  <c r="X121" i="42"/>
  <c r="Y121" i="42"/>
  <c r="T121" i="42"/>
  <c r="W116" i="42"/>
  <c r="X116" i="42"/>
  <c r="Y116" i="42"/>
  <c r="U116" i="42"/>
  <c r="V116" i="42"/>
  <c r="T116" i="42"/>
  <c r="V115" i="42"/>
  <c r="W115" i="42"/>
  <c r="X115" i="42"/>
  <c r="Y115" i="42"/>
  <c r="U115" i="42"/>
  <c r="T115" i="42"/>
  <c r="S380" i="42"/>
  <c r="Q159" i="42"/>
  <c r="S102" i="42"/>
  <c r="S219" i="42"/>
  <c r="Q60" i="42"/>
  <c r="Q146" i="42"/>
  <c r="Q180" i="42"/>
  <c r="S108" i="42"/>
  <c r="S96" i="42"/>
  <c r="S344" i="42"/>
  <c r="S338" i="42"/>
  <c r="S361" i="42"/>
  <c r="S330" i="42"/>
  <c r="S390" i="42"/>
  <c r="S97" i="42"/>
  <c r="S345" i="42"/>
  <c r="S329" i="42"/>
  <c r="S370" i="42"/>
  <c r="S138" i="42"/>
  <c r="S170" i="42"/>
  <c r="S105" i="42"/>
  <c r="S332" i="42"/>
  <c r="S391" i="42"/>
  <c r="S372" i="42"/>
  <c r="S206" i="42"/>
  <c r="S373" i="42"/>
  <c r="S151" i="42"/>
  <c r="S194" i="42"/>
  <c r="S103" i="42"/>
  <c r="S264" i="42"/>
  <c r="S182" i="42"/>
  <c r="S98" i="42"/>
  <c r="S333" i="42"/>
  <c r="S94" i="42"/>
  <c r="S318" i="42"/>
  <c r="S244" i="42"/>
  <c r="S327" i="42"/>
  <c r="S386" i="42"/>
  <c r="S148" i="42"/>
  <c r="S111" i="42"/>
  <c r="S93" i="42"/>
  <c r="S245" i="42"/>
  <c r="S130" i="42"/>
  <c r="S379" i="42"/>
  <c r="S142" i="42"/>
  <c r="S99" i="42"/>
  <c r="S240" i="42"/>
  <c r="S358" i="42"/>
  <c r="S387" i="42"/>
  <c r="S369" i="42"/>
  <c r="S261" i="42"/>
  <c r="S305" i="42"/>
  <c r="S319" i="42"/>
  <c r="Q204" i="42"/>
  <c r="S192" i="42"/>
  <c r="S129" i="42"/>
  <c r="S304" i="42"/>
  <c r="S401" i="42"/>
  <c r="S340" i="42"/>
  <c r="S399" i="42"/>
  <c r="S381" i="42"/>
  <c r="S107" i="42"/>
  <c r="S126" i="42"/>
  <c r="S339" i="42"/>
  <c r="S392" i="42"/>
  <c r="S374" i="42"/>
  <c r="S95" i="42"/>
  <c r="S341" i="42"/>
  <c r="S292" i="42"/>
  <c r="R135" i="42"/>
  <c r="S135" i="42" s="1"/>
  <c r="S136" i="42" s="1"/>
  <c r="S224" i="42"/>
  <c r="S169" i="42"/>
  <c r="S289" i="42"/>
  <c r="S104" i="42"/>
  <c r="S106" i="42"/>
  <c r="S92" i="42"/>
  <c r="S352" i="42"/>
  <c r="S350" i="42"/>
  <c r="S336" i="42"/>
  <c r="S377" i="42"/>
  <c r="S101" i="42"/>
  <c r="S334" i="42"/>
  <c r="S172" i="42"/>
  <c r="S368" i="42"/>
  <c r="S161" i="42"/>
  <c r="S232" i="42"/>
  <c r="S109" i="42"/>
  <c r="S337" i="42"/>
  <c r="S378" i="42"/>
  <c r="W117" i="42" l="1"/>
  <c r="W259" i="42"/>
  <c r="V122" i="42"/>
  <c r="V117" i="42"/>
  <c r="Y122" i="42"/>
  <c r="V259" i="42"/>
  <c r="U117" i="42"/>
  <c r="X117" i="42"/>
  <c r="X122" i="42"/>
  <c r="U259" i="42"/>
  <c r="W122" i="42"/>
  <c r="T259" i="42"/>
  <c r="T117" i="42"/>
  <c r="Y117" i="42"/>
  <c r="U122" i="42"/>
  <c r="Y259" i="42"/>
  <c r="T122" i="42"/>
  <c r="X259" i="42"/>
  <c r="S371" i="42"/>
  <c r="S366" i="42"/>
  <c r="R404" i="42"/>
  <c r="S270" i="42"/>
  <c r="S277" i="42" s="1"/>
  <c r="R277" i="42"/>
  <c r="S326" i="42"/>
  <c r="S364" i="42" s="1"/>
  <c r="R364" i="42"/>
  <c r="R302" i="42"/>
  <c r="S302" i="42"/>
  <c r="T124" i="42"/>
  <c r="S124" i="42"/>
  <c r="S127" i="42" s="1"/>
  <c r="S133" i="42"/>
  <c r="R133" i="42"/>
  <c r="T106" i="42"/>
  <c r="Y106" i="42"/>
  <c r="Y244" i="42"/>
  <c r="T390" i="42"/>
  <c r="U387" i="42"/>
  <c r="T387" i="42"/>
  <c r="S204" i="42"/>
  <c r="R306" i="42"/>
  <c r="S306" i="42"/>
  <c r="R268" i="42"/>
  <c r="S268" i="42"/>
  <c r="R262" i="42"/>
  <c r="S262" i="42"/>
  <c r="V244" i="42"/>
  <c r="R208" i="42"/>
  <c r="S208" i="42"/>
  <c r="R190" i="42"/>
  <c r="S190" i="42"/>
  <c r="S180" i="42"/>
  <c r="S159" i="42"/>
  <c r="R146" i="42"/>
  <c r="S146" i="42"/>
  <c r="R140" i="42"/>
  <c r="S140" i="42"/>
  <c r="R127" i="42"/>
  <c r="R180" i="42"/>
  <c r="R159" i="42"/>
  <c r="R204" i="42"/>
  <c r="W318" i="42"/>
  <c r="X318" i="42"/>
  <c r="Y318" i="42"/>
  <c r="U318" i="42"/>
  <c r="V318" i="42"/>
  <c r="X319" i="42"/>
  <c r="U319" i="42"/>
  <c r="Y319" i="42"/>
  <c r="V319" i="42"/>
  <c r="W319" i="42"/>
  <c r="Z115" i="42"/>
  <c r="Z198" i="42"/>
  <c r="AA198" i="42" s="1"/>
  <c r="Z174" i="42"/>
  <c r="AA174" i="42" s="1"/>
  <c r="Z152" i="42"/>
  <c r="AA152" i="42" s="1"/>
  <c r="Z298" i="42"/>
  <c r="AA298" i="42" s="1"/>
  <c r="Z149" i="42"/>
  <c r="AA149" i="42" s="1"/>
  <c r="Z207" i="42"/>
  <c r="AA207" i="42" s="1"/>
  <c r="Z299" i="42"/>
  <c r="AA299" i="42" s="1"/>
  <c r="Z167" i="42"/>
  <c r="AA167" i="42" s="1"/>
  <c r="Z280" i="42"/>
  <c r="AA280" i="42" s="1"/>
  <c r="Z188" i="42"/>
  <c r="AA188" i="42" s="1"/>
  <c r="Z163" i="42"/>
  <c r="AA163" i="42" s="1"/>
  <c r="Z203" i="42"/>
  <c r="AA203" i="42" s="1"/>
  <c r="Z187" i="42"/>
  <c r="AA187" i="42" s="1"/>
  <c r="Z157" i="42"/>
  <c r="AA157" i="42" s="1"/>
  <c r="Z202" i="42"/>
  <c r="AA202" i="42" s="1"/>
  <c r="Z196" i="42"/>
  <c r="AA196" i="42" s="1"/>
  <c r="Z179" i="42"/>
  <c r="AA179" i="42" s="1"/>
  <c r="Z273" i="42"/>
  <c r="AA273" i="42" s="1"/>
  <c r="W288" i="42"/>
  <c r="X288" i="42"/>
  <c r="Y288" i="42"/>
  <c r="T288" i="42"/>
  <c r="U288" i="42"/>
  <c r="V288" i="42"/>
  <c r="Z156" i="42"/>
  <c r="AA156" i="42" s="1"/>
  <c r="Z185" i="42"/>
  <c r="AA185" i="42" s="1"/>
  <c r="Z186" i="42"/>
  <c r="AA186" i="42" s="1"/>
  <c r="Z295" i="42"/>
  <c r="AA295" i="42" s="1"/>
  <c r="Z155" i="42"/>
  <c r="AA155" i="42" s="1"/>
  <c r="Z166" i="42"/>
  <c r="AA166" i="42" s="1"/>
  <c r="Z266" i="42"/>
  <c r="AA266" i="42" s="1"/>
  <c r="Z164" i="42"/>
  <c r="AA164" i="42" s="1"/>
  <c r="X148" i="42"/>
  <c r="W148" i="42"/>
  <c r="V148" i="42"/>
  <c r="U148" i="42"/>
  <c r="T148" i="42"/>
  <c r="Y148" i="42"/>
  <c r="T206" i="42"/>
  <c r="T208" i="42" s="1"/>
  <c r="Y206" i="42"/>
  <c r="Y208" i="42" s="1"/>
  <c r="X206" i="42"/>
  <c r="X208" i="42" s="1"/>
  <c r="W206" i="42"/>
  <c r="W208" i="42" s="1"/>
  <c r="V206" i="42"/>
  <c r="V208" i="42" s="1"/>
  <c r="U206" i="42"/>
  <c r="U208" i="42" s="1"/>
  <c r="V279" i="42"/>
  <c r="U279" i="42"/>
  <c r="T279" i="42"/>
  <c r="Y279" i="42"/>
  <c r="X279" i="42"/>
  <c r="W279" i="42"/>
  <c r="Y172" i="42"/>
  <c r="T172" i="42"/>
  <c r="U172" i="42"/>
  <c r="V172" i="42"/>
  <c r="W172" i="42"/>
  <c r="X172" i="42"/>
  <c r="T169" i="42"/>
  <c r="U169" i="42"/>
  <c r="V169" i="42"/>
  <c r="W169" i="42"/>
  <c r="X169" i="42"/>
  <c r="Y169" i="42"/>
  <c r="W292" i="42"/>
  <c r="X292" i="42"/>
  <c r="Y292" i="42"/>
  <c r="T292" i="42"/>
  <c r="U292" i="42"/>
  <c r="V292" i="42"/>
  <c r="X304" i="42"/>
  <c r="W304" i="42"/>
  <c r="V304" i="42"/>
  <c r="U304" i="42"/>
  <c r="T304" i="42"/>
  <c r="Y304" i="42"/>
  <c r="T319" i="42"/>
  <c r="Z197" i="42"/>
  <c r="AA197" i="42" s="1"/>
  <c r="Z165" i="42"/>
  <c r="AA165" i="42" s="1"/>
  <c r="Z173" i="42"/>
  <c r="AA173" i="42" s="1"/>
  <c r="Z294" i="42"/>
  <c r="AA294" i="42" s="1"/>
  <c r="Z293" i="42"/>
  <c r="AA293" i="42" s="1"/>
  <c r="Z274" i="42"/>
  <c r="AA274" i="42" s="1"/>
  <c r="Z177" i="42"/>
  <c r="AA177" i="42" s="1"/>
  <c r="Z285" i="42"/>
  <c r="AA285" i="42" s="1"/>
  <c r="T305" i="42"/>
  <c r="U305" i="42"/>
  <c r="V305" i="42"/>
  <c r="W305" i="42"/>
  <c r="X305" i="42"/>
  <c r="Y305" i="42"/>
  <c r="T318" i="42"/>
  <c r="U194" i="42"/>
  <c r="V194" i="42"/>
  <c r="W194" i="42"/>
  <c r="X194" i="42"/>
  <c r="Y194" i="42"/>
  <c r="T194" i="42"/>
  <c r="Z193" i="42"/>
  <c r="AA193" i="42" s="1"/>
  <c r="Z178" i="42"/>
  <c r="AA178" i="42" s="1"/>
  <c r="Z158" i="42"/>
  <c r="AA158" i="42" s="1"/>
  <c r="Z154" i="42"/>
  <c r="AA154" i="42" s="1"/>
  <c r="X261" i="42"/>
  <c r="X262" i="42" s="1"/>
  <c r="W261" i="42"/>
  <c r="W262" i="42" s="1"/>
  <c r="V261" i="42"/>
  <c r="V262" i="42" s="1"/>
  <c r="U261" i="42"/>
  <c r="U262" i="42" s="1"/>
  <c r="T261" i="42"/>
  <c r="T262" i="42" s="1"/>
  <c r="Y261" i="42"/>
  <c r="Y262" i="42" s="1"/>
  <c r="Y182" i="42"/>
  <c r="Y190" i="42" s="1"/>
  <c r="X182" i="42"/>
  <c r="X190" i="42" s="1"/>
  <c r="W182" i="42"/>
  <c r="W190" i="42" s="1"/>
  <c r="V182" i="42"/>
  <c r="V190" i="42" s="1"/>
  <c r="U182" i="42"/>
  <c r="U190" i="42" s="1"/>
  <c r="T182" i="42"/>
  <c r="T190" i="42" s="1"/>
  <c r="U151" i="42"/>
  <c r="V151" i="42"/>
  <c r="W151" i="42"/>
  <c r="X151" i="42"/>
  <c r="Y151" i="42"/>
  <c r="T151" i="42"/>
  <c r="Z199" i="42"/>
  <c r="AA199" i="42" s="1"/>
  <c r="Z184" i="42"/>
  <c r="AA184" i="42" s="1"/>
  <c r="Z200" i="42"/>
  <c r="AA200" i="42" s="1"/>
  <c r="Z171" i="42"/>
  <c r="AA171" i="42" s="1"/>
  <c r="Z189" i="42"/>
  <c r="AA189" i="42" s="1"/>
  <c r="Z175" i="42"/>
  <c r="AA175" i="42" s="1"/>
  <c r="Z168" i="42"/>
  <c r="AA168" i="42" s="1"/>
  <c r="Z162" i="42"/>
  <c r="AA162" i="42" s="1"/>
  <c r="Z291" i="42"/>
  <c r="AA291" i="42" s="1"/>
  <c r="Z283" i="42"/>
  <c r="AA283" i="42" s="1"/>
  <c r="Z272" i="42"/>
  <c r="AA272" i="42" s="1"/>
  <c r="Z195" i="42"/>
  <c r="AA195" i="42" s="1"/>
  <c r="T270" i="42"/>
  <c r="T277" i="42" s="1"/>
  <c r="Y270" i="42"/>
  <c r="Y277" i="42" s="1"/>
  <c r="X270" i="42"/>
  <c r="X277" i="42" s="1"/>
  <c r="W270" i="42"/>
  <c r="W277" i="42" s="1"/>
  <c r="V270" i="42"/>
  <c r="V277" i="42" s="1"/>
  <c r="U270" i="42"/>
  <c r="U277" i="42" s="1"/>
  <c r="W244" i="42"/>
  <c r="X244" i="42"/>
  <c r="T244" i="42"/>
  <c r="U244" i="42"/>
  <c r="U287" i="42"/>
  <c r="V287" i="42"/>
  <c r="W287" i="42"/>
  <c r="X287" i="42"/>
  <c r="Y287" i="42"/>
  <c r="T287" i="42"/>
  <c r="Z265" i="42"/>
  <c r="AA265" i="42" s="1"/>
  <c r="Z183" i="42"/>
  <c r="AA183" i="42" s="1"/>
  <c r="Z282" i="42"/>
  <c r="AA282" i="42" s="1"/>
  <c r="Z281" i="42"/>
  <c r="AA281" i="42" s="1"/>
  <c r="Z153" i="42"/>
  <c r="AA153" i="42" s="1"/>
  <c r="W284" i="42"/>
  <c r="X284" i="42"/>
  <c r="Y284" i="42"/>
  <c r="T284" i="42"/>
  <c r="U284" i="42"/>
  <c r="V284" i="42"/>
  <c r="V161" i="42"/>
  <c r="U161" i="42"/>
  <c r="T161" i="42"/>
  <c r="Y161" i="42"/>
  <c r="X161" i="42"/>
  <c r="W161" i="42"/>
  <c r="Y289" i="42"/>
  <c r="T289" i="42"/>
  <c r="U289" i="42"/>
  <c r="V289" i="42"/>
  <c r="W289" i="42"/>
  <c r="X289" i="42"/>
  <c r="T192" i="42"/>
  <c r="Y192" i="42"/>
  <c r="X192" i="42"/>
  <c r="W192" i="42"/>
  <c r="W204" i="42" s="1"/>
  <c r="V192" i="42"/>
  <c r="U192" i="42"/>
  <c r="Y264" i="42"/>
  <c r="Y268" i="42" s="1"/>
  <c r="X264" i="42"/>
  <c r="X268" i="42" s="1"/>
  <c r="W264" i="42"/>
  <c r="W268" i="42" s="1"/>
  <c r="V264" i="42"/>
  <c r="V268" i="42" s="1"/>
  <c r="U264" i="42"/>
  <c r="U268" i="42" s="1"/>
  <c r="T264" i="42"/>
  <c r="T268" i="42" s="1"/>
  <c r="U170" i="42"/>
  <c r="V170" i="42"/>
  <c r="W170" i="42"/>
  <c r="X170" i="42"/>
  <c r="Y170" i="42"/>
  <c r="T170" i="42"/>
  <c r="Z271" i="42"/>
  <c r="AA271" i="42" s="1"/>
  <c r="Z201" i="42"/>
  <c r="AA201" i="42" s="1"/>
  <c r="Z286" i="42"/>
  <c r="AA286" i="42" s="1"/>
  <c r="Z290" i="42"/>
  <c r="AA290" i="42" s="1"/>
  <c r="Z150" i="42"/>
  <c r="AA150" i="42" s="1"/>
  <c r="Z323" i="42"/>
  <c r="AA323" i="42" s="1"/>
  <c r="AA324" i="42" s="1"/>
  <c r="Z258" i="42"/>
  <c r="AA258" i="42" s="1"/>
  <c r="Z252" i="42"/>
  <c r="AA252" i="42" s="1"/>
  <c r="Z394" i="42"/>
  <c r="AA394" i="42" s="1"/>
  <c r="Y378" i="42"/>
  <c r="X378" i="42"/>
  <c r="T378" i="42"/>
  <c r="U378" i="42"/>
  <c r="V378" i="42"/>
  <c r="W378" i="42"/>
  <c r="Z367" i="42"/>
  <c r="AA367" i="42" s="1"/>
  <c r="T392" i="42"/>
  <c r="U392" i="42"/>
  <c r="V392" i="42"/>
  <c r="W392" i="42"/>
  <c r="X392" i="42"/>
  <c r="Y392" i="42"/>
  <c r="X369" i="42"/>
  <c r="Y369" i="42"/>
  <c r="W369" i="42"/>
  <c r="T369" i="42"/>
  <c r="U369" i="42"/>
  <c r="V369" i="42"/>
  <c r="Y391" i="42"/>
  <c r="T391" i="42"/>
  <c r="U391" i="42"/>
  <c r="V391" i="42"/>
  <c r="W391" i="42"/>
  <c r="X391" i="42"/>
  <c r="T371" i="42"/>
  <c r="U371" i="42"/>
  <c r="V371" i="42"/>
  <c r="W371" i="42"/>
  <c r="X371" i="42"/>
  <c r="Y371" i="42"/>
  <c r="Z382" i="42"/>
  <c r="AA382" i="42" s="1"/>
  <c r="Z388" i="42"/>
  <c r="AA388" i="42" s="1"/>
  <c r="Y374" i="42"/>
  <c r="T374" i="42"/>
  <c r="U374" i="42"/>
  <c r="V374" i="42"/>
  <c r="W374" i="42"/>
  <c r="X374" i="42"/>
  <c r="V372" i="42"/>
  <c r="W372" i="42"/>
  <c r="X372" i="42"/>
  <c r="Y372" i="42"/>
  <c r="T372" i="42"/>
  <c r="U372" i="42"/>
  <c r="W381" i="42"/>
  <c r="X381" i="42"/>
  <c r="Y381" i="42"/>
  <c r="T381" i="42"/>
  <c r="V381" i="42"/>
  <c r="U381" i="42"/>
  <c r="V387" i="42"/>
  <c r="W387" i="42"/>
  <c r="X387" i="42"/>
  <c r="Y387" i="42"/>
  <c r="W366" i="42"/>
  <c r="V366" i="42"/>
  <c r="X366" i="42"/>
  <c r="U366" i="42"/>
  <c r="T366" i="42"/>
  <c r="Y366" i="42"/>
  <c r="X390" i="42"/>
  <c r="Y390" i="42"/>
  <c r="U390" i="42"/>
  <c r="W390" i="42"/>
  <c r="V390" i="42"/>
  <c r="Z385" i="42"/>
  <c r="AA385" i="42" s="1"/>
  <c r="Z398" i="42"/>
  <c r="AA398" i="42" s="1"/>
  <c r="Z384" i="42"/>
  <c r="AA384" i="42" s="1"/>
  <c r="Y399" i="42"/>
  <c r="X399" i="42"/>
  <c r="T399" i="42"/>
  <c r="U399" i="42"/>
  <c r="V399" i="42"/>
  <c r="W399" i="42"/>
  <c r="Z396" i="42"/>
  <c r="AA396" i="42" s="1"/>
  <c r="T375" i="42"/>
  <c r="U375" i="42"/>
  <c r="V375" i="42"/>
  <c r="W375" i="42"/>
  <c r="X375" i="42"/>
  <c r="Y375" i="42"/>
  <c r="W377" i="42"/>
  <c r="X377" i="42"/>
  <c r="V377" i="42"/>
  <c r="Y377" i="42"/>
  <c r="T377" i="42"/>
  <c r="U377" i="42"/>
  <c r="X373" i="42"/>
  <c r="Y373" i="42"/>
  <c r="T373" i="42"/>
  <c r="U373" i="42"/>
  <c r="W373" i="42"/>
  <c r="V373" i="42"/>
  <c r="Z397" i="42"/>
  <c r="AA397" i="42" s="1"/>
  <c r="V368" i="42"/>
  <c r="U368" i="42"/>
  <c r="W368" i="42"/>
  <c r="X368" i="42"/>
  <c r="Y368" i="42"/>
  <c r="T368" i="42"/>
  <c r="T379" i="42"/>
  <c r="U379" i="42"/>
  <c r="V379" i="42"/>
  <c r="W379" i="42"/>
  <c r="X379" i="42"/>
  <c r="Y379" i="42"/>
  <c r="Z395" i="42"/>
  <c r="AA395" i="42" s="1"/>
  <c r="Z393" i="42"/>
  <c r="AA393" i="42" s="1"/>
  <c r="T400" i="42"/>
  <c r="U400" i="42"/>
  <c r="Y400" i="42"/>
  <c r="V400" i="42"/>
  <c r="W400" i="42"/>
  <c r="X400" i="42"/>
  <c r="T401" i="42"/>
  <c r="U401" i="42"/>
  <c r="V401" i="42"/>
  <c r="W401" i="42"/>
  <c r="X401" i="42"/>
  <c r="Y401" i="42"/>
  <c r="X386" i="42"/>
  <c r="Y386" i="42"/>
  <c r="W386" i="42"/>
  <c r="T386" i="42"/>
  <c r="U386" i="42"/>
  <c r="V386" i="42"/>
  <c r="Y370" i="42"/>
  <c r="T370" i="42"/>
  <c r="U370" i="42"/>
  <c r="V370" i="42"/>
  <c r="W370" i="42"/>
  <c r="X370" i="42"/>
  <c r="U380" i="42"/>
  <c r="V380" i="42"/>
  <c r="W380" i="42"/>
  <c r="X380" i="42"/>
  <c r="Y380" i="42"/>
  <c r="T380" i="42"/>
  <c r="Z389" i="42"/>
  <c r="AA389" i="42" s="1"/>
  <c r="Z383" i="42"/>
  <c r="AA383" i="42" s="1"/>
  <c r="Z376" i="42"/>
  <c r="AA376" i="42" s="1"/>
  <c r="Z347" i="42"/>
  <c r="AA347" i="42" s="1"/>
  <c r="T340" i="42"/>
  <c r="U340" i="42"/>
  <c r="V340" i="42"/>
  <c r="W340" i="42"/>
  <c r="X340" i="42"/>
  <c r="Y340" i="42"/>
  <c r="V358" i="42"/>
  <c r="W358" i="42"/>
  <c r="X358" i="42"/>
  <c r="Y358" i="42"/>
  <c r="T358" i="42"/>
  <c r="U358" i="42"/>
  <c r="T240" i="42"/>
  <c r="U240" i="42"/>
  <c r="V240" i="42"/>
  <c r="W240" i="42"/>
  <c r="X240" i="42"/>
  <c r="Y240" i="42"/>
  <c r="V338" i="42"/>
  <c r="W338" i="42"/>
  <c r="X338" i="42"/>
  <c r="Y338" i="42"/>
  <c r="T338" i="42"/>
  <c r="U338" i="42"/>
  <c r="Z349" i="42"/>
  <c r="AA349" i="42" s="1"/>
  <c r="Z355" i="42"/>
  <c r="AA355" i="42" s="1"/>
  <c r="Z356" i="42"/>
  <c r="AA356" i="42" s="1"/>
  <c r="V361" i="42"/>
  <c r="W361" i="42"/>
  <c r="X361" i="42"/>
  <c r="Y361" i="42"/>
  <c r="T361" i="42"/>
  <c r="U361" i="42"/>
  <c r="Z348" i="42"/>
  <c r="AA348" i="42" s="1"/>
  <c r="Z353" i="42"/>
  <c r="AA353" i="42" s="1"/>
  <c r="V334" i="42"/>
  <c r="W334" i="42"/>
  <c r="X334" i="42"/>
  <c r="Y334" i="42"/>
  <c r="T334" i="42"/>
  <c r="U334" i="42"/>
  <c r="T336" i="42"/>
  <c r="U336" i="42"/>
  <c r="V336" i="42"/>
  <c r="W336" i="42"/>
  <c r="X336" i="42"/>
  <c r="Y336" i="42"/>
  <c r="U333" i="42"/>
  <c r="V333" i="42"/>
  <c r="W333" i="42"/>
  <c r="X333" i="42"/>
  <c r="Y333" i="42"/>
  <c r="T333" i="42"/>
  <c r="T341" i="42"/>
  <c r="U341" i="42"/>
  <c r="V341" i="42"/>
  <c r="W341" i="42"/>
  <c r="X341" i="42"/>
  <c r="Y341" i="42"/>
  <c r="X327" i="42"/>
  <c r="Y327" i="42"/>
  <c r="T327" i="42"/>
  <c r="U327" i="42"/>
  <c r="V327" i="42"/>
  <c r="W327" i="42"/>
  <c r="V329" i="42"/>
  <c r="W329" i="42"/>
  <c r="X329" i="42"/>
  <c r="Y329" i="42"/>
  <c r="T329" i="42"/>
  <c r="U329" i="42"/>
  <c r="Z351" i="42"/>
  <c r="AA351" i="42" s="1"/>
  <c r="T337" i="42"/>
  <c r="U337" i="42"/>
  <c r="V337" i="42"/>
  <c r="W337" i="42"/>
  <c r="X337" i="42"/>
  <c r="Y337" i="42"/>
  <c r="V345" i="42"/>
  <c r="W345" i="42"/>
  <c r="X345" i="42"/>
  <c r="Y345" i="42"/>
  <c r="T345" i="42"/>
  <c r="U345" i="42"/>
  <c r="T344" i="42"/>
  <c r="U344" i="42"/>
  <c r="V344" i="42"/>
  <c r="W344" i="42"/>
  <c r="X344" i="42"/>
  <c r="Y344" i="42"/>
  <c r="Z359" i="42"/>
  <c r="AA359" i="42" s="1"/>
  <c r="Z343" i="42"/>
  <c r="AA343" i="42" s="1"/>
  <c r="Z346" i="42"/>
  <c r="AA346" i="42" s="1"/>
  <c r="Z360" i="42"/>
  <c r="AA360" i="42" s="1"/>
  <c r="Z335" i="42"/>
  <c r="AA335" i="42" s="1"/>
  <c r="V352" i="42"/>
  <c r="W352" i="42"/>
  <c r="X352" i="42"/>
  <c r="Y352" i="42"/>
  <c r="T352" i="42"/>
  <c r="U352" i="42"/>
  <c r="X339" i="42"/>
  <c r="Y339" i="42"/>
  <c r="T339" i="42"/>
  <c r="U339" i="42"/>
  <c r="V339" i="42"/>
  <c r="W339" i="42"/>
  <c r="T332" i="42"/>
  <c r="U332" i="42"/>
  <c r="V332" i="42"/>
  <c r="W332" i="42"/>
  <c r="X332" i="42"/>
  <c r="Y332" i="42"/>
  <c r="Z357" i="42"/>
  <c r="AA357" i="42" s="1"/>
  <c r="Z354" i="42"/>
  <c r="AA354" i="42" s="1"/>
  <c r="T350" i="42"/>
  <c r="U350" i="42"/>
  <c r="V350" i="42"/>
  <c r="W350" i="42"/>
  <c r="X350" i="42"/>
  <c r="Y350" i="42"/>
  <c r="V245" i="42"/>
  <c r="W245" i="42"/>
  <c r="X245" i="42"/>
  <c r="Y245" i="42"/>
  <c r="T245" i="42"/>
  <c r="U245" i="42"/>
  <c r="Y326" i="42"/>
  <c r="X326" i="42"/>
  <c r="W326" i="42"/>
  <c r="V326" i="42"/>
  <c r="U326" i="42"/>
  <c r="T326" i="42"/>
  <c r="X330" i="42"/>
  <c r="Y330" i="42"/>
  <c r="T330" i="42"/>
  <c r="U330" i="42"/>
  <c r="V330" i="42"/>
  <c r="W330" i="42"/>
  <c r="Z328" i="42"/>
  <c r="AA328" i="42" s="1"/>
  <c r="Z331" i="42"/>
  <c r="AA331" i="42" s="1"/>
  <c r="R324" i="42"/>
  <c r="Y324" i="42"/>
  <c r="X324" i="42"/>
  <c r="W324" i="42"/>
  <c r="V324" i="42"/>
  <c r="U324" i="42"/>
  <c r="Z254" i="42"/>
  <c r="AA254" i="42" s="1"/>
  <c r="Z257" i="42"/>
  <c r="AA257" i="42" s="1"/>
  <c r="Z256" i="42"/>
  <c r="AA256" i="42" s="1"/>
  <c r="Z253" i="42"/>
  <c r="AA253" i="42" s="1"/>
  <c r="Z255" i="42"/>
  <c r="AA255" i="42" s="1"/>
  <c r="Z251" i="42"/>
  <c r="Z218" i="42"/>
  <c r="AA218" i="42" s="1"/>
  <c r="Z227" i="42"/>
  <c r="AA227" i="42" s="1"/>
  <c r="Z234" i="42"/>
  <c r="AA234" i="42" s="1"/>
  <c r="Z211" i="42"/>
  <c r="AA211" i="42" s="1"/>
  <c r="Z216" i="42"/>
  <c r="AA216" i="42" s="1"/>
  <c r="Z230" i="42"/>
  <c r="AA230" i="42" s="1"/>
  <c r="Z243" i="42"/>
  <c r="AA243" i="42" s="1"/>
  <c r="V232" i="42"/>
  <c r="W232" i="42"/>
  <c r="X232" i="42"/>
  <c r="Y232" i="42"/>
  <c r="U232" i="42"/>
  <c r="T232" i="42"/>
  <c r="U219" i="42"/>
  <c r="V219" i="42"/>
  <c r="W219" i="42"/>
  <c r="X219" i="42"/>
  <c r="Y219" i="42"/>
  <c r="T219" i="42"/>
  <c r="Z223" i="42"/>
  <c r="AA223" i="42" s="1"/>
  <c r="Z215" i="42"/>
  <c r="AA215" i="42" s="1"/>
  <c r="Z235" i="42"/>
  <c r="AA235" i="42" s="1"/>
  <c r="Z221" i="42"/>
  <c r="AA221" i="42" s="1"/>
  <c r="Z238" i="42"/>
  <c r="AA238" i="42" s="1"/>
  <c r="Z213" i="42"/>
  <c r="AA213" i="42" s="1"/>
  <c r="Z210" i="42"/>
  <c r="Z233" i="42"/>
  <c r="AA233" i="42" s="1"/>
  <c r="Z229" i="42"/>
  <c r="AA229" i="42" s="1"/>
  <c r="Z220" i="42"/>
  <c r="AA220" i="42" s="1"/>
  <c r="Z212" i="42"/>
  <c r="AA212" i="42" s="1"/>
  <c r="Z214" i="42"/>
  <c r="AA214" i="42" s="1"/>
  <c r="Z239" i="42"/>
  <c r="AA239" i="42" s="1"/>
  <c r="Z226" i="42"/>
  <c r="AA226" i="42" s="1"/>
  <c r="W224" i="42"/>
  <c r="X224" i="42"/>
  <c r="Y224" i="42"/>
  <c r="T224" i="42"/>
  <c r="U224" i="42"/>
  <c r="V224" i="42"/>
  <c r="Z228" i="42"/>
  <c r="AA228" i="42" s="1"/>
  <c r="Z225" i="42"/>
  <c r="AA225" i="42" s="1"/>
  <c r="Z236" i="42"/>
  <c r="AA236" i="42" s="1"/>
  <c r="Z143" i="42"/>
  <c r="AA143" i="42" s="1"/>
  <c r="V142" i="42"/>
  <c r="V146" i="42" s="1"/>
  <c r="U142" i="42"/>
  <c r="U146" i="42" s="1"/>
  <c r="T142" i="42"/>
  <c r="T146" i="42" s="1"/>
  <c r="Y142" i="42"/>
  <c r="Y146" i="42" s="1"/>
  <c r="W142" i="42"/>
  <c r="W146" i="42" s="1"/>
  <c r="X142" i="42"/>
  <c r="X146" i="42" s="1"/>
  <c r="Z144" i="42"/>
  <c r="AA144" i="42" s="1"/>
  <c r="Z145" i="42"/>
  <c r="AA145" i="42" s="1"/>
  <c r="Z139" i="42"/>
  <c r="AA139" i="42" s="1"/>
  <c r="X138" i="42"/>
  <c r="X140" i="42" s="1"/>
  <c r="W138" i="42"/>
  <c r="W140" i="42" s="1"/>
  <c r="V138" i="42"/>
  <c r="V140" i="42" s="1"/>
  <c r="U138" i="42"/>
  <c r="U140" i="42" s="1"/>
  <c r="T138" i="42"/>
  <c r="T140" i="42" s="1"/>
  <c r="Y138" i="42"/>
  <c r="Y140" i="42" s="1"/>
  <c r="R136" i="42"/>
  <c r="U135" i="42"/>
  <c r="U136" i="42" s="1"/>
  <c r="V135" i="42"/>
  <c r="V136" i="42" s="1"/>
  <c r="T135" i="42"/>
  <c r="T136" i="42" s="1"/>
  <c r="Y135" i="42"/>
  <c r="Y136" i="42" s="1"/>
  <c r="X135" i="42"/>
  <c r="X136" i="42" s="1"/>
  <c r="W135" i="42"/>
  <c r="W136" i="42" s="1"/>
  <c r="W129" i="42"/>
  <c r="V129" i="42"/>
  <c r="U129" i="42"/>
  <c r="X129" i="42"/>
  <c r="T129" i="42"/>
  <c r="Y129" i="42"/>
  <c r="T130" i="42"/>
  <c r="U130" i="42"/>
  <c r="V130" i="42"/>
  <c r="W130" i="42"/>
  <c r="X130" i="42"/>
  <c r="Y130" i="42"/>
  <c r="Z131" i="42"/>
  <c r="AA131" i="42" s="1"/>
  <c r="Y124" i="42"/>
  <c r="X124" i="42"/>
  <c r="W124" i="42"/>
  <c r="V124" i="42"/>
  <c r="U124" i="42"/>
  <c r="Z125" i="42"/>
  <c r="AA125" i="42" s="1"/>
  <c r="Y126" i="42"/>
  <c r="T126" i="42"/>
  <c r="U126" i="42"/>
  <c r="V126" i="42"/>
  <c r="W126" i="42"/>
  <c r="X126" i="42"/>
  <c r="Z119" i="42"/>
  <c r="Z121" i="42"/>
  <c r="AA121" i="42" s="1"/>
  <c r="Z120" i="42"/>
  <c r="AA120" i="42" s="1"/>
  <c r="Z116" i="42"/>
  <c r="AA116" i="42" s="1"/>
  <c r="X94" i="42"/>
  <c r="Y94" i="42"/>
  <c r="W94" i="42"/>
  <c r="T94" i="42"/>
  <c r="U94" i="42"/>
  <c r="V94" i="42"/>
  <c r="Y104" i="42"/>
  <c r="T104" i="42"/>
  <c r="U104" i="42"/>
  <c r="V104" i="42"/>
  <c r="W104" i="42"/>
  <c r="X104" i="42"/>
  <c r="W111" i="42"/>
  <c r="V111" i="42"/>
  <c r="X111" i="42"/>
  <c r="Y111" i="42"/>
  <c r="T111" i="42"/>
  <c r="U111" i="42"/>
  <c r="W102" i="42"/>
  <c r="V102" i="42"/>
  <c r="X102" i="42"/>
  <c r="Y102" i="42"/>
  <c r="T102" i="42"/>
  <c r="U102" i="42"/>
  <c r="T109" i="42"/>
  <c r="U109" i="42"/>
  <c r="V109" i="42"/>
  <c r="W109" i="42"/>
  <c r="X109" i="42"/>
  <c r="Y109" i="42"/>
  <c r="T92" i="42"/>
  <c r="U92" i="42"/>
  <c r="V92" i="42"/>
  <c r="W92" i="42"/>
  <c r="X92" i="42"/>
  <c r="Y92" i="42"/>
  <c r="U97" i="42"/>
  <c r="T97" i="42"/>
  <c r="V97" i="42"/>
  <c r="W97" i="42"/>
  <c r="X97" i="42"/>
  <c r="Y97" i="42"/>
  <c r="U101" i="42"/>
  <c r="V101" i="42"/>
  <c r="W101" i="42"/>
  <c r="T101" i="42"/>
  <c r="X101" i="42"/>
  <c r="Y101" i="42"/>
  <c r="T96" i="42"/>
  <c r="U96" i="42"/>
  <c r="V96" i="42"/>
  <c r="W96" i="42"/>
  <c r="X96" i="42"/>
  <c r="Y96" i="42"/>
  <c r="X107" i="42"/>
  <c r="Y107" i="42"/>
  <c r="W107" i="42"/>
  <c r="T107" i="42"/>
  <c r="U107" i="42"/>
  <c r="V107" i="42"/>
  <c r="X103" i="42"/>
  <c r="Y103" i="42"/>
  <c r="W103" i="42"/>
  <c r="T103" i="42"/>
  <c r="U103" i="42"/>
  <c r="V103" i="42"/>
  <c r="W98" i="42"/>
  <c r="X98" i="42"/>
  <c r="Y98" i="42"/>
  <c r="V98" i="42"/>
  <c r="T98" i="42"/>
  <c r="U98" i="42"/>
  <c r="V93" i="42"/>
  <c r="U93" i="42"/>
  <c r="W93" i="42"/>
  <c r="X93" i="42"/>
  <c r="Y93" i="42"/>
  <c r="T93" i="42"/>
  <c r="V110" i="42"/>
  <c r="W110" i="42"/>
  <c r="X110" i="42"/>
  <c r="U110" i="42"/>
  <c r="Y110" i="42"/>
  <c r="T110" i="42"/>
  <c r="V106" i="42"/>
  <c r="W106" i="42"/>
  <c r="X106" i="42"/>
  <c r="U106" i="42"/>
  <c r="Y95" i="42"/>
  <c r="T95" i="42"/>
  <c r="X95" i="42"/>
  <c r="U95" i="42"/>
  <c r="V95" i="42"/>
  <c r="W95" i="42"/>
  <c r="Y99" i="42"/>
  <c r="X99" i="42"/>
  <c r="T99" i="42"/>
  <c r="U99" i="42"/>
  <c r="V99" i="42"/>
  <c r="W99" i="42"/>
  <c r="T105" i="42"/>
  <c r="U105" i="42"/>
  <c r="V105" i="42"/>
  <c r="W105" i="42"/>
  <c r="X105" i="42"/>
  <c r="Y105" i="42"/>
  <c r="Y108" i="42"/>
  <c r="T108" i="42"/>
  <c r="U108" i="42"/>
  <c r="V108" i="42"/>
  <c r="W108" i="42"/>
  <c r="X108" i="42"/>
  <c r="S100" i="42"/>
  <c r="S314" i="42"/>
  <c r="S315" i="42"/>
  <c r="Q112" i="42"/>
  <c r="Q52" i="42"/>
  <c r="S317" i="42"/>
  <c r="S88" i="42"/>
  <c r="S91" i="42"/>
  <c r="S316" i="42"/>
  <c r="Q86" i="42"/>
  <c r="Y204" i="42" l="1"/>
  <c r="X127" i="42"/>
  <c r="X204" i="42"/>
  <c r="Y127" i="42"/>
  <c r="Y133" i="42"/>
  <c r="T204" i="42"/>
  <c r="V133" i="42"/>
  <c r="V306" i="42"/>
  <c r="U159" i="42"/>
  <c r="Y306" i="42"/>
  <c r="V159" i="42"/>
  <c r="X133" i="42"/>
  <c r="U306" i="42"/>
  <c r="X364" i="42"/>
  <c r="U180" i="42"/>
  <c r="X180" i="42"/>
  <c r="Y364" i="42"/>
  <c r="T133" i="42"/>
  <c r="W302" i="42"/>
  <c r="W159" i="42"/>
  <c r="Y404" i="42"/>
  <c r="Y180" i="42"/>
  <c r="T306" i="42"/>
  <c r="X302" i="42"/>
  <c r="X159" i="42"/>
  <c r="U133" i="42"/>
  <c r="T364" i="42"/>
  <c r="T404" i="42"/>
  <c r="T180" i="42"/>
  <c r="Y302" i="42"/>
  <c r="AA115" i="42"/>
  <c r="AA117" i="42" s="1"/>
  <c r="Z117" i="42"/>
  <c r="W180" i="42"/>
  <c r="AA119" i="42"/>
  <c r="AA122" i="42" s="1"/>
  <c r="Z122" i="42"/>
  <c r="U127" i="42"/>
  <c r="U364" i="42"/>
  <c r="U404" i="42"/>
  <c r="U204" i="42"/>
  <c r="T302" i="42"/>
  <c r="AA251" i="42"/>
  <c r="AA259" i="42" s="1"/>
  <c r="Z259" i="42"/>
  <c r="V127" i="42"/>
  <c r="W133" i="42"/>
  <c r="V364" i="42"/>
  <c r="X404" i="42"/>
  <c r="V204" i="42"/>
  <c r="V180" i="42"/>
  <c r="W306" i="42"/>
  <c r="U302" i="42"/>
  <c r="Y159" i="42"/>
  <c r="T127" i="42"/>
  <c r="W404" i="42"/>
  <c r="W127" i="42"/>
  <c r="W364" i="42"/>
  <c r="V404" i="42"/>
  <c r="X306" i="42"/>
  <c r="V302" i="42"/>
  <c r="T159" i="42"/>
  <c r="S404" i="42"/>
  <c r="R249" i="42"/>
  <c r="S241" i="42"/>
  <c r="S249" i="42" s="1"/>
  <c r="S320" i="42"/>
  <c r="R112" i="42"/>
  <c r="S112" i="42"/>
  <c r="R89" i="42"/>
  <c r="S89" i="42"/>
  <c r="Q407" i="42"/>
  <c r="AA210" i="42"/>
  <c r="Y316" i="42"/>
  <c r="X316" i="42"/>
  <c r="W316" i="42"/>
  <c r="U316" i="42"/>
  <c r="V316" i="42"/>
  <c r="V315" i="42"/>
  <c r="U315" i="42"/>
  <c r="W315" i="42"/>
  <c r="X315" i="42"/>
  <c r="Y315" i="42"/>
  <c r="U317" i="42"/>
  <c r="V317" i="42"/>
  <c r="W317" i="42"/>
  <c r="X317" i="42"/>
  <c r="Y317" i="42"/>
  <c r="U314" i="42"/>
  <c r="V314" i="42"/>
  <c r="W314" i="42"/>
  <c r="X314" i="42"/>
  <c r="Y314" i="42"/>
  <c r="R320" i="42"/>
  <c r="Z284" i="42"/>
  <c r="AA284" i="42" s="1"/>
  <c r="Z289" i="42"/>
  <c r="AA289" i="42" s="1"/>
  <c r="Z151" i="42"/>
  <c r="AA151" i="42" s="1"/>
  <c r="Z304" i="42"/>
  <c r="Z169" i="42"/>
  <c r="AA169" i="42" s="1"/>
  <c r="Z170" i="42"/>
  <c r="AA170" i="42" s="1"/>
  <c r="Z287" i="42"/>
  <c r="AA287" i="42" s="1"/>
  <c r="Z244" i="42"/>
  <c r="Z194" i="42"/>
  <c r="AA194" i="42" s="1"/>
  <c r="Z319" i="42"/>
  <c r="AA319" i="42" s="1"/>
  <c r="Z270" i="42"/>
  <c r="Z277" i="42" s="1"/>
  <c r="Z305" i="42"/>
  <c r="AA305" i="42" s="1"/>
  <c r="Z279" i="42"/>
  <c r="Z206" i="42"/>
  <c r="Z208" i="42" s="1"/>
  <c r="Z192" i="42"/>
  <c r="T316" i="42"/>
  <c r="Z318" i="42"/>
  <c r="AA318" i="42" s="1"/>
  <c r="Z288" i="42"/>
  <c r="AA288" i="42" s="1"/>
  <c r="T241" i="42"/>
  <c r="T249" i="42" s="1"/>
  <c r="Y241" i="42"/>
  <c r="Y249" i="42" s="1"/>
  <c r="X241" i="42"/>
  <c r="X249" i="42" s="1"/>
  <c r="W241" i="42"/>
  <c r="W249" i="42" s="1"/>
  <c r="V241" i="42"/>
  <c r="V249" i="42" s="1"/>
  <c r="U241" i="42"/>
  <c r="U249" i="42" s="1"/>
  <c r="T315" i="42"/>
  <c r="Z161" i="42"/>
  <c r="Z172" i="42"/>
  <c r="AA172" i="42" s="1"/>
  <c r="Z148" i="42"/>
  <c r="Z182" i="42"/>
  <c r="Z190" i="42" s="1"/>
  <c r="Z261" i="42"/>
  <c r="Z262" i="42" s="1"/>
  <c r="T317" i="42"/>
  <c r="T314" i="42"/>
  <c r="Z264" i="42"/>
  <c r="Z268" i="42" s="1"/>
  <c r="Z292" i="42"/>
  <c r="AA292" i="42" s="1"/>
  <c r="Z232" i="42"/>
  <c r="AA232" i="42" s="1"/>
  <c r="Z106" i="42"/>
  <c r="AA106" i="42" s="1"/>
  <c r="Z104" i="42"/>
  <c r="AA104" i="42" s="1"/>
  <c r="Z375" i="42"/>
  <c r="AA375" i="42" s="1"/>
  <c r="Z381" i="42"/>
  <c r="AA381" i="42" s="1"/>
  <c r="Z380" i="42"/>
  <c r="AA380" i="42" s="1"/>
  <c r="Z366" i="42"/>
  <c r="Z387" i="42"/>
  <c r="AA387" i="42" s="1"/>
  <c r="Z391" i="42"/>
  <c r="AA391" i="42" s="1"/>
  <c r="Z370" i="42"/>
  <c r="AA370" i="42" s="1"/>
  <c r="Z368" i="42"/>
  <c r="AA368" i="42" s="1"/>
  <c r="Z373" i="42"/>
  <c r="AA373" i="42" s="1"/>
  <c r="Z372" i="42"/>
  <c r="AA372" i="42" s="1"/>
  <c r="Z378" i="42"/>
  <c r="AA378" i="42" s="1"/>
  <c r="Z379" i="42"/>
  <c r="AA379" i="42" s="1"/>
  <c r="Z399" i="42"/>
  <c r="AA399" i="42" s="1"/>
  <c r="Z374" i="42"/>
  <c r="AA374" i="42" s="1"/>
  <c r="Z401" i="42"/>
  <c r="AA401" i="42" s="1"/>
  <c r="Z377" i="42"/>
  <c r="AA377" i="42" s="1"/>
  <c r="Z390" i="42"/>
  <c r="AA390" i="42" s="1"/>
  <c r="Z371" i="42"/>
  <c r="Z386" i="42"/>
  <c r="AA386" i="42" s="1"/>
  <c r="Z400" i="42"/>
  <c r="AA400" i="42" s="1"/>
  <c r="Z369" i="42"/>
  <c r="AA369" i="42" s="1"/>
  <c r="Z392" i="42"/>
  <c r="AA392" i="42" s="1"/>
  <c r="Z345" i="42"/>
  <c r="AA345" i="42" s="1"/>
  <c r="Z329" i="42"/>
  <c r="AA329" i="42" s="1"/>
  <c r="Z327" i="42"/>
  <c r="AA327" i="42" s="1"/>
  <c r="Z341" i="42"/>
  <c r="AA341" i="42" s="1"/>
  <c r="Z338" i="42"/>
  <c r="AA338" i="42" s="1"/>
  <c r="Z332" i="42"/>
  <c r="AA332" i="42" s="1"/>
  <c r="Z352" i="42"/>
  <c r="AA352" i="42" s="1"/>
  <c r="Z344" i="42"/>
  <c r="AA344" i="42" s="1"/>
  <c r="Z333" i="42"/>
  <c r="AA333" i="42" s="1"/>
  <c r="Z361" i="42"/>
  <c r="AA361" i="42" s="1"/>
  <c r="Z240" i="42"/>
  <c r="AA240" i="42" s="1"/>
  <c r="Z330" i="42"/>
  <c r="AA330" i="42" s="1"/>
  <c r="Z245" i="42"/>
  <c r="AA245" i="42" s="1"/>
  <c r="Z350" i="42"/>
  <c r="AA350" i="42" s="1"/>
  <c r="Z339" i="42"/>
  <c r="AA339" i="42" s="1"/>
  <c r="Z336" i="42"/>
  <c r="AA336" i="42" s="1"/>
  <c r="Z358" i="42"/>
  <c r="AA358" i="42" s="1"/>
  <c r="Z337" i="42"/>
  <c r="AA337" i="42" s="1"/>
  <c r="Z326" i="42"/>
  <c r="Z334" i="42"/>
  <c r="AA334" i="42" s="1"/>
  <c r="Z340" i="42"/>
  <c r="AA340" i="42" s="1"/>
  <c r="Z324" i="42"/>
  <c r="T324" i="42"/>
  <c r="Z219" i="42"/>
  <c r="AA219" i="42" s="1"/>
  <c r="Z224" i="42"/>
  <c r="AA224" i="42" s="1"/>
  <c r="Z142" i="42"/>
  <c r="Z146" i="42" s="1"/>
  <c r="Z138" i="42"/>
  <c r="Z140" i="42" s="1"/>
  <c r="Z135" i="42"/>
  <c r="Z136" i="42" s="1"/>
  <c r="Z130" i="42"/>
  <c r="AA130" i="42" s="1"/>
  <c r="Z129" i="42"/>
  <c r="Z124" i="42"/>
  <c r="Z126" i="42"/>
  <c r="AA126" i="42" s="1"/>
  <c r="Z98" i="42"/>
  <c r="AA98" i="42" s="1"/>
  <c r="Z102" i="42"/>
  <c r="AA102" i="42" s="1"/>
  <c r="Z99" i="42"/>
  <c r="AA99" i="42" s="1"/>
  <c r="Z95" i="42"/>
  <c r="AA95" i="42" s="1"/>
  <c r="Z93" i="42"/>
  <c r="AA93" i="42" s="1"/>
  <c r="Z101" i="42"/>
  <c r="AA101" i="42" s="1"/>
  <c r="Z97" i="42"/>
  <c r="AA97" i="42" s="1"/>
  <c r="T100" i="42"/>
  <c r="U100" i="42"/>
  <c r="V100" i="42"/>
  <c r="W100" i="42"/>
  <c r="X100" i="42"/>
  <c r="Y100" i="42"/>
  <c r="Z110" i="42"/>
  <c r="AA110" i="42" s="1"/>
  <c r="Z94" i="42"/>
  <c r="AA94" i="42" s="1"/>
  <c r="Z105" i="42"/>
  <c r="AA105" i="42" s="1"/>
  <c r="Z92" i="42"/>
  <c r="AA92" i="42" s="1"/>
  <c r="T91" i="42"/>
  <c r="U91" i="42"/>
  <c r="Y91" i="42"/>
  <c r="X91" i="42"/>
  <c r="W91" i="42"/>
  <c r="V91" i="42"/>
  <c r="Z108" i="42"/>
  <c r="AA108" i="42" s="1"/>
  <c r="Z111" i="42"/>
  <c r="AA111" i="42" s="1"/>
  <c r="Z103" i="42"/>
  <c r="AA103" i="42" s="1"/>
  <c r="Z107" i="42"/>
  <c r="AA107" i="42" s="1"/>
  <c r="Z96" i="42"/>
  <c r="AA96" i="42" s="1"/>
  <c r="Z109" i="42"/>
  <c r="AA109" i="42" s="1"/>
  <c r="Y88" i="42"/>
  <c r="Y89" i="42" s="1"/>
  <c r="X88" i="42"/>
  <c r="X89" i="42" s="1"/>
  <c r="W88" i="42"/>
  <c r="W89" i="42" s="1"/>
  <c r="V88" i="42"/>
  <c r="V89" i="42" s="1"/>
  <c r="U88" i="42"/>
  <c r="U89" i="42" s="1"/>
  <c r="T88" i="42"/>
  <c r="T89" i="42" s="1"/>
  <c r="P405" i="42"/>
  <c r="P407" i="42" s="1"/>
  <c r="T112" i="42" l="1"/>
  <c r="T311" i="42" s="1"/>
  <c r="X112" i="42"/>
  <c r="X311" i="42" s="1"/>
  <c r="Z302" i="42"/>
  <c r="T320" i="42"/>
  <c r="T405" i="42" s="1"/>
  <c r="W112" i="42"/>
  <c r="W311" i="42" s="1"/>
  <c r="Y112" i="42"/>
  <c r="Y311" i="42" s="1"/>
  <c r="AA192" i="42"/>
  <c r="AA204" i="42" s="1"/>
  <c r="Z204" i="42"/>
  <c r="Y320" i="42"/>
  <c r="Y405" i="42" s="1"/>
  <c r="U112" i="42"/>
  <c r="U311" i="42" s="1"/>
  <c r="Z364" i="42"/>
  <c r="X320" i="42"/>
  <c r="X405" i="42" s="1"/>
  <c r="W320" i="42"/>
  <c r="W405" i="42" s="1"/>
  <c r="AA148" i="42"/>
  <c r="AA159" i="42" s="1"/>
  <c r="Z159" i="42"/>
  <c r="U320" i="42"/>
  <c r="U405" i="42" s="1"/>
  <c r="V320" i="42"/>
  <c r="V405" i="42" s="1"/>
  <c r="V112" i="42"/>
  <c r="V311" i="42" s="1"/>
  <c r="AA124" i="42"/>
  <c r="AA127" i="42" s="1"/>
  <c r="Z127" i="42"/>
  <c r="AA161" i="42"/>
  <c r="AA180" i="42" s="1"/>
  <c r="Z180" i="42"/>
  <c r="AA304" i="42"/>
  <c r="AA306" i="42" s="1"/>
  <c r="Z306" i="42"/>
  <c r="Z133" i="42"/>
  <c r="Z404" i="42"/>
  <c r="R405" i="42"/>
  <c r="B7" i="42" s="1"/>
  <c r="S405" i="42"/>
  <c r="AA371" i="42"/>
  <c r="AA326" i="42"/>
  <c r="AA364" i="42" s="1"/>
  <c r="AA366" i="42"/>
  <c r="AA279" i="42"/>
  <c r="AA302" i="42" s="1"/>
  <c r="AA129" i="42"/>
  <c r="AA133" i="42" s="1"/>
  <c r="AA244" i="42"/>
  <c r="S311" i="42"/>
  <c r="AA135" i="42"/>
  <c r="AA136" i="42" s="1"/>
  <c r="AA138" i="42"/>
  <c r="AA140" i="42" s="1"/>
  <c r="AA270" i="42"/>
  <c r="AA277" i="42" s="1"/>
  <c r="AA182" i="42"/>
  <c r="AA190" i="42" s="1"/>
  <c r="AA142" i="42"/>
  <c r="AA146" i="42" s="1"/>
  <c r="AA206" i="42"/>
  <c r="AA208" i="42" s="1"/>
  <c r="AA261" i="42"/>
  <c r="AA262" i="42" s="1"/>
  <c r="AA264" i="42"/>
  <c r="AA268" i="42" s="1"/>
  <c r="Z317" i="42"/>
  <c r="AA317" i="42" s="1"/>
  <c r="Z241" i="42"/>
  <c r="Z249" i="42" s="1"/>
  <c r="Z315" i="42"/>
  <c r="AA315" i="42" s="1"/>
  <c r="Z316" i="42"/>
  <c r="AA316" i="42" s="1"/>
  <c r="Z314" i="42"/>
  <c r="Z100" i="42"/>
  <c r="AA100" i="42" s="1"/>
  <c r="Z91" i="42"/>
  <c r="Z88" i="42"/>
  <c r="Z89" i="42" s="1"/>
  <c r="Y407" i="42" l="1"/>
  <c r="H11" i="42" s="1"/>
  <c r="AA404" i="42"/>
  <c r="AA314" i="42"/>
  <c r="AA320" i="42" s="1"/>
  <c r="Z320" i="42"/>
  <c r="Z405" i="42" s="1"/>
  <c r="AA91" i="42"/>
  <c r="AA112" i="42" s="1"/>
  <c r="Z112" i="42"/>
  <c r="Z311" i="42" s="1"/>
  <c r="R407" i="42"/>
  <c r="S407" i="42"/>
  <c r="X407" i="42"/>
  <c r="H10" i="42" s="1"/>
  <c r="W407" i="42"/>
  <c r="H9" i="42" s="1"/>
  <c r="V407" i="42"/>
  <c r="H8" i="42" s="1"/>
  <c r="T407" i="42"/>
  <c r="H6" i="42" s="1"/>
  <c r="U407" i="42"/>
  <c r="H7" i="42" s="1"/>
  <c r="AA241" i="42"/>
  <c r="AA249" i="42" s="1"/>
  <c r="AA88" i="42"/>
  <c r="AA89" i="42" s="1"/>
  <c r="AA311" i="42" l="1"/>
  <c r="AA405" i="42"/>
  <c r="H12" i="42"/>
  <c r="E6" i="42"/>
  <c r="Z407" i="42"/>
  <c r="AA407" i="42" l="1"/>
  <c r="E7" i="42"/>
  <c r="E8" i="42" l="1"/>
  <c r="E11" i="42" s="1"/>
</calcChain>
</file>

<file path=xl/sharedStrings.xml><?xml version="1.0" encoding="utf-8"?>
<sst xmlns="http://schemas.openxmlformats.org/spreadsheetml/2006/main" count="2225" uniqueCount="818">
  <si>
    <t>Specificatie brandverzekering van de gemeente Deventer</t>
  </si>
  <si>
    <t>Betreft: specificatie brandverzekering ten behoeve van het overige bezit en het primaire- en secundaire onderwijs</t>
  </si>
  <si>
    <t>Jaar:</t>
  </si>
  <si>
    <t>Promillage</t>
  </si>
  <si>
    <t>Jaarpremie</t>
  </si>
  <si>
    <t>Index cijfers</t>
  </si>
  <si>
    <t>Totaal verz. bedrag Gemeentelijk bezit:</t>
  </si>
  <si>
    <t>Gebouwen</t>
  </si>
  <si>
    <t>Inventaris</t>
  </si>
  <si>
    <t>Totaal verz. bedrag:</t>
  </si>
  <si>
    <t>Totale investeringen gebouwen:</t>
  </si>
  <si>
    <t>Totale investeringen inventaris:</t>
  </si>
  <si>
    <t>Adres:</t>
  </si>
  <si>
    <t>Omschrijving:</t>
  </si>
  <si>
    <t>Plaats:</t>
  </si>
  <si>
    <t>bouwaard</t>
  </si>
  <si>
    <t>dakbedekking</t>
  </si>
  <si>
    <t>Taxatie gebouwen</t>
  </si>
  <si>
    <t>Taxatie inventaris</t>
  </si>
  <si>
    <t>WBS -Code</t>
  </si>
  <si>
    <t>Investeringen
gebouwen</t>
  </si>
  <si>
    <t>Investeringen
inventaris</t>
  </si>
  <si>
    <t>Totaal</t>
  </si>
  <si>
    <t>Inventaris:</t>
  </si>
  <si>
    <t>Aandeel:</t>
  </si>
  <si>
    <t>Gemeentelijk Bezit</t>
  </si>
  <si>
    <r>
      <t xml:space="preserve">Hoofdstuk 0 - </t>
    </r>
    <r>
      <rPr>
        <b/>
        <sz val="12"/>
        <color rgb="FFFF0000"/>
        <rFont val="Arial"/>
        <family val="2"/>
      </rPr>
      <t>BB-BV</t>
    </r>
    <r>
      <rPr>
        <b/>
        <sz val="12"/>
        <color indexed="8"/>
        <rFont val="Arial"/>
        <family val="2"/>
      </rPr>
      <t>:</t>
    </r>
  </si>
  <si>
    <t xml:space="preserve">Grote Kerkhof / Hoek Polstraat                                                </t>
  </si>
  <si>
    <t>Stadhuis</t>
  </si>
  <si>
    <t>B6093003200</t>
  </si>
  <si>
    <t>Grote Kerkhof</t>
  </si>
  <si>
    <t>Stadhuis en of elders (schilderijen)</t>
  </si>
  <si>
    <t>W6307108</t>
  </si>
  <si>
    <t>Diverse locaties</t>
  </si>
  <si>
    <t>Eigendommen van Burgemeester en Wethouders</t>
  </si>
  <si>
    <t>W6212201</t>
  </si>
  <si>
    <t>Eigendommen niet nader gespecificeerd</t>
  </si>
  <si>
    <t>Hoofdstuk 1 - RS-EC-TB:</t>
  </si>
  <si>
    <t>Olthoflaan 10 + 12</t>
  </si>
  <si>
    <t xml:space="preserve">dubbel woonhuis, schuur, garage) </t>
  </si>
  <si>
    <t>B80201055</t>
  </si>
  <si>
    <t xml:space="preserve">Slinkmansweg 2 </t>
  </si>
  <si>
    <t xml:space="preserve">woning en bedrijfsgebouw  </t>
  </si>
  <si>
    <t>V67104</t>
  </si>
  <si>
    <t>Baarlermansweg 1</t>
  </si>
  <si>
    <t>woonboederij met schuren</t>
  </si>
  <si>
    <t>Schalkhaar</t>
  </si>
  <si>
    <t>V67102</t>
  </si>
  <si>
    <t>Slinkmansweg 4</t>
  </si>
  <si>
    <t>V67105</t>
  </si>
  <si>
    <t>ST</t>
  </si>
  <si>
    <t>HD</t>
  </si>
  <si>
    <t>W6169105</t>
  </si>
  <si>
    <t>Epse</t>
  </si>
  <si>
    <t>Omniver Daventria</t>
  </si>
  <si>
    <t xml:space="preserve">clubgebouw/tribune/kassa/en de kiosk </t>
  </si>
  <si>
    <t>W6411206</t>
  </si>
  <si>
    <t xml:space="preserve">Deventerweg 52 </t>
  </si>
  <si>
    <t xml:space="preserve">Deventerweg 54 </t>
  </si>
  <si>
    <t xml:space="preserve">Ramelestraat 2 </t>
  </si>
  <si>
    <t xml:space="preserve">voormalig noodgebouw, nu wijkgebouw (de Bekkumer)  </t>
  </si>
  <si>
    <t>Ramelestraat 8</t>
  </si>
  <si>
    <t>nieuwbouw Plataan, gebouw kunstenaars</t>
  </si>
  <si>
    <t xml:space="preserve">Ceintuurbaan    </t>
  </si>
  <si>
    <t xml:space="preserve">Bunker </t>
  </si>
  <si>
    <t>V61013</t>
  </si>
  <si>
    <t xml:space="preserve">Achter de Muren/ZP 20-20a    </t>
  </si>
  <si>
    <t>W6211615</t>
  </si>
  <si>
    <t>E6033002</t>
  </si>
  <si>
    <t>B80091400055</t>
  </si>
  <si>
    <t xml:space="preserve">Pothoofd 105,107,109    </t>
  </si>
  <si>
    <t>I80005611</t>
  </si>
  <si>
    <t>Bierstraat 54</t>
  </si>
  <si>
    <t>voormalig schoolgebouw, komt van 63-42</t>
  </si>
  <si>
    <t>W6211102</t>
  </si>
  <si>
    <t xml:space="preserve">Deensestraat 2 en 4    </t>
  </si>
  <si>
    <t>V68015</t>
  </si>
  <si>
    <t>V63999</t>
  </si>
  <si>
    <t>W6111101</t>
  </si>
  <si>
    <t>st</t>
  </si>
  <si>
    <t>hd</t>
  </si>
  <si>
    <t>W6307116</t>
  </si>
  <si>
    <t>Smyrnastraat 1</t>
  </si>
  <si>
    <t>W6212104</t>
  </si>
  <si>
    <t>Kwlaan 20, vh de Horizon</t>
  </si>
  <si>
    <t>V61082</t>
  </si>
  <si>
    <t>Huis van de Wijk</t>
  </si>
  <si>
    <t>W6211201</t>
  </si>
  <si>
    <t>B6093003210</t>
  </si>
  <si>
    <t>Sluisstraat 4</t>
  </si>
  <si>
    <t>bedrijfspand</t>
  </si>
  <si>
    <t>I80005623</t>
  </si>
  <si>
    <t>Pothoofd 111 - 113</t>
  </si>
  <si>
    <t>I80005624</t>
  </si>
  <si>
    <t>Pothoofd 115</t>
  </si>
  <si>
    <t>I80005626</t>
  </si>
  <si>
    <t>Pothoofd 117</t>
  </si>
  <si>
    <t>I80005627</t>
  </si>
  <si>
    <t>Pothoofd 123</t>
  </si>
  <si>
    <t>I80005628</t>
  </si>
  <si>
    <t xml:space="preserve">Pothoofd 129 t/m 185 </t>
  </si>
  <si>
    <t>HAT flat</t>
  </si>
  <si>
    <t>I80005629</t>
  </si>
  <si>
    <t>Hoofdstuk 2 - Brandweer:</t>
  </si>
  <si>
    <t>schonenvaardersstraat 5</t>
  </si>
  <si>
    <t>H65020112</t>
  </si>
  <si>
    <t xml:space="preserve">Oranjelaan 63    </t>
  </si>
  <si>
    <t>Brandweergarage Diepenveen</t>
  </si>
  <si>
    <t>H65020111</t>
  </si>
  <si>
    <t>Koekendijk 7 + 9</t>
  </si>
  <si>
    <t>Brandweergarage</t>
  </si>
  <si>
    <t>Bathmen</t>
  </si>
  <si>
    <t>H65020110</t>
  </si>
  <si>
    <t xml:space="preserve">Koekendijk 7 + 9 </t>
  </si>
  <si>
    <t xml:space="preserve">Brandweer (fietsenstalling en opslagruimte) </t>
  </si>
  <si>
    <t>Koekendijk 7-9</t>
  </si>
  <si>
    <t>zoutloods</t>
  </si>
  <si>
    <t>Sporthal de Kroon</t>
  </si>
  <si>
    <t>Sporthal de kroon</t>
  </si>
  <si>
    <t>RU</t>
  </si>
  <si>
    <t>Lebuinuslaan 3</t>
  </si>
  <si>
    <t>Sporthal Keizerslanden</t>
  </si>
  <si>
    <t>Hoofdstuk 6 - BV-PJF-FZ:</t>
  </si>
  <si>
    <t>Grote Kerkhof 1</t>
  </si>
  <si>
    <t>HO</t>
  </si>
  <si>
    <t>Bursestraat 35/Polstraat 3, 10 en 7-9-11</t>
  </si>
  <si>
    <t>Beeld vrouw bij kantoorgebouw openbare werken</t>
  </si>
  <si>
    <t>Beeldje oude mannetje bij kantoor openbare werken</t>
  </si>
  <si>
    <t>7 Zeefdrukken bij kantoorgebouw openbare werken</t>
  </si>
  <si>
    <t>Krijger met schild  bij kantoorgebouw openbare werken</t>
  </si>
  <si>
    <t>Grote Kerkhof 4</t>
  </si>
  <si>
    <t>Grote Kerkhof 2</t>
  </si>
  <si>
    <t>kantoor (Landhuis)</t>
  </si>
  <si>
    <t>Grote Kerkhof hoek Polstraat</t>
  </si>
  <si>
    <t>Schouw en Spiegel</t>
  </si>
  <si>
    <t>Stadhuis: Wankkleden (L.Wiersma)</t>
  </si>
  <si>
    <t>Landshuis (historische panden Landshuis+oude stadhuis)</t>
  </si>
  <si>
    <t>ST/</t>
  </si>
  <si>
    <t>HD/</t>
  </si>
  <si>
    <t>Grote Kerkhof 3</t>
  </si>
  <si>
    <t>kantoo/woning</t>
  </si>
  <si>
    <t>Polstraat 12 Achter de Muren DP 51</t>
  </si>
  <si>
    <t>Landshuis</t>
  </si>
  <si>
    <t xml:space="preserve">Kolkmansweg    </t>
  </si>
  <si>
    <t>Gemeente Dienst,gemeente werf,</t>
  </si>
  <si>
    <t xml:space="preserve">-0-  </t>
  </si>
  <si>
    <t>V68085</t>
  </si>
  <si>
    <t xml:space="preserve">Kolkmansweg 6a    </t>
  </si>
  <si>
    <t>V61025</t>
  </si>
  <si>
    <t xml:space="preserve">Gemeentehuis, wapencollectie  nu GK 1, Deventer </t>
  </si>
  <si>
    <t>E6033001</t>
  </si>
  <si>
    <t>inventaris, stemhokjes etc.</t>
  </si>
  <si>
    <t>stadhuis GK 1</t>
  </si>
  <si>
    <t>kopieermachines (huurmachines)</t>
  </si>
  <si>
    <t xml:space="preserve">Grote Poot 2 </t>
  </si>
  <si>
    <t>huurdersbelang 1e verdieping (Societeit de Hereeniging)</t>
  </si>
  <si>
    <t>B6093003270</t>
  </si>
  <si>
    <t>Hoofdstuk 7 - Pro Truckpoint:</t>
  </si>
  <si>
    <t>Truckpoint A1</t>
  </si>
  <si>
    <t>Deventer</t>
  </si>
  <si>
    <t>V65820</t>
  </si>
  <si>
    <t>Hoofdstuk 47 - RS-SI-RE:</t>
  </si>
  <si>
    <t>Prins Bernhardsluis</t>
  </si>
  <si>
    <t>T625100001</t>
  </si>
  <si>
    <t>Hanzebruggen</t>
  </si>
  <si>
    <t>ma</t>
  </si>
  <si>
    <t xml:space="preserve">  </t>
  </si>
  <si>
    <t xml:space="preserve">worp toilettengebouw  </t>
  </si>
  <si>
    <t>T628500051</t>
  </si>
  <si>
    <t xml:space="preserve">Stationsstraat2+2a
</t>
  </si>
  <si>
    <t>vogelverblijf/berenverblijf/pauwenverblijf/muziekkeopel/Vogeleiland/palviljoen van hout met horecabestemming</t>
  </si>
  <si>
    <t>T6.285.0901.1</t>
  </si>
  <si>
    <t xml:space="preserve">Roeterdsweg    </t>
  </si>
  <si>
    <t>Uitvaartcentrum, Lijkenhuisje</t>
  </si>
  <si>
    <t>T633203040</t>
  </si>
  <si>
    <t xml:space="preserve"> Tjoenerhof    </t>
  </si>
  <si>
    <t>Uitvaartcentrum, Aula begraafplaats</t>
  </si>
  <si>
    <t>T633203010</t>
  </si>
  <si>
    <t>Deventerweg 8-A</t>
  </si>
  <si>
    <t>T633203030</t>
  </si>
  <si>
    <t xml:space="preserve">Bergpoortstraat 191 (icl. Bergsingel 79 en nr. 83) </t>
  </si>
  <si>
    <t>R5202000999</t>
  </si>
  <si>
    <t xml:space="preserve"> Bergpoortstraat 191 (incl. Bergsingel 79 en 83) </t>
  </si>
  <si>
    <t>archeologische collectie</t>
  </si>
  <si>
    <t xml:space="preserve"> st</t>
  </si>
  <si>
    <t xml:space="preserve">Hanzeweg nabij 42T2 </t>
  </si>
  <si>
    <t>rioolgemaal Bergweide bovenbouw</t>
  </si>
  <si>
    <t>T632200107</t>
  </si>
  <si>
    <t>Douwelerkolk 2T</t>
  </si>
  <si>
    <t>rioolvoorziening bovenbouw gemaal Groot Colmschate</t>
  </si>
  <si>
    <t xml:space="preserve">st </t>
  </si>
  <si>
    <t>L. Springerlaan181 A,</t>
  </si>
  <si>
    <t>bovenbouw rioolgemaal Vijfhoek</t>
  </si>
  <si>
    <t>Marsmangaarde 84 T</t>
  </si>
  <si>
    <t>bovenbouw rioolgemaal Platvoet</t>
  </si>
  <si>
    <t xml:space="preserve">Pothoofd 1T </t>
  </si>
  <si>
    <t>toiletten/bovenbouw Vijzelgemaal Pothoofd</t>
  </si>
  <si>
    <t>Roessinkspad nabij 4T</t>
  </si>
  <si>
    <t>bovenbouwriool gemaal Roessinkspad</t>
  </si>
  <si>
    <t>Schapenzandweg 13T</t>
  </si>
  <si>
    <t>bovenbouw gemaal</t>
  </si>
  <si>
    <t>Diepenveen</t>
  </si>
  <si>
    <t xml:space="preserve">Hagenvoorderdijk 1T </t>
  </si>
  <si>
    <t>rioolgemaal bovenbouw</t>
  </si>
  <si>
    <t>1 standplaats</t>
  </si>
  <si>
    <t>Hoofdstuk 51 - RS-SI-RE:</t>
  </si>
  <si>
    <t>keizerspad 6</t>
  </si>
  <si>
    <t>Zweedsestraat 45</t>
  </si>
  <si>
    <t>MA</t>
  </si>
  <si>
    <t>Zweedsestraat 47</t>
  </si>
  <si>
    <t>woonwagen</t>
  </si>
  <si>
    <t>Hoofdstuk 58 - RS-SI-MM - Open jong. Centrum:</t>
  </si>
  <si>
    <t>Bagynenstraat 9-11</t>
  </si>
  <si>
    <t>Open jongeren centrum (direktiekeet HO/MA)</t>
  </si>
  <si>
    <t>W6307101</t>
  </si>
  <si>
    <t xml:space="preserve">Muggeplein 9   </t>
  </si>
  <si>
    <t>Buurthuis, infirmerie</t>
  </si>
  <si>
    <t>W6211101</t>
  </si>
  <si>
    <t xml:space="preserve">Zwaluwenburg 2    </t>
  </si>
  <si>
    <t>Jongerencentrum bij wijkcentrum Polakkers</t>
  </si>
  <si>
    <t>Hoofdstuk 66 - ST-SAB:</t>
  </si>
  <si>
    <t>Klooster 3</t>
  </si>
  <si>
    <t>Klooster Zuid, archiefstukken</t>
  </si>
  <si>
    <t>W6311712</t>
  </si>
  <si>
    <t>Klooster Zuid, Gem. Archiefdienst</t>
  </si>
  <si>
    <t>o = W6311712
i = W6311711</t>
  </si>
  <si>
    <t>Klooster Zuid, Gem. Archiefdienst, Leggers Deventer Dagblad 1180-1980</t>
  </si>
  <si>
    <t>Hoofdstuk 67 - RS-SI-MM - Overgelder:</t>
  </si>
  <si>
    <t>Diepenveenseweg 136</t>
  </si>
  <si>
    <t>Huishoudschool, naar VG (87-686)</t>
  </si>
  <si>
    <t>Hoofdstuk 69 - ST-Musea:</t>
  </si>
  <si>
    <t xml:space="preserve">Brink 56   </t>
  </si>
  <si>
    <t>W6321101</t>
  </si>
  <si>
    <t>W6321104</t>
  </si>
  <si>
    <t>Brink 47</t>
  </si>
  <si>
    <t>W6321102</t>
  </si>
  <si>
    <t>Hoofdstuk 70 - ST Atheneum Bib.:</t>
  </si>
  <si>
    <t>Het Klooster 12</t>
  </si>
  <si>
    <t>W6311711</t>
  </si>
  <si>
    <t>W6307135</t>
  </si>
  <si>
    <t>diverse locaties</t>
  </si>
  <si>
    <t>W6169104</t>
  </si>
  <si>
    <t>Hoofdstuik 73 - RS-SI-MM - Speeltuinen:</t>
  </si>
  <si>
    <t>Smyrnastraat</t>
  </si>
  <si>
    <t>Speeltuin + blokhut</t>
  </si>
  <si>
    <t>Zutphenselaan</t>
  </si>
  <si>
    <t>Buurtgebouw/speeltuin/wijk 16</t>
  </si>
  <si>
    <t>W6212101</t>
  </si>
  <si>
    <t>Leliestraat</t>
  </si>
  <si>
    <t xml:space="preserve">speeltuin de  Hoven, hertaxatie Gerrit  Dijkman  </t>
  </si>
  <si>
    <t xml:space="preserve">Putmanstraat 1b  </t>
  </si>
  <si>
    <t>Toezichtgebouw Tuindorp</t>
  </si>
  <si>
    <t xml:space="preserve">Rielerweg 110   </t>
  </si>
  <si>
    <t>Driehoek + veranda</t>
  </si>
  <si>
    <t xml:space="preserve">Oude Bathmenseweg    </t>
  </si>
  <si>
    <t>Rivierenwijk</t>
  </si>
  <si>
    <t xml:space="preserve">diverse speeltuinen speeltoestellen   </t>
  </si>
  <si>
    <t>Putmanstraat 1b</t>
  </si>
  <si>
    <t>Tuindorp</t>
  </si>
  <si>
    <t xml:space="preserve">Albert Cuypstraat 1  </t>
  </si>
  <si>
    <t xml:space="preserve">De Zwolsewijk  </t>
  </si>
  <si>
    <t>Kersenstraat 2</t>
  </si>
  <si>
    <t>De Ijssel-2 dierenverblijven</t>
  </si>
  <si>
    <t xml:space="preserve">Zutphenselaan 18 </t>
  </si>
  <si>
    <t>veilige ondergrond (Wijk 16)</t>
  </si>
  <si>
    <t>Hoofdstuk 74 - RS-SI-MM - Sport:</t>
  </si>
  <si>
    <t>Kunstgrasvelden/pomphok</t>
  </si>
  <si>
    <t>BE</t>
  </si>
  <si>
    <t>Rielerenk 2</t>
  </si>
  <si>
    <t>sportvelden keizerslanden, mavo-garagebox type b,</t>
  </si>
  <si>
    <t>be</t>
  </si>
  <si>
    <t>bitu</t>
  </si>
  <si>
    <t>sportvelden keizerslanden, mavo-garagebox type a</t>
  </si>
  <si>
    <t>Bredenhorst 185</t>
  </si>
  <si>
    <t>Sportvelden Borgele Kleed- en Clubgebouw, kaartverkoopruimte en pompruimte, RDC</t>
  </si>
  <si>
    <t>Rielerenk</t>
  </si>
  <si>
    <t>Sportvelden Kleedgebouw Go-Ahead</t>
  </si>
  <si>
    <t>BI</t>
  </si>
  <si>
    <t>Sportvelden Kleedgebouw Hellas</t>
  </si>
  <si>
    <t>Sportlaan</t>
  </si>
  <si>
    <t>Kleedgebouw bij voetbalvelden, bij clubgebouw Sallandia</t>
  </si>
  <si>
    <t xml:space="preserve">Sportcomplex Colmschate-Noord St Hockey Accom Dev Hockey Ver </t>
  </si>
  <si>
    <t xml:space="preserve">Meesterpad 1    </t>
  </si>
  <si>
    <t>Gymlokaal</t>
  </si>
  <si>
    <t>W6111201</t>
  </si>
  <si>
    <t xml:space="preserve">Oudendijk 6 </t>
  </si>
  <si>
    <t>Zwembad Looermark</t>
  </si>
  <si>
    <t>W6402201</t>
  </si>
  <si>
    <t xml:space="preserve">A.v. Lintelolaan 2  </t>
  </si>
  <si>
    <t>Tennispark, Kleedaccomodatie</t>
  </si>
  <si>
    <t>Pr. Margrietlaan 14</t>
  </si>
  <si>
    <t xml:space="preserve">Sporthal de Uutvlog </t>
  </si>
  <si>
    <t>W6402302</t>
  </si>
  <si>
    <t>Sportvelden Colmschaterstraatweg incl. hekwerken,lichtmasten, sportinventarisgebruiker; Honk-softbalver. The Eagles en SV Schalkhaar</t>
  </si>
  <si>
    <t>David Wijnveldtweg 4</t>
  </si>
  <si>
    <t>KDF en Cricket UD, clubhuis, bestuurskamer, kleedkamers en 3 garageboxen</t>
  </si>
  <si>
    <t>clubgebouw VV CJV</t>
  </si>
  <si>
    <t>Nico Bolkesteinlaan 8</t>
  </si>
  <si>
    <t>clubgebouw Tukse Kracht</t>
  </si>
  <si>
    <t>Hoofdstuk 75 - Openb. leeszaal:</t>
  </si>
  <si>
    <t>Centrale Bibliotheek, Mediacollectieen, computerapparatuur, Zelfbedieningsbal.</t>
  </si>
  <si>
    <t>Flora 259</t>
  </si>
  <si>
    <t>Colmschate, Bibliotheekgedeelte, Mediocollectie en computerapparatuur, zelfbed. Balies</t>
  </si>
  <si>
    <t>W6111103</t>
  </si>
  <si>
    <t xml:space="preserve">D'ter Multifunctioneel geb. bilbliotheekinventaris, mediacollectie en computer app. </t>
  </si>
  <si>
    <t xml:space="preserve">Bibliotheek </t>
  </si>
  <si>
    <t>V68001</t>
  </si>
  <si>
    <t>Okkenbroek</t>
  </si>
  <si>
    <t>W6211109</t>
  </si>
  <si>
    <t>Lettele in winkel Binnenenbuitenspeelgoed, app./collctie/etc.</t>
  </si>
  <si>
    <t>coll.banden, app, etc.</t>
  </si>
  <si>
    <t>Klooster 12</t>
  </si>
  <si>
    <t>Atheneumbieb.</t>
  </si>
  <si>
    <t>W6242101</t>
  </si>
  <si>
    <t>Hoofdstuk 80 - RS-SI-MM:</t>
  </si>
  <si>
    <t xml:space="preserve">Veenweg 19  </t>
  </si>
  <si>
    <t>Deventer ROA-Regeling</t>
  </si>
  <si>
    <t>Schoolstraat 46</t>
  </si>
  <si>
    <t xml:space="preserve">Honthorststraat 31    </t>
  </si>
  <si>
    <t xml:space="preserve">Sanatoriumstraat 37    </t>
  </si>
  <si>
    <t xml:space="preserve">Nijhoffgaarde 47    </t>
  </si>
  <si>
    <t xml:space="preserve">J Wagenaarlaan 137    </t>
  </si>
  <si>
    <t xml:space="preserve">Boevinckstraat 2    </t>
  </si>
  <si>
    <t xml:space="preserve">Johan van Vlotenlaan 109    </t>
  </si>
  <si>
    <t xml:space="preserve">Graaf Florisstraat 47    </t>
  </si>
  <si>
    <t xml:space="preserve">Goudriaanpad 10    </t>
  </si>
  <si>
    <t>Arkelstein 36</t>
  </si>
  <si>
    <t>woonhuis t.b.v asielzoekers</t>
  </si>
  <si>
    <t xml:space="preserve">Meiboomstraat 77    </t>
  </si>
  <si>
    <t>Hoofdstuk 85 - RS-SI-GB:</t>
  </si>
  <si>
    <t>Plantsoen dierenverblijf, hertenkamp</t>
  </si>
  <si>
    <t>RT</t>
  </si>
  <si>
    <t>De Worp 12</t>
  </si>
  <si>
    <t>Campinggebouwhuurder, Ide Max BV</t>
  </si>
  <si>
    <t>HT</t>
  </si>
  <si>
    <t>Hoofdstuk 87 - RS-EC-VMG:</t>
  </si>
  <si>
    <t>Roesinkpad 4</t>
  </si>
  <si>
    <t>V68044</t>
  </si>
  <si>
    <t>V61048</t>
  </si>
  <si>
    <t xml:space="preserve">lange zandstraat 15  </t>
  </si>
  <si>
    <t>W6251501</t>
  </si>
  <si>
    <t>Lange zandstraat 13</t>
  </si>
  <si>
    <t xml:space="preserve">wittenstein 130  </t>
  </si>
  <si>
    <t>V61054</t>
  </si>
  <si>
    <t>Brink 21</t>
  </si>
  <si>
    <t>Dagschool voor volwassenen</t>
  </si>
  <si>
    <t>V61010</t>
  </si>
  <si>
    <t>Polstraat 48</t>
  </si>
  <si>
    <t>kantoor in gebruik voor kabelomroep Deventer en Verenigingen</t>
  </si>
  <si>
    <t>W6011601</t>
  </si>
  <si>
    <t>Rielerweg 234-236</t>
  </si>
  <si>
    <t>V68041</t>
  </si>
  <si>
    <t xml:space="preserve">schietv. Ons Genoegen </t>
  </si>
  <si>
    <t>Diepenveenseweg 78</t>
  </si>
  <si>
    <t>woning</t>
  </si>
  <si>
    <t xml:space="preserve"> </t>
  </si>
  <si>
    <t>V68017</t>
  </si>
  <si>
    <t>Diepenveenseweg 80</t>
  </si>
  <si>
    <t>V68018</t>
  </si>
  <si>
    <t xml:space="preserve">Dortherweg 13    </t>
  </si>
  <si>
    <t>Dienstwoning Averlose Houtweg 14b</t>
  </si>
  <si>
    <t>beheerder begraafplaats</t>
  </si>
  <si>
    <t>V68008</t>
  </si>
  <si>
    <t>Wechelerweg 52-52A</t>
  </si>
  <si>
    <t>C8310402055</t>
  </si>
  <si>
    <t>clubgebouw Tukse Kracht naar 74-60</t>
  </si>
  <si>
    <t>B80097055</t>
  </si>
  <si>
    <t>Kolkmansweg 38</t>
  </si>
  <si>
    <t>woonhuis/schuren</t>
  </si>
  <si>
    <t>Kwlaan 20</t>
  </si>
  <si>
    <t>de Horizon, 2 tijd. Lokalen</t>
  </si>
  <si>
    <t>blik</t>
  </si>
  <si>
    <t>Zutphenseweg 6</t>
  </si>
  <si>
    <t>2 woningen (gebouw 3 + 4)</t>
  </si>
  <si>
    <t>B80701752</t>
  </si>
  <si>
    <t xml:space="preserve"> Zutphenseweg 6/8</t>
  </si>
  <si>
    <t>woning + opslagloods (gebouwnr. 8 + 9)tegen sloopkosten</t>
  </si>
  <si>
    <t>B80701757</t>
  </si>
  <si>
    <t xml:space="preserve">Zuiderzeestr. 2  </t>
  </si>
  <si>
    <t>Olthoflaan 27, 7418 HE</t>
  </si>
  <si>
    <t>B80098055</t>
  </si>
  <si>
    <t>V61029</t>
  </si>
  <si>
    <t>woonhuis</t>
  </si>
  <si>
    <t xml:space="preserve">Fonteinkruid 61=Flora 193 </t>
  </si>
  <si>
    <t>activiteitencentrum/jeugdhonk 1 adres met twee ingangen</t>
  </si>
  <si>
    <t>W6211107</t>
  </si>
  <si>
    <t>Hanzeweg 19</t>
  </si>
  <si>
    <t>bedrijfspand in gebruik door het GroenBedrijf</t>
  </si>
  <si>
    <t>Hoofstuk 88 - RS-SI-GB:</t>
  </si>
  <si>
    <t>Pothoofd 193 (oud 139)</t>
  </si>
  <si>
    <t>I80005621</t>
  </si>
  <si>
    <t xml:space="preserve">sluisstraat 6   </t>
  </si>
  <si>
    <t>fabrieksgebouw met aanhorigheden (bierbrouwerij/proeflokaal)</t>
  </si>
  <si>
    <t>I80005601</t>
  </si>
  <si>
    <t>Pothoofd 189</t>
  </si>
  <si>
    <t>tussenwoning met vrijstaande schuur</t>
  </si>
  <si>
    <t>I80005619</t>
  </si>
  <si>
    <t xml:space="preserve">Pothoofd 125  </t>
  </si>
  <si>
    <t>I80005616</t>
  </si>
  <si>
    <t xml:space="preserve">Pothoofd 119 en 121  </t>
  </si>
  <si>
    <t>I80005614</t>
  </si>
  <si>
    <t xml:space="preserve">Pothoofd 191  </t>
  </si>
  <si>
    <t>I80005620</t>
  </si>
  <si>
    <t xml:space="preserve">Pothoofd 127    </t>
  </si>
  <si>
    <t>I80005617</t>
  </si>
  <si>
    <t>Hoofdstuk 89 - RS-SI-GB:</t>
  </si>
  <si>
    <t>Rembrandtkade</t>
  </si>
  <si>
    <t>steigercomplex Rembrandtkade (de Waterlijn)</t>
  </si>
  <si>
    <t>T625000000</t>
  </si>
  <si>
    <t>Hoofdstuk 90 - Schouwburg LB:</t>
  </si>
  <si>
    <t>Leeuwenbrug 2</t>
  </si>
  <si>
    <t>Theater</t>
  </si>
  <si>
    <t>7411 TJ</t>
  </si>
  <si>
    <t>Theatercafe incl. koelbuffeten</t>
  </si>
  <si>
    <t>Hoofdstuk 94 - IBL Vastgoed:</t>
  </si>
  <si>
    <t>W6307131</t>
  </si>
  <si>
    <t>Bibliotheek Deventer</t>
  </si>
  <si>
    <t xml:space="preserve">Bodenloods </t>
  </si>
  <si>
    <t>Zwaluwenburg 2 + 4</t>
  </si>
  <si>
    <t>Bedrijfsverzamelgebouw Wijkcentrum/verhuur/muziekschool/BSO</t>
  </si>
  <si>
    <t>W6307133</t>
  </si>
  <si>
    <t>Scheepvaartstraat 7 t/m 13</t>
  </si>
  <si>
    <t>Oude werkplaats/opslagloods/verhuur</t>
  </si>
  <si>
    <t>W6307134</t>
  </si>
  <si>
    <t>Hoofdstuk 97 - RS-SI-VMG:</t>
  </si>
  <si>
    <t>Bolwerksweg 4</t>
  </si>
  <si>
    <t>Molen</t>
  </si>
  <si>
    <t>HOST</t>
  </si>
  <si>
    <t>Bolwerkseweg</t>
  </si>
  <si>
    <t>Molenaarswoning</t>
  </si>
  <si>
    <t>V68002</t>
  </si>
  <si>
    <t>Bolkwerkseweg</t>
  </si>
  <si>
    <t>schuur en garage</t>
  </si>
  <si>
    <t>St. Lebuinuskerk, toren met koepel</t>
  </si>
  <si>
    <t>St. Lebuinuskerk, toren speel en uurwerk met toebehoren</t>
  </si>
  <si>
    <t>Bergkerkplein 14</t>
  </si>
  <si>
    <t>voormalige kerk met torenspitsen en kosterwoning</t>
  </si>
  <si>
    <t>Grote Kerkhof / Hoek Polstraat</t>
  </si>
  <si>
    <t>Registerburgelijke stand</t>
  </si>
  <si>
    <t xml:space="preserve">Dorpshuis, Gymnastiekmaterialen    </t>
  </si>
  <si>
    <t>W6211105</t>
  </si>
  <si>
    <t xml:space="preserve">Multifunc Accomodatie Vijfhoek wijkcentrum    </t>
  </si>
  <si>
    <t>W6211103</t>
  </si>
  <si>
    <t xml:space="preserve">Multifunc Accomodatie Vijfhoek peuterspeelzalen    </t>
  </si>
  <si>
    <t xml:space="preserve">Multifunc Accomodatie Vijfhoek   gymzalen    </t>
  </si>
  <si>
    <t xml:space="preserve">Polstraat 8-10  </t>
  </si>
  <si>
    <t xml:space="preserve">Verslaafdenopvang   </t>
  </si>
  <si>
    <t>W6011109</t>
  </si>
  <si>
    <t>Bolwerksweg 6</t>
  </si>
  <si>
    <t xml:space="preserve">bezoekersruimte Bolwerksmolenuitbreiding van bestaand zaagloods en bezoekersruimte </t>
  </si>
  <si>
    <t xml:space="preserve">Schoolstraat 6-A   </t>
  </si>
  <si>
    <t>Kerkplein 3</t>
  </si>
  <si>
    <t>kerktoren</t>
  </si>
  <si>
    <t>W6307109</t>
  </si>
  <si>
    <t xml:space="preserve">Van Hetenstraat 108-110 </t>
  </si>
  <si>
    <t>Wijkwinkel Wijk 4</t>
  </si>
  <si>
    <t>servicepunt Lettele,</t>
  </si>
  <si>
    <t>Lettele</t>
  </si>
  <si>
    <t>buiten objecten, diverse (bronzen) kunstobjecten</t>
  </si>
  <si>
    <t>Zonnepanelen Vijfhoek</t>
  </si>
  <si>
    <t>E6355010</t>
  </si>
  <si>
    <t>Hoofdstuk 98 - RS-EC-TB:</t>
  </si>
  <si>
    <t xml:space="preserve">garage Leeuwenbrug app.    </t>
  </si>
  <si>
    <t>E6232012</t>
  </si>
  <si>
    <t>Wilhelminabrug</t>
  </si>
  <si>
    <t>parkeergarage</t>
  </si>
  <si>
    <t>E6232015</t>
  </si>
  <si>
    <t>Totaal Gemeentelijk Bezit</t>
  </si>
  <si>
    <t>Primair en Secundair Onderwijs:</t>
  </si>
  <si>
    <t>Hoofdstuk 53 - RS-SI-MM - Spec. onderwijs:</t>
  </si>
  <si>
    <t>Van Hetenstraat 59-61</t>
  </si>
  <si>
    <t>W6111104</t>
  </si>
  <si>
    <t>Rubenstraat 6</t>
  </si>
  <si>
    <t>VSO de Linde</t>
  </si>
  <si>
    <t>VSO de Linde noodlokalen t.o. school A. Cuypstraat 11, 7412 TN</t>
  </si>
  <si>
    <t xml:space="preserve">Dorrestraat 1 </t>
  </si>
  <si>
    <t>V61077</t>
  </si>
  <si>
    <t>Hoofdstuk 61 - RS-SI-MM - Overige scholen:</t>
  </si>
  <si>
    <t xml:space="preserve"> Bettinkdijk 3-achter</t>
  </si>
  <si>
    <t xml:space="preserve">t Krummelhuus, peuterspeelzaal  </t>
  </si>
  <si>
    <t>Hoofdstuk 62 - RS-SI-MM - Openb. onderwijs:</t>
  </si>
  <si>
    <t>Bagynenstraat 13</t>
  </si>
  <si>
    <t>Hagenpoortschool, incl. rijwielberging en leermiddelen</t>
  </si>
  <si>
    <t xml:space="preserve">gymnastiek lokaal   </t>
  </si>
  <si>
    <t>p. de hooghstraat 2 / Van Vlotenlaan 1</t>
  </si>
  <si>
    <t>Cees wilkeshuisl/noodlokalenunit</t>
  </si>
  <si>
    <t>Langestraat 1</t>
  </si>
  <si>
    <t>Hovenschool</t>
  </si>
  <si>
    <t>dubi</t>
  </si>
  <si>
    <t>Hovenschool, gymnastieklokaal</t>
  </si>
  <si>
    <t>Colmschate De Kuip, gymnastieklokaal</t>
  </si>
  <si>
    <t>Rielerweg 174</t>
  </si>
  <si>
    <t>het roessink</t>
  </si>
  <si>
    <t>gymnastieklokaal</t>
  </si>
  <si>
    <t>bi</t>
  </si>
  <si>
    <t>Dreef</t>
  </si>
  <si>
    <t>Multifunctioneel gebouw De Polakkers, Twee gymnastieklokalen</t>
  </si>
  <si>
    <t>brinkpoortstraat 7</t>
  </si>
  <si>
    <t>gymzaal = speellokaal</t>
  </si>
  <si>
    <t>Venninkweg 1</t>
  </si>
  <si>
    <t>Openbare Basisschool Kolmenscate</t>
  </si>
  <si>
    <t xml:space="preserve">Duivengang   </t>
  </si>
  <si>
    <t>Broederenstraat 18</t>
  </si>
  <si>
    <t>Windroos 1-8</t>
  </si>
  <si>
    <t>Bakkerskamp 4</t>
  </si>
  <si>
    <t>OBS De Sleutel , berging</t>
  </si>
  <si>
    <t xml:space="preserve">Slingerbos 2  </t>
  </si>
  <si>
    <t xml:space="preserve">OBS Het Slingerbos, berging  </t>
  </si>
  <si>
    <t xml:space="preserve"> Slingerbos 2    </t>
  </si>
  <si>
    <t>OBS Het Slingerbos</t>
  </si>
  <si>
    <t xml:space="preserve"> Bakkerskamp 4</t>
  </si>
  <si>
    <t>OBS Het Sleutel</t>
  </si>
  <si>
    <t xml:space="preserve"> Bakkerskamp 4, fietsenstalling    </t>
  </si>
  <si>
    <t>Openbare school De Sleutel: fietsenstalling</t>
  </si>
  <si>
    <t xml:space="preserve"> Andriessenplein 13    </t>
  </si>
  <si>
    <t>OBS De Wizard</t>
  </si>
  <si>
    <t xml:space="preserve"> Schoolstraat 11</t>
  </si>
  <si>
    <t xml:space="preserve">obs De Dorpsschool, 14 lokalen  </t>
  </si>
  <si>
    <t>Obs De Dorpsschool</t>
  </si>
  <si>
    <t>De Dorpsschool, oudercommissie</t>
  </si>
  <si>
    <t>Obs De Looschool</t>
  </si>
  <si>
    <t>o = B80097055
i = W6111104</t>
  </si>
  <si>
    <t xml:space="preserve">mediacollectie op basisscholen, digiborden,touchscreens, notebooks, chromebooks </t>
  </si>
  <si>
    <t>Kon. Wilhelminalaan 16</t>
  </si>
  <si>
    <t>h</t>
  </si>
  <si>
    <t xml:space="preserve">h </t>
  </si>
  <si>
    <t>zonnepanelen op 36 scholen</t>
  </si>
  <si>
    <t xml:space="preserve"> Zaanstraat 1</t>
  </si>
  <si>
    <t>Hoofdstuk 63 - RS-SI-MM - Bijz. basisopvang:</t>
  </si>
  <si>
    <t>Oudaenstraat 3</t>
  </si>
  <si>
    <t>Montessorisschool, 2 noodlokalen</t>
  </si>
  <si>
    <t>wittenstein 128</t>
  </si>
  <si>
    <t>Enkdwarsstraat 5</t>
  </si>
  <si>
    <t xml:space="preserve">zwaluwenburg 10 </t>
  </si>
  <si>
    <t xml:space="preserve">bosanemoon 30 </t>
  </si>
  <si>
    <t>Jac. van Deventerstraat 10</t>
  </si>
  <si>
    <t>dwaita, met rijwielberging</t>
  </si>
  <si>
    <t>Sinthenstraat 79</t>
  </si>
  <si>
    <t>Adwaita, incl. rijwielberging</t>
  </si>
  <si>
    <t>Spijkerpad 1</t>
  </si>
  <si>
    <t>Kerkstraat 3</t>
  </si>
  <si>
    <t>Adwaita, met rijwielberging</t>
  </si>
  <si>
    <t>zwaluwenburg 6</t>
  </si>
  <si>
    <t>Eikvaren 41</t>
  </si>
  <si>
    <t xml:space="preserve">brinkpoortstraat 7  </t>
  </si>
  <si>
    <t>van lithstraat 1</t>
  </si>
  <si>
    <t>trespa/
betonvloer</t>
  </si>
  <si>
    <t>oosterstraat 3</t>
  </si>
  <si>
    <t>de vrije school</t>
  </si>
  <si>
    <t>oosterstraat 3a</t>
  </si>
  <si>
    <t>oosterstraat 3b</t>
  </si>
  <si>
    <t>Eekhoorn 10</t>
  </si>
  <si>
    <t xml:space="preserve"> Oerdijk 149</t>
  </si>
  <si>
    <t xml:space="preserve">Bathmenseweg 39 </t>
  </si>
  <si>
    <t xml:space="preserve">RK Basisschool Sancta Maria, Lettele,rijwielstalling  </t>
  </si>
  <si>
    <t>RK Basisschool Sancta Maria, Lettele, berging</t>
  </si>
  <si>
    <t>RK Basisschool Sancta Maria, Lettele</t>
  </si>
  <si>
    <t xml:space="preserve">Molenweg 53    </t>
  </si>
  <si>
    <t>RK Basisschool de Zonnewijzer</t>
  </si>
  <si>
    <t xml:space="preserve">Pastoorsdijk 9 </t>
  </si>
  <si>
    <t>RK Basisschool Nicolaas</t>
  </si>
  <si>
    <t>Schalkaar</t>
  </si>
  <si>
    <t xml:space="preserve">RK basisschool Sancta Maria,berging enz </t>
  </si>
  <si>
    <t xml:space="preserve"> Andriessenplein 12    </t>
  </si>
  <si>
    <t xml:space="preserve">Andriessenplein 22    </t>
  </si>
  <si>
    <t>De Rank</t>
  </si>
  <si>
    <t xml:space="preserve">Andriessenplein 4    </t>
  </si>
  <si>
    <t>Pr. Constantijnlaan 1</t>
  </si>
  <si>
    <t>Obs De Rythmeen, noodlokalen</t>
  </si>
  <si>
    <t xml:space="preserve">Andriessenplein 22 (voorheen Venninkweg)  </t>
  </si>
  <si>
    <t>semi-permanente noodlokalen unit</t>
  </si>
  <si>
    <t>W6169101</t>
  </si>
  <si>
    <t>Leonard Springerlaan 310</t>
  </si>
  <si>
    <t>Totaal Primair- en Secundair Onderwijs</t>
  </si>
  <si>
    <t>rijwielberging</t>
  </si>
  <si>
    <t>Leo Halleweg</t>
  </si>
  <si>
    <t>18-12-2019</t>
  </si>
  <si>
    <t>22-03-2019</t>
  </si>
  <si>
    <t>Stromarkt 17, 18, 18A</t>
  </si>
  <si>
    <t>11-11-2020</t>
  </si>
  <si>
    <t>Stromarkt 17, 18, 18a</t>
  </si>
  <si>
    <t>milieucentrum Ulebelt, infocentrum, bso, zalen, kapschuren</t>
  </si>
  <si>
    <t>dorpshuis/cultuurhuus</t>
  </si>
  <si>
    <t xml:space="preserve">Mr HF de Boerlaan 21107 / Oostzeestraat 1 en Scheepv str 4en 4a) plus   Scheepvaartstr.6 
21-03-19 Scheepvaartstr. </t>
  </si>
  <si>
    <t>Somervaartpad 2</t>
  </si>
  <si>
    <t>vg</t>
  </si>
  <si>
    <t>Sportveldenlaan 4, 7416 SG</t>
  </si>
  <si>
    <t>Nico Bolkesteinlaan  7416 SG8</t>
  </si>
  <si>
    <t>Molbergsteeg 1, 7418 HD</t>
  </si>
  <si>
    <t>Maatmansweg 5, 7425 NC</t>
  </si>
  <si>
    <t>team</t>
  </si>
  <si>
    <t>Spuipad 1</t>
  </si>
  <si>
    <t>Zandweerd 3</t>
  </si>
  <si>
    <t>V67076</t>
  </si>
  <si>
    <t>Schoolstraat 25, 7437 AE</t>
  </si>
  <si>
    <t>Keizerslanden Gr Florislaan 3, 7415 LK</t>
  </si>
  <si>
    <t>bieb</t>
  </si>
  <si>
    <t>FZ</t>
  </si>
  <si>
    <t>Panta Rhei en Tintaan"</t>
  </si>
  <si>
    <t>De Ontdekking</t>
  </si>
  <si>
    <t>De Vijfer</t>
  </si>
  <si>
    <t xml:space="preserve">Oerdijk 149 </t>
  </si>
  <si>
    <t>gehuurde inventaris van Ons Centrum</t>
  </si>
  <si>
    <t>Wij de Wereld</t>
  </si>
  <si>
    <t>Eerste Deventer Montessorischool</t>
  </si>
  <si>
    <t>Deventer Leerschool</t>
  </si>
  <si>
    <t>Wereldwijzer locatie Okkenbroek</t>
  </si>
  <si>
    <t>Eerste Deventer Montessorischool 2 noodlok.</t>
  </si>
  <si>
    <t>Het Palet</t>
  </si>
  <si>
    <t xml:space="preserve">Het Palet </t>
  </si>
  <si>
    <t>ISK Etty Hillesum Lyceum</t>
  </si>
  <si>
    <t>De Olijfboom</t>
  </si>
  <si>
    <t>gebouw is naar Vastgoed 1-1-2021</t>
  </si>
  <si>
    <t>Montessorisschool Oudaenstraat</t>
  </si>
  <si>
    <t>Kindcentrum Rivierenwijk</t>
  </si>
  <si>
    <t xml:space="preserve">De Zonnebloem </t>
  </si>
  <si>
    <t>langestraat 1 bij</t>
  </si>
  <si>
    <t>Langestraat 1 by</t>
  </si>
  <si>
    <t>Bloemendalseweg 1b</t>
  </si>
  <si>
    <t xml:space="preserve">Smyrnastraat 1b </t>
  </si>
  <si>
    <t>Klein Planeet, locatie Rielerweg</t>
  </si>
  <si>
    <t>Kleine Planeet, locatie Smyrnastraat</t>
  </si>
  <si>
    <t>Zwaluwenburg 4a</t>
  </si>
  <si>
    <t>Schoolstraat 11</t>
  </si>
  <si>
    <t>Bettinksdijk 1</t>
  </si>
  <si>
    <t>Groenewold 182-184-186-188</t>
  </si>
  <si>
    <t>Kindcentrum Borgele Borgloschool, De Linde SO, Lantaarnje en Partou Kinderopvang</t>
  </si>
  <si>
    <t>Koningin Wilhelminalaan 9</t>
  </si>
  <si>
    <t>Wezenland 582</t>
  </si>
  <si>
    <t>Kei 13, scholen: Flint en Steenuil; ook bouwdeel Woonbedrijf Ieder1.</t>
  </si>
  <si>
    <t>gymzalen Kei13</t>
  </si>
  <si>
    <t xml:space="preserve">Enkdwarsstraat 2  </t>
  </si>
  <si>
    <t>Enkwarsstraat</t>
  </si>
  <si>
    <t>Gymzaal inventaris, idem handwerklokaal</t>
  </si>
  <si>
    <t>Van Vlotenlaan 1 (gymzaal)</t>
  </si>
  <si>
    <t>Hovenschool 2 noodlokalen</t>
  </si>
  <si>
    <t>Zwaluwenburg 8</t>
  </si>
  <si>
    <t>fonteinkruid 130</t>
  </si>
  <si>
    <t>Van Hetenstraat 57</t>
  </si>
  <si>
    <t>4 noodlokalen obs Kolmenscate</t>
  </si>
  <si>
    <t>w61111103</t>
  </si>
  <si>
    <t>beheer vastgoed WBS</t>
  </si>
  <si>
    <t>Enkdwarsstraat 2</t>
  </si>
  <si>
    <t>Wereldwijzer hoofdlocatie Colmschate-zuid</t>
  </si>
  <si>
    <t>Wereldwijzer, hoofdlocatie Colmschate-zuid</t>
  </si>
  <si>
    <t>Lichtmasten/parkeersysteem, camera's, straatmeubilair, truckpoint</t>
  </si>
  <si>
    <t>Mortuarium, Deventerweg 8-A</t>
  </si>
  <si>
    <t>depot kantoor Archeologie Bergpoortstr.191</t>
  </si>
  <si>
    <t>bemalingsinstallatie met toebehoren Pr. Bernhardsluis</t>
  </si>
  <si>
    <t>electromotor met toebehoren sluis</t>
  </si>
  <si>
    <t>dienstwoning sluis</t>
  </si>
  <si>
    <t>kantoor met bedieningscellen ed. sluis</t>
  </si>
  <si>
    <t>kantoor technische installatie ed. sluis</t>
  </si>
  <si>
    <t>Museum De Waag, Brink 56</t>
  </si>
  <si>
    <t>Speelgoedmuseum, Brink 47</t>
  </si>
  <si>
    <t>Athenaeum Bibliotheek</t>
  </si>
  <si>
    <t>Atheneum Bibliotheek. Boeken/plaatwerken/e.d.</t>
  </si>
  <si>
    <t>Atheneum Bibliotheek, eigendommen van Stichting Krishna- Murti, bestaande boeken, tijdschriften, videoapparatuur en banden, fotomateriaal, meubliair e.d.</t>
  </si>
  <si>
    <t xml:space="preserve">Athenaum Bibliotheek, kunstvoorwerpen VLGS, bruikleenovereenkomst met Culturele zaken </t>
  </si>
  <si>
    <t>Colmschaterstraatweg sportvelden</t>
  </si>
  <si>
    <t>Dorpsstraat 30, 7431 CL Diepenveen</t>
  </si>
  <si>
    <t>Lindeboomsweg 1A2 Schalkhaar</t>
  </si>
  <si>
    <t>Boerderij en woonhuis Roessinkpad 4</t>
  </si>
  <si>
    <t>woning met schuren (verhuurd)Olthoflaan 27</t>
  </si>
  <si>
    <t>Flora 193/Fonteinkruid 61</t>
  </si>
  <si>
    <t>Maatmansweg  5</t>
  </si>
  <si>
    <t>Zuiderzeestraat 2</t>
  </si>
  <si>
    <t>K.Wlaan 20</t>
  </si>
  <si>
    <t>Kolkmansweg 38'(voormalig Kiekeboe)</t>
  </si>
  <si>
    <t>woonhuis/schuren=infocentrum Wechelerweg 52-52A</t>
  </si>
  <si>
    <t>Woningen Rielerweg 234-236</t>
  </si>
  <si>
    <t>Boerderij klein Swormink, schietv. Ons Genoegen Sworminksweg 6</t>
  </si>
  <si>
    <t>Woningen</t>
  </si>
  <si>
    <t>TG</t>
  </si>
  <si>
    <t>TW</t>
  </si>
  <si>
    <t>Westfalenstraat 20</t>
  </si>
  <si>
    <t>Spijkerpad 1A/74</t>
  </si>
  <si>
    <t>Boterwaag overkapping Hofstraat/Kleine Poot</t>
  </si>
  <si>
    <t>ondergrondse bunker</t>
  </si>
  <si>
    <t>overkapping, rijksmonument</t>
  </si>
  <si>
    <t xml:space="preserve">bedrijfsgebouwen </t>
  </si>
  <si>
    <t xml:space="preserve"> sp de Flint </t>
  </si>
  <si>
    <t>Assurantie</t>
  </si>
  <si>
    <t>belasting</t>
  </si>
  <si>
    <t>Assurantiebelasting</t>
  </si>
  <si>
    <t>Administratiekosten</t>
  </si>
  <si>
    <t>Jaarpremie incl. ass. Belast.</t>
  </si>
  <si>
    <t>de Boerlaan 151/Havenplein 20/Scheepvaartstr. 10</t>
  </si>
  <si>
    <t>22-11-2022</t>
  </si>
  <si>
    <t>geen schoolfunctie meer</t>
  </si>
  <si>
    <t>verkoop 1 woning nr. 4, 17-05-22</t>
  </si>
  <si>
    <t>opvang coa</t>
  </si>
  <si>
    <t>Schouwburg</t>
  </si>
  <si>
    <t>TB</t>
  </si>
  <si>
    <t>Indexeren</t>
  </si>
  <si>
    <t>Specificatie brandverzekering Voortgezet Onderwijs (VO) van de gemeente Deventer</t>
  </si>
  <si>
    <t>Verzekerde sommen</t>
  </si>
  <si>
    <t>Postcode</t>
  </si>
  <si>
    <t>Gebouwen 2021</t>
  </si>
  <si>
    <t>Gebouwen 2022</t>
  </si>
  <si>
    <t>Gebouwen 2023</t>
  </si>
  <si>
    <t>Inventaris 2021</t>
  </si>
  <si>
    <t>Inventaris 2022</t>
  </si>
  <si>
    <t>Inventaris 2023</t>
  </si>
  <si>
    <t>Totaal 2021</t>
  </si>
  <si>
    <t>Totaal 2022</t>
  </si>
  <si>
    <t>Totaal 2023</t>
  </si>
  <si>
    <t>Voortgezet Onderwijs:</t>
  </si>
  <si>
    <t>Het Vlier 1</t>
  </si>
  <si>
    <t>Etty Hillesum  Lyceum, locaties Het Vlier</t>
  </si>
  <si>
    <t>beton/beton</t>
  </si>
  <si>
    <t>4-7-2019</t>
  </si>
  <si>
    <t>Etty Hillesum  Lyceum, locaties Herman Boerhaavelaan</t>
  </si>
  <si>
    <t>steen/hard</t>
  </si>
  <si>
    <t>Lebuinuslaan 1</t>
  </si>
  <si>
    <t>Etty Hillesum Lyceum, locaties De Marke-Noord</t>
  </si>
  <si>
    <t>Laan van Borgele 60</t>
  </si>
  <si>
    <t>Etty Hillesum Lyceum, "Centraal kantoor"</t>
  </si>
  <si>
    <t>Storminkstraat 1</t>
  </si>
  <si>
    <t>Etty Hillesum Lyceum, locaties Het Stormink</t>
  </si>
  <si>
    <t>Ludgerstraat 1</t>
  </si>
  <si>
    <t>Arkelstein 8</t>
  </si>
  <si>
    <t>Etty Hillesum Lyceum, locaties Arkelsteijn, afdeling Praktijkonderwijs</t>
  </si>
  <si>
    <t>Saxion Hogeschool</t>
  </si>
  <si>
    <t>Totaal Voortgezet Onderwijs</t>
  </si>
  <si>
    <t>Inventaris 2024</t>
  </si>
  <si>
    <t>Gebouwen 2024</t>
  </si>
  <si>
    <t>Totaal 2024</t>
  </si>
  <si>
    <t>Totaal verz. bedrag Primair/secundair Onderwijs:</t>
  </si>
  <si>
    <t>12-04-2024</t>
  </si>
  <si>
    <t>Achter de Muren Vispoort 8-10</t>
  </si>
  <si>
    <t>Mimik 'Muziektheater &amp; stadstoren opstal + inventaris</t>
  </si>
  <si>
    <t>Hoofdstuk 50 - SlimWarmteNet</t>
  </si>
  <si>
    <t>E6355025</t>
  </si>
  <si>
    <t>lange zandstraat 15</t>
  </si>
  <si>
    <t>lange zandstraat 13</t>
  </si>
  <si>
    <t>Molbergsteeg 1</t>
  </si>
  <si>
    <t>Van Oldenielstraat 6</t>
  </si>
  <si>
    <t>Woonfunctie</t>
  </si>
  <si>
    <t>Rubenstraat/Rembrandkade/Tiny houses</t>
  </si>
  <si>
    <t>Staverdenstraat 17</t>
  </si>
  <si>
    <t>tijdelijke archiefopslag</t>
  </si>
  <si>
    <t>Kleurrijk + 2 lokalen EHL</t>
  </si>
  <si>
    <t>Kincentrum Kleurrijk+EHL</t>
  </si>
  <si>
    <t>Zutphenseweg 6/8 nr. 8 Verkocht</t>
  </si>
  <si>
    <t>slimwarmtenet Zandweerd; gasketelcentrale,
huisaanlsuitingen, leidingwerk, koelmachine/
warmtepomp/extra koelmachine</t>
  </si>
  <si>
    <t>Tabaksstraat 7</t>
  </si>
  <si>
    <t>evangelisch kindcentrum De Olijfboom</t>
  </si>
  <si>
    <t>Buitengymzaal en opslagcontainer</t>
  </si>
  <si>
    <t>Hagedoorstraat t.h.v. huisnr. 1</t>
  </si>
  <si>
    <t>Speelvoorziening Slackline (opslagcontainer en inventaris)</t>
  </si>
  <si>
    <t>Rubenstraat/Casper Netscherstraat</t>
  </si>
  <si>
    <t>Mobiel toilet t.b.v. markten</t>
  </si>
  <si>
    <t>P6330201</t>
  </si>
  <si>
    <t>Schoorsteen 55 meter erfgoed</t>
  </si>
  <si>
    <t>Harderwijkerstraat</t>
  </si>
  <si>
    <t>Hamburgweg 17a
en verder onverschillig waar binnen Nederland</t>
  </si>
  <si>
    <t>Materialen (waaronder stroomkasten, kabels, matten etc.)</t>
  </si>
  <si>
    <t>Totaal Gemeentelijk bezit, Primair- en Secundair Onderwijs &amp; Materialen</t>
  </si>
  <si>
    <t>Materialen</t>
  </si>
  <si>
    <t>Totaal Materialen</t>
  </si>
  <si>
    <t>Specificatie brandverzekering Materialen van de gemeente Deventer</t>
  </si>
  <si>
    <t>Mutaties</t>
  </si>
  <si>
    <t>Totaal verz. Bedrag Materialen:</t>
  </si>
  <si>
    <t>Totaal verz. bedrag Voortgezet Onderwijs:</t>
  </si>
  <si>
    <t>W6.21.1.1.08</t>
  </si>
  <si>
    <t>Opvang vluchtelingen inboedel huurdersbelang, diverse locaties; Keulenstr.Munsterstr.Singel,Hanzeweg,Keizerstr.</t>
  </si>
  <si>
    <t>W6.24.2.3.01</t>
  </si>
  <si>
    <t>Munsterstraat 3, Keulenstr. 18, Singel 9, Hanzeweg 70, Keizerstr. 78,</t>
  </si>
  <si>
    <t>Sportweg 1, 7434 RZ Lettele</t>
  </si>
  <si>
    <t>Splithofstraat 1, 7412 CD Deventer</t>
  </si>
  <si>
    <t>gebruikers Terrawijs en St. Vangnet 23-07-2025</t>
  </si>
  <si>
    <t>P6.33.02.01</t>
  </si>
  <si>
    <t>grijze Silo, garage/werkplaats = 2 gsm zendmastinstall., elevatorgebouw</t>
  </si>
  <si>
    <t>Verzekerde sommen 2026</t>
  </si>
  <si>
    <t>Specificatie brandverzekering Sportbedrijf Deventer van de gemeente Deventer</t>
  </si>
  <si>
    <t>Bouwaard</t>
  </si>
  <si>
    <t>Dakbedekking</t>
  </si>
  <si>
    <t>WBS-Code</t>
  </si>
  <si>
    <t>Gebouwen 2026</t>
  </si>
  <si>
    <t>Inventaris 2026</t>
  </si>
  <si>
    <t>Totaal 2026</t>
  </si>
  <si>
    <t>Sportbedrijf Deventer</t>
  </si>
  <si>
    <t>Piet van Donkplein 1</t>
  </si>
  <si>
    <t>7422 LW</t>
  </si>
  <si>
    <t>Borgelerdijk 1</t>
  </si>
  <si>
    <t>7415 ZN</t>
  </si>
  <si>
    <t>Totaal Sportbedrijf Deventer</t>
  </si>
  <si>
    <t>Sportweg 1, 7434 RZ</t>
  </si>
  <si>
    <t>Totaal verz. Bedrag Sportbedrijf Deventer</t>
  </si>
  <si>
    <t>onderdeel van kindcentrum de Olijfboom</t>
  </si>
  <si>
    <t>Westfalenstraat nabij 16 en 18</t>
  </si>
  <si>
    <t>Zoutloods</t>
  </si>
  <si>
    <t>Zevental garageboxen</t>
  </si>
  <si>
    <t>Wilhelminafontein</t>
  </si>
  <si>
    <t>21-03-2025</t>
  </si>
  <si>
    <t>T620501007</t>
  </si>
  <si>
    <t>Boerhaavelaan 1</t>
  </si>
  <si>
    <t>Sporthal</t>
  </si>
  <si>
    <t>Maatschappelijke huisvesting Stichting Vangnet en Stichting Rechtop</t>
  </si>
  <si>
    <t>Frederik van Blankenheimstraat 17</t>
  </si>
  <si>
    <t>Gebouwen 2027</t>
  </si>
  <si>
    <t>Inventaris 2027</t>
  </si>
  <si>
    <t>Totaal 2027</t>
  </si>
  <si>
    <t>Handelskade 75</t>
  </si>
  <si>
    <t>De Marke (onderwijsgebouw)</t>
  </si>
  <si>
    <t>Storminkstraat 3</t>
  </si>
  <si>
    <t>VSO Storminkstraat 3</t>
  </si>
  <si>
    <t>Verzekerde sommen t.b.v. 2027</t>
  </si>
  <si>
    <t>Bedrijfsschade 2026</t>
  </si>
  <si>
    <t>Piet van Donkplein 1 en Borgelerdijk 1</t>
  </si>
  <si>
    <t>Bedrijfsschade 2027</t>
  </si>
  <si>
    <t>Hoofdstuk 99 - Pro Wechelerhoek:</t>
  </si>
  <si>
    <t>Wechelerweg 56b</t>
  </si>
  <si>
    <t>Wechelerweg 56c</t>
  </si>
  <si>
    <t>Varkenshouderij (van tijdelijke aard tot eind 2026)</t>
  </si>
  <si>
    <t>Melkveehouderij (van tijdelijke aard tot eind 2026)</t>
  </si>
  <si>
    <t>Sportbedrijf Deventer (driejaarsbelang, 156 weken)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</si>
</sst>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\-* #,##0.00_-;_-* &quot;-&quot;??_-;_-@_-"/>
    <numFmt numFmtId="166" formatCode="0.0%"/>
    <numFmt numFmtId="167" formatCode="0.0000\ \‰"/>
    <numFmt numFmtId="168" formatCode="m/d"/>
    <numFmt numFmtId="169" formatCode="\$#,##0\ ;\(\$#,##0\)"/>
    <numFmt numFmtId="170" formatCode=";;"/>
  </numFmts>
  <fonts count="4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i/>
      <sz val="12"/>
      <color indexed="10"/>
      <name val="Arial"/>
      <family val="2"/>
    </font>
    <font>
      <b/>
      <i/>
      <sz val="12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20"/>
      <color indexed="8"/>
      <name val="Arial"/>
      <family val="2"/>
    </font>
    <font>
      <b/>
      <i/>
      <sz val="14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i/>
      <sz val="16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color theme="1"/>
      <name val="Century"/>
      <family val="1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i/>
      <sz val="12"/>
      <color indexed="8"/>
      <name val="Arial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0"/>
      <color indexed="8"/>
      <name val="Univers (W1)"/>
      <family val="2"/>
    </font>
    <font>
      <b/>
      <i/>
      <sz val="8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FF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86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ashDotDot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4" fillId="0" borderId="0"/>
    <xf numFmtId="168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41" fillId="0" borderId="0" applyNumberFormat="0" applyFont="0" applyFill="0" applyAlignment="0" applyProtection="0"/>
    <xf numFmtId="0" fontId="42" fillId="0" borderId="0" applyNumberFormat="0" applyFont="0" applyFill="0" applyAlignment="0" applyProtection="0"/>
    <xf numFmtId="0" fontId="24" fillId="0" borderId="69" applyNumberFormat="0" applyFont="0" applyBorder="0" applyAlignment="0" applyProtection="0"/>
    <xf numFmtId="169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41">
    <xf numFmtId="0" fontId="0" fillId="0" borderId="0" xfId="0"/>
    <xf numFmtId="165" fontId="9" fillId="0" borderId="0" xfId="5" applyFont="1" applyBorder="1" applyAlignment="1">
      <alignment vertical="top" wrapText="1"/>
    </xf>
    <xf numFmtId="165" fontId="9" fillId="0" borderId="0" xfId="5" applyFont="1" applyBorder="1" applyAlignment="1">
      <alignment vertical="top"/>
    </xf>
    <xf numFmtId="165" fontId="11" fillId="0" borderId="0" xfId="5" applyFont="1" applyBorder="1" applyAlignment="1">
      <alignment vertical="top"/>
    </xf>
    <xf numFmtId="165" fontId="11" fillId="0" borderId="0" xfId="5" applyFont="1" applyFill="1" applyBorder="1" applyAlignment="1">
      <alignment vertical="top"/>
    </xf>
    <xf numFmtId="165" fontId="11" fillId="0" borderId="0" xfId="5" applyFont="1" applyBorder="1" applyAlignment="1">
      <alignment vertical="top" wrapText="1"/>
    </xf>
    <xf numFmtId="49" fontId="11" fillId="0" borderId="0" xfId="5" applyNumberFormat="1" applyFont="1" applyBorder="1" applyAlignment="1">
      <alignment horizontal="center" vertical="top" wrapText="1"/>
    </xf>
    <xf numFmtId="49" fontId="11" fillId="0" borderId="0" xfId="5" applyNumberFormat="1" applyFont="1" applyBorder="1" applyAlignment="1">
      <alignment vertical="top" wrapText="1"/>
    </xf>
    <xf numFmtId="165" fontId="14" fillId="0" borderId="0" xfId="5" quotePrefix="1" applyFont="1" applyFill="1" applyBorder="1" applyAlignment="1" applyProtection="1">
      <alignment horizontal="left" vertical="top" wrapText="1"/>
      <protection locked="0"/>
    </xf>
    <xf numFmtId="165" fontId="14" fillId="0" borderId="0" xfId="5" applyFont="1" applyFill="1" applyBorder="1" applyAlignment="1" applyProtection="1">
      <alignment horizontal="left" vertical="top"/>
      <protection locked="0"/>
    </xf>
    <xf numFmtId="165" fontId="10" fillId="0" borderId="0" xfId="5" applyFont="1" applyFill="1" applyBorder="1" applyAlignment="1" applyProtection="1">
      <alignment vertical="top" wrapText="1"/>
      <protection locked="0"/>
    </xf>
    <xf numFmtId="49" fontId="10" fillId="0" borderId="0" xfId="5" applyNumberFormat="1" applyFont="1" applyFill="1" applyBorder="1" applyAlignment="1" applyProtection="1">
      <alignment horizontal="center" vertical="top" wrapText="1"/>
      <protection locked="0"/>
    </xf>
    <xf numFmtId="49" fontId="10" fillId="0" borderId="0" xfId="5" applyNumberFormat="1" applyFont="1" applyFill="1" applyBorder="1" applyAlignment="1" applyProtection="1">
      <alignment vertical="top" wrapText="1"/>
      <protection locked="0"/>
    </xf>
    <xf numFmtId="49" fontId="11" fillId="2" borderId="15" xfId="5" applyNumberFormat="1" applyFont="1" applyFill="1" applyBorder="1" applyAlignment="1" applyProtection="1">
      <alignment horizontal="center" vertical="top" wrapText="1"/>
      <protection locked="0"/>
    </xf>
    <xf numFmtId="49" fontId="11" fillId="2" borderId="14" xfId="5" applyNumberFormat="1" applyFont="1" applyFill="1" applyBorder="1" applyAlignment="1" applyProtection="1">
      <alignment horizontal="left" vertical="top" wrapText="1"/>
      <protection locked="0"/>
    </xf>
    <xf numFmtId="49" fontId="11" fillId="2" borderId="16" xfId="5" applyNumberFormat="1" applyFont="1" applyFill="1" applyBorder="1" applyAlignment="1" applyProtection="1">
      <alignment horizontal="left" vertical="top" wrapText="1"/>
      <protection locked="0"/>
    </xf>
    <xf numFmtId="165" fontId="11" fillId="0" borderId="0" xfId="5" quotePrefix="1" applyFont="1" applyFill="1" applyBorder="1" applyAlignment="1" applyProtection="1">
      <alignment horizontal="left" vertical="top" wrapText="1"/>
      <protection locked="0"/>
    </xf>
    <xf numFmtId="49" fontId="11" fillId="0" borderId="0" xfId="5" applyNumberFormat="1" applyFont="1" applyFill="1" applyBorder="1" applyAlignment="1" applyProtection="1">
      <alignment horizontal="center" vertical="top" wrapText="1"/>
      <protection locked="0"/>
    </xf>
    <xf numFmtId="49" fontId="11" fillId="0" borderId="0" xfId="5" applyNumberFormat="1" applyFont="1" applyFill="1" applyBorder="1" applyAlignment="1" applyProtection="1">
      <alignment horizontal="left" vertical="top" wrapText="1"/>
      <protection locked="0"/>
    </xf>
    <xf numFmtId="165" fontId="11" fillId="2" borderId="14" xfId="5" quotePrefix="1" applyFont="1" applyFill="1" applyBorder="1" applyAlignment="1" applyProtection="1">
      <alignment horizontal="left" vertical="top" wrapText="1"/>
      <protection locked="0"/>
    </xf>
    <xf numFmtId="49" fontId="11" fillId="2" borderId="17" xfId="5" applyNumberFormat="1" applyFont="1" applyFill="1" applyBorder="1" applyAlignment="1" applyProtection="1">
      <alignment horizontal="center" vertical="top" wrapText="1"/>
      <protection locked="0"/>
    </xf>
    <xf numFmtId="165" fontId="11" fillId="2" borderId="17" xfId="5" quotePrefix="1" applyFont="1" applyFill="1" applyBorder="1" applyAlignment="1" applyProtection="1">
      <alignment horizontal="left" vertical="top" wrapText="1"/>
      <protection locked="0"/>
    </xf>
    <xf numFmtId="165" fontId="14" fillId="0" borderId="0" xfId="5" quotePrefix="1" applyFont="1" applyFill="1" applyBorder="1" applyAlignment="1" applyProtection="1">
      <alignment horizontal="left" vertical="top"/>
      <protection locked="0"/>
    </xf>
    <xf numFmtId="165" fontId="17" fillId="0" borderId="0" xfId="5" applyFont="1" applyFill="1" applyBorder="1" applyAlignment="1">
      <alignment vertical="top"/>
    </xf>
    <xf numFmtId="165" fontId="18" fillId="0" borderId="0" xfId="5" applyFont="1" applyBorder="1" applyAlignment="1">
      <alignment vertical="top"/>
    </xf>
    <xf numFmtId="44" fontId="11" fillId="0" borderId="0" xfId="5" applyNumberFormat="1" applyFont="1" applyFill="1" applyBorder="1" applyAlignment="1" applyProtection="1">
      <alignment vertical="top"/>
      <protection locked="0"/>
    </xf>
    <xf numFmtId="44" fontId="11" fillId="0" borderId="0" xfId="5" applyNumberFormat="1" applyFont="1" applyFill="1" applyBorder="1" applyAlignment="1" applyProtection="1">
      <alignment vertical="top"/>
    </xf>
    <xf numFmtId="44" fontId="11" fillId="2" borderId="15" xfId="5" applyNumberFormat="1" applyFont="1" applyFill="1" applyBorder="1" applyAlignment="1" applyProtection="1">
      <alignment vertical="top"/>
      <protection locked="0"/>
    </xf>
    <xf numFmtId="44" fontId="11" fillId="2" borderId="16" xfId="5" applyNumberFormat="1" applyFont="1" applyFill="1" applyBorder="1" applyAlignment="1" applyProtection="1">
      <alignment vertical="top"/>
    </xf>
    <xf numFmtId="44" fontId="11" fillId="0" borderId="0" xfId="5" applyNumberFormat="1" applyFont="1" applyBorder="1" applyAlignment="1" applyProtection="1">
      <alignment vertical="top"/>
    </xf>
    <xf numFmtId="2" fontId="10" fillId="8" borderId="0" xfId="5" quotePrefix="1" applyNumberFormat="1" applyFont="1" applyFill="1" applyBorder="1" applyAlignment="1">
      <alignment horizontal="left" vertical="top"/>
    </xf>
    <xf numFmtId="49" fontId="10" fillId="8" borderId="0" xfId="5" quotePrefix="1" applyNumberFormat="1" applyFont="1" applyFill="1" applyBorder="1" applyAlignment="1">
      <alignment horizontal="center" vertical="top"/>
    </xf>
    <xf numFmtId="49" fontId="10" fillId="8" borderId="0" xfId="5" quotePrefix="1" applyNumberFormat="1" applyFont="1" applyFill="1" applyBorder="1" applyAlignment="1">
      <alignment horizontal="left" vertical="top"/>
    </xf>
    <xf numFmtId="165" fontId="6" fillId="8" borderId="0" xfId="5" applyFont="1" applyFill="1" applyBorder="1" applyAlignment="1">
      <alignment vertical="top"/>
    </xf>
    <xf numFmtId="165" fontId="11" fillId="8" borderId="0" xfId="5" applyFont="1" applyFill="1" applyBorder="1" applyAlignment="1">
      <alignment vertical="top"/>
    </xf>
    <xf numFmtId="165" fontId="11" fillId="8" borderId="0" xfId="5" applyFont="1" applyFill="1" applyBorder="1" applyAlignment="1" applyProtection="1">
      <alignment vertical="top"/>
    </xf>
    <xf numFmtId="165" fontId="11" fillId="7" borderId="15" xfId="5" applyFont="1" applyFill="1" applyBorder="1" applyAlignment="1" applyProtection="1">
      <alignment horizontal="left" vertical="top" wrapText="1"/>
      <protection locked="0"/>
    </xf>
    <xf numFmtId="49" fontId="11" fillId="7" borderId="15" xfId="5" applyNumberFormat="1" applyFont="1" applyFill="1" applyBorder="1" applyAlignment="1" applyProtection="1">
      <alignment horizontal="center" vertical="top" wrapText="1"/>
      <protection locked="0"/>
    </xf>
    <xf numFmtId="49" fontId="11" fillId="7" borderId="15" xfId="5" applyNumberFormat="1" applyFont="1" applyFill="1" applyBorder="1" applyAlignment="1" applyProtection="1">
      <alignment horizontal="left" vertical="top" wrapText="1"/>
      <protection locked="0"/>
    </xf>
    <xf numFmtId="14" fontId="11" fillId="7" borderId="15" xfId="5" applyNumberFormat="1" applyFont="1" applyFill="1" applyBorder="1" applyAlignment="1" applyProtection="1">
      <alignment horizontal="left" vertical="top" wrapText="1"/>
      <protection locked="0"/>
    </xf>
    <xf numFmtId="44" fontId="11" fillId="7" borderId="15" xfId="5" applyNumberFormat="1" applyFont="1" applyFill="1" applyBorder="1" applyAlignment="1" applyProtection="1">
      <alignment vertical="top"/>
      <protection locked="0"/>
    </xf>
    <xf numFmtId="44" fontId="11" fillId="7" borderId="15" xfId="5" applyNumberFormat="1" applyFont="1" applyFill="1" applyBorder="1" applyAlignment="1" applyProtection="1">
      <alignment vertical="top"/>
    </xf>
    <xf numFmtId="165" fontId="11" fillId="7" borderId="15" xfId="5" applyFont="1" applyFill="1" applyBorder="1" applyAlignment="1" applyProtection="1">
      <alignment vertical="top"/>
      <protection locked="0"/>
    </xf>
    <xf numFmtId="165" fontId="18" fillId="0" borderId="1" xfId="5" applyFont="1" applyBorder="1" applyAlignment="1">
      <alignment vertical="top" wrapText="1"/>
    </xf>
    <xf numFmtId="49" fontId="18" fillId="0" borderId="1" xfId="5" applyNumberFormat="1" applyFont="1" applyBorder="1" applyAlignment="1">
      <alignment horizontal="center" vertical="top" wrapText="1"/>
    </xf>
    <xf numFmtId="49" fontId="18" fillId="0" borderId="1" xfId="5" applyNumberFormat="1" applyFont="1" applyBorder="1" applyAlignment="1">
      <alignment vertical="top" wrapText="1"/>
    </xf>
    <xf numFmtId="44" fontId="16" fillId="0" borderId="1" xfId="5" applyNumberFormat="1" applyFont="1" applyBorder="1" applyAlignment="1">
      <alignment vertical="top"/>
    </xf>
    <xf numFmtId="165" fontId="14" fillId="11" borderId="20" xfId="5" applyFont="1" applyFill="1" applyBorder="1" applyAlignment="1" applyProtection="1">
      <alignment horizontal="left" vertical="top" wrapText="1"/>
      <protection locked="0"/>
    </xf>
    <xf numFmtId="49" fontId="14" fillId="11" borderId="20" xfId="5" applyNumberFormat="1" applyFont="1" applyFill="1" applyBorder="1" applyAlignment="1" applyProtection="1">
      <alignment horizontal="center" vertical="top" wrapText="1"/>
      <protection locked="0"/>
    </xf>
    <xf numFmtId="49" fontId="14" fillId="11" borderId="20" xfId="5" applyNumberFormat="1" applyFont="1" applyFill="1" applyBorder="1" applyAlignment="1" applyProtection="1">
      <alignment horizontal="left" vertical="top" wrapText="1"/>
      <protection locked="0"/>
    </xf>
    <xf numFmtId="165" fontId="17" fillId="11" borderId="21" xfId="5" applyFont="1" applyFill="1" applyBorder="1" applyAlignment="1" applyProtection="1">
      <alignment horizontal="left" vertical="top" wrapText="1"/>
      <protection locked="0"/>
    </xf>
    <xf numFmtId="49" fontId="17" fillId="11" borderId="21" xfId="5" applyNumberFormat="1" applyFont="1" applyFill="1" applyBorder="1" applyAlignment="1" applyProtection="1">
      <alignment horizontal="center" vertical="top" wrapText="1"/>
      <protection locked="0"/>
    </xf>
    <xf numFmtId="49" fontId="17" fillId="11" borderId="21" xfId="5" applyNumberFormat="1" applyFont="1" applyFill="1" applyBorder="1" applyAlignment="1" applyProtection="1">
      <alignment horizontal="left" vertical="top" wrapText="1"/>
      <protection locked="0"/>
    </xf>
    <xf numFmtId="44" fontId="6" fillId="8" borderId="0" xfId="5" applyNumberFormat="1" applyFont="1" applyFill="1" applyBorder="1" applyAlignment="1">
      <alignment vertical="top"/>
    </xf>
    <xf numFmtId="44" fontId="11" fillId="8" borderId="0" xfId="5" applyNumberFormat="1" applyFont="1" applyFill="1" applyBorder="1" applyAlignment="1">
      <alignment vertical="top"/>
    </xf>
    <xf numFmtId="44" fontId="11" fillId="8" borderId="0" xfId="5" applyNumberFormat="1" applyFont="1" applyFill="1" applyBorder="1" applyAlignment="1" applyProtection="1">
      <alignment vertical="top"/>
    </xf>
    <xf numFmtId="44" fontId="11" fillId="2" borderId="15" xfId="5" applyNumberFormat="1" applyFont="1" applyFill="1" applyBorder="1" applyAlignment="1" applyProtection="1">
      <alignment vertical="top"/>
    </xf>
    <xf numFmtId="44" fontId="11" fillId="0" borderId="0" xfId="5" applyNumberFormat="1" applyFont="1" applyBorder="1" applyAlignment="1">
      <alignment vertical="top"/>
    </xf>
    <xf numFmtId="44" fontId="11" fillId="2" borderId="17" xfId="5" applyNumberFormat="1" applyFont="1" applyFill="1" applyBorder="1" applyAlignment="1" applyProtection="1">
      <alignment vertical="top"/>
      <protection locked="0"/>
    </xf>
    <xf numFmtId="44" fontId="11" fillId="0" borderId="0" xfId="5" applyNumberFormat="1" applyFont="1" applyFill="1" applyBorder="1" applyAlignment="1">
      <alignment vertical="top"/>
    </xf>
    <xf numFmtId="44" fontId="11" fillId="7" borderId="15" xfId="5" applyNumberFormat="1" applyFont="1" applyFill="1" applyBorder="1" applyAlignment="1" applyProtection="1">
      <alignment horizontal="left" vertical="top" wrapText="1"/>
      <protection locked="0"/>
    </xf>
    <xf numFmtId="0" fontId="11" fillId="0" borderId="0" xfId="5" applyNumberFormat="1" applyFont="1" applyFill="1" applyBorder="1" applyAlignment="1">
      <alignment vertical="top"/>
    </xf>
    <xf numFmtId="165" fontId="7" fillId="10" borderId="0" xfId="5" quotePrefix="1" applyFont="1" applyFill="1" applyBorder="1" applyAlignment="1">
      <alignment horizontal="center" vertical="top" wrapText="1"/>
    </xf>
    <xf numFmtId="49" fontId="7" fillId="10" borderId="0" xfId="5" quotePrefix="1" applyNumberFormat="1" applyFont="1" applyFill="1" applyBorder="1" applyAlignment="1">
      <alignment horizontal="center" vertical="top" wrapText="1"/>
    </xf>
    <xf numFmtId="0" fontId="12" fillId="10" borderId="0" xfId="5" applyNumberFormat="1" applyFont="1" applyFill="1" applyBorder="1" applyAlignment="1">
      <alignment vertical="top"/>
    </xf>
    <xf numFmtId="0" fontId="12" fillId="10" borderId="0" xfId="5" applyNumberFormat="1" applyFont="1" applyFill="1" applyBorder="1" applyAlignment="1" applyProtection="1">
      <alignment vertical="top"/>
    </xf>
    <xf numFmtId="44" fontId="12" fillId="10" borderId="0" xfId="5" applyNumberFormat="1" applyFont="1" applyFill="1" applyBorder="1" applyAlignment="1">
      <alignment vertical="top"/>
    </xf>
    <xf numFmtId="44" fontId="12" fillId="10" borderId="0" xfId="5" applyNumberFormat="1" applyFont="1" applyFill="1" applyBorder="1" applyAlignment="1" applyProtection="1">
      <alignment vertical="top"/>
    </xf>
    <xf numFmtId="44" fontId="11" fillId="10" borderId="0" xfId="5" applyNumberFormat="1" applyFont="1" applyFill="1" applyBorder="1" applyAlignment="1" applyProtection="1">
      <alignment vertical="top"/>
    </xf>
    <xf numFmtId="165" fontId="6" fillId="10" borderId="0" xfId="5" applyFont="1" applyFill="1" applyBorder="1" applyAlignment="1">
      <alignment vertical="top"/>
    </xf>
    <xf numFmtId="165" fontId="11" fillId="10" borderId="0" xfId="5" applyFont="1" applyFill="1" applyBorder="1" applyAlignment="1">
      <alignment vertical="top"/>
    </xf>
    <xf numFmtId="165" fontId="11" fillId="10" borderId="0" xfId="5" applyFont="1" applyFill="1" applyBorder="1" applyAlignment="1" applyProtection="1">
      <alignment vertical="top"/>
    </xf>
    <xf numFmtId="0" fontId="12" fillId="10" borderId="0" xfId="5" applyNumberFormat="1" applyFont="1" applyFill="1" applyBorder="1" applyAlignment="1">
      <alignment horizontal="right" vertical="top"/>
    </xf>
    <xf numFmtId="2" fontId="10" fillId="10" borderId="0" xfId="5" quotePrefix="1" applyNumberFormat="1" applyFont="1" applyFill="1" applyBorder="1" applyAlignment="1">
      <alignment horizontal="left" vertical="top"/>
    </xf>
    <xf numFmtId="49" fontId="10" fillId="10" borderId="0" xfId="5" quotePrefix="1" applyNumberFormat="1" applyFont="1" applyFill="1" applyBorder="1" applyAlignment="1">
      <alignment horizontal="center" vertical="top"/>
    </xf>
    <xf numFmtId="49" fontId="10" fillId="10" borderId="0" xfId="5" quotePrefix="1" applyNumberFormat="1" applyFont="1" applyFill="1" applyBorder="1" applyAlignment="1">
      <alignment horizontal="left" vertical="top"/>
    </xf>
    <xf numFmtId="0" fontId="25" fillId="2" borderId="0" xfId="5" applyNumberFormat="1" applyFont="1" applyFill="1" applyBorder="1" applyAlignment="1">
      <alignment horizontal="center" vertical="top"/>
    </xf>
    <xf numFmtId="0" fontId="7" fillId="2" borderId="0" xfId="5" applyNumberFormat="1" applyFont="1" applyFill="1" applyBorder="1" applyAlignment="1">
      <alignment horizontal="center" vertical="top"/>
    </xf>
    <xf numFmtId="0" fontId="26" fillId="2" borderId="0" xfId="5" applyNumberFormat="1" applyFont="1" applyFill="1" applyBorder="1" applyAlignment="1">
      <alignment horizontal="center" vertical="top"/>
    </xf>
    <xf numFmtId="0" fontId="12" fillId="2" borderId="0" xfId="5" applyNumberFormat="1" applyFont="1" applyFill="1" applyBorder="1" applyAlignment="1">
      <alignment horizontal="center" vertical="top"/>
    </xf>
    <xf numFmtId="0" fontId="24" fillId="2" borderId="0" xfId="5" applyNumberFormat="1" applyFont="1" applyFill="1" applyBorder="1" applyAlignment="1">
      <alignment vertical="top"/>
    </xf>
    <xf numFmtId="0" fontId="25" fillId="2" borderId="23" xfId="5" applyNumberFormat="1" applyFont="1" applyFill="1" applyBorder="1" applyAlignment="1">
      <alignment horizontal="center" vertical="top"/>
    </xf>
    <xf numFmtId="0" fontId="26" fillId="2" borderId="23" xfId="5" applyNumberFormat="1" applyFont="1" applyFill="1" applyBorder="1" applyAlignment="1">
      <alignment horizontal="center" vertical="top"/>
    </xf>
    <xf numFmtId="0" fontId="12" fillId="2" borderId="23" xfId="5" applyNumberFormat="1" applyFont="1" applyFill="1" applyBorder="1" applyAlignment="1">
      <alignment horizontal="center" vertical="top"/>
    </xf>
    <xf numFmtId="44" fontId="10" fillId="8" borderId="0" xfId="5" quotePrefix="1" applyNumberFormat="1" applyFont="1" applyFill="1" applyBorder="1" applyAlignment="1">
      <alignment horizontal="left" vertical="top"/>
    </xf>
    <xf numFmtId="44" fontId="10" fillId="0" borderId="0" xfId="5" applyNumberFormat="1" applyFont="1" applyFill="1" applyBorder="1" applyAlignment="1" applyProtection="1">
      <alignment vertical="top" wrapText="1"/>
      <protection locked="0"/>
    </xf>
    <xf numFmtId="44" fontId="11" fillId="0" borderId="0" xfId="5" applyNumberFormat="1" applyFont="1" applyBorder="1" applyAlignment="1">
      <alignment vertical="top" wrapText="1"/>
    </xf>
    <xf numFmtId="0" fontId="11" fillId="0" borderId="0" xfId="5" applyNumberFormat="1" applyFont="1" applyBorder="1" applyAlignment="1">
      <alignment vertical="top"/>
    </xf>
    <xf numFmtId="0" fontId="19" fillId="9" borderId="6" xfId="5" applyNumberFormat="1" applyFont="1" applyFill="1" applyBorder="1" applyAlignment="1">
      <alignment horizontal="center" vertical="top"/>
    </xf>
    <xf numFmtId="0" fontId="19" fillId="9" borderId="5" xfId="5" applyNumberFormat="1" applyFont="1" applyFill="1" applyBorder="1" applyAlignment="1">
      <alignment horizontal="center" vertical="top"/>
    </xf>
    <xf numFmtId="0" fontId="24" fillId="2" borderId="23" xfId="5" applyNumberFormat="1" applyFont="1" applyFill="1" applyBorder="1" applyAlignment="1">
      <alignment vertical="top"/>
    </xf>
    <xf numFmtId="44" fontId="11" fillId="2" borderId="0" xfId="5" applyNumberFormat="1" applyFont="1" applyFill="1" applyBorder="1" applyAlignment="1">
      <alignment vertical="top"/>
    </xf>
    <xf numFmtId="0" fontId="25" fillId="2" borderId="0" xfId="5" applyNumberFormat="1" applyFont="1" applyFill="1" applyBorder="1" applyAlignment="1">
      <alignment horizontal="right" vertical="top"/>
    </xf>
    <xf numFmtId="44" fontId="11" fillId="2" borderId="17" xfId="5" applyNumberFormat="1" applyFont="1" applyFill="1" applyBorder="1" applyAlignment="1" applyProtection="1">
      <alignment horizontal="left" vertical="top"/>
      <protection locked="0"/>
    </xf>
    <xf numFmtId="44" fontId="11" fillId="2" borderId="15" xfId="5" applyNumberFormat="1" applyFont="1" applyFill="1" applyBorder="1" applyAlignment="1" applyProtection="1">
      <alignment horizontal="left" vertical="top"/>
      <protection locked="0"/>
    </xf>
    <xf numFmtId="44" fontId="11" fillId="0" borderId="0" xfId="5" applyNumberFormat="1" applyFont="1" applyFill="1" applyBorder="1" applyAlignment="1" applyProtection="1">
      <alignment horizontal="left" vertical="top"/>
      <protection locked="0"/>
    </xf>
    <xf numFmtId="44" fontId="11" fillId="7" borderId="15" xfId="5" applyNumberFormat="1" applyFont="1" applyFill="1" applyBorder="1" applyAlignment="1" applyProtection="1">
      <alignment horizontal="left" vertical="top"/>
      <protection locked="0"/>
    </xf>
    <xf numFmtId="0" fontId="10" fillId="2" borderId="3" xfId="5" applyNumberFormat="1" applyFont="1" applyFill="1" applyBorder="1" applyAlignment="1">
      <alignment horizontal="center" vertical="top"/>
    </xf>
    <xf numFmtId="0" fontId="7" fillId="2" borderId="3" xfId="5" applyNumberFormat="1" applyFont="1" applyFill="1" applyBorder="1" applyAlignment="1">
      <alignment horizontal="center" vertical="top"/>
    </xf>
    <xf numFmtId="44" fontId="11" fillId="2" borderId="25" xfId="5" applyNumberFormat="1" applyFont="1" applyFill="1" applyBorder="1" applyAlignment="1" applyProtection="1">
      <alignment vertical="top"/>
      <protection locked="0"/>
    </xf>
    <xf numFmtId="44" fontId="11" fillId="2" borderId="26" xfId="5" applyNumberFormat="1" applyFont="1" applyFill="1" applyBorder="1" applyAlignment="1" applyProtection="1">
      <alignment horizontal="left" vertical="top"/>
      <protection locked="0"/>
    </xf>
    <xf numFmtId="44" fontId="11" fillId="2" borderId="26" xfId="5" applyNumberFormat="1" applyFont="1" applyFill="1" applyBorder="1" applyAlignment="1" applyProtection="1">
      <alignment vertical="top"/>
    </xf>
    <xf numFmtId="165" fontId="11" fillId="10" borderId="1" xfId="5" quotePrefix="1" applyFont="1" applyFill="1" applyBorder="1" applyAlignment="1" applyProtection="1">
      <alignment horizontal="left" vertical="top" wrapText="1"/>
      <protection locked="0"/>
    </xf>
    <xf numFmtId="49" fontId="11" fillId="10" borderId="1" xfId="5" applyNumberFormat="1" applyFont="1" applyFill="1" applyBorder="1" applyAlignment="1" applyProtection="1">
      <alignment horizontal="center" vertical="top" wrapText="1"/>
      <protection locked="0"/>
    </xf>
    <xf numFmtId="49" fontId="11" fillId="10" borderId="1" xfId="5" applyNumberFormat="1" applyFont="1" applyFill="1" applyBorder="1" applyAlignment="1" applyProtection="1">
      <alignment horizontal="left" vertical="top" wrapText="1"/>
      <protection locked="0"/>
    </xf>
    <xf numFmtId="44" fontId="13" fillId="10" borderId="7" xfId="5" applyNumberFormat="1" applyFont="1" applyFill="1" applyBorder="1" applyAlignment="1" applyProtection="1">
      <alignment vertical="top"/>
      <protection locked="0"/>
    </xf>
    <xf numFmtId="44" fontId="13" fillId="10" borderId="1" xfId="5" applyNumberFormat="1" applyFont="1" applyFill="1" applyBorder="1" applyAlignment="1" applyProtection="1">
      <alignment vertical="top"/>
      <protection locked="0"/>
    </xf>
    <xf numFmtId="44" fontId="13" fillId="10" borderId="9" xfId="5" applyNumberFormat="1" applyFont="1" applyFill="1" applyBorder="1" applyAlignment="1" applyProtection="1">
      <alignment vertical="top"/>
      <protection locked="0"/>
    </xf>
    <xf numFmtId="44" fontId="13" fillId="10" borderId="24" xfId="5" applyNumberFormat="1" applyFont="1" applyFill="1" applyBorder="1" applyAlignment="1" applyProtection="1">
      <alignment vertical="top"/>
      <protection locked="0"/>
    </xf>
    <xf numFmtId="44" fontId="13" fillId="10" borderId="27" xfId="5" applyNumberFormat="1" applyFont="1" applyFill="1" applyBorder="1" applyAlignment="1" applyProtection="1">
      <alignment vertical="top"/>
      <protection locked="0"/>
    </xf>
    <xf numFmtId="44" fontId="11" fillId="2" borderId="26" xfId="5" applyNumberFormat="1" applyFont="1" applyFill="1" applyBorder="1" applyAlignment="1" applyProtection="1">
      <alignment vertical="top"/>
      <protection locked="0"/>
    </xf>
    <xf numFmtId="44" fontId="11" fillId="0" borderId="6" xfId="5" applyNumberFormat="1" applyFont="1" applyFill="1" applyBorder="1" applyAlignment="1" applyProtection="1">
      <alignment horizontal="left" vertical="top"/>
      <protection locked="0"/>
    </xf>
    <xf numFmtId="165" fontId="8" fillId="10" borderId="0" xfId="5" applyFont="1" applyFill="1" applyBorder="1" applyAlignment="1">
      <alignment vertical="top"/>
    </xf>
    <xf numFmtId="165" fontId="8" fillId="8" borderId="0" xfId="5" applyFont="1" applyFill="1" applyBorder="1" applyAlignment="1">
      <alignment vertical="top"/>
    </xf>
    <xf numFmtId="165" fontId="13" fillId="0" borderId="0" xfId="5" applyFont="1" applyBorder="1" applyAlignment="1">
      <alignment vertical="top"/>
    </xf>
    <xf numFmtId="44" fontId="13" fillId="2" borderId="16" xfId="5" applyNumberFormat="1" applyFont="1" applyFill="1" applyBorder="1" applyAlignment="1" applyProtection="1">
      <alignment vertical="top"/>
    </xf>
    <xf numFmtId="44" fontId="13" fillId="0" borderId="0" xfId="5" applyNumberFormat="1" applyFont="1" applyBorder="1" applyAlignment="1">
      <alignment vertical="top"/>
    </xf>
    <xf numFmtId="44" fontId="13" fillId="0" borderId="0" xfId="5" applyNumberFormat="1" applyFont="1" applyFill="1" applyBorder="1" applyAlignment="1">
      <alignment vertical="top"/>
    </xf>
    <xf numFmtId="44" fontId="13" fillId="7" borderId="16" xfId="5" applyNumberFormat="1" applyFont="1" applyFill="1" applyBorder="1" applyAlignment="1" applyProtection="1">
      <alignment vertical="top"/>
    </xf>
    <xf numFmtId="165" fontId="8" fillId="0" borderId="0" xfId="5" applyFont="1" applyBorder="1" applyAlignment="1">
      <alignment vertical="top"/>
    </xf>
    <xf numFmtId="165" fontId="8" fillId="0" borderId="0" xfId="5" applyFont="1" applyBorder="1" applyAlignment="1">
      <alignment vertical="top" wrapText="1"/>
    </xf>
    <xf numFmtId="0" fontId="11" fillId="2" borderId="0" xfId="5" applyNumberFormat="1" applyFont="1" applyFill="1" applyBorder="1" applyAlignment="1">
      <alignment vertical="top"/>
    </xf>
    <xf numFmtId="164" fontId="26" fillId="2" borderId="23" xfId="1" applyFont="1" applyFill="1" applyBorder="1" applyAlignment="1">
      <alignment vertical="top"/>
    </xf>
    <xf numFmtId="0" fontId="13" fillId="2" borderId="0" xfId="5" applyNumberFormat="1" applyFont="1" applyFill="1" applyBorder="1" applyAlignment="1">
      <alignment vertical="top"/>
    </xf>
    <xf numFmtId="44" fontId="22" fillId="2" borderId="0" xfId="5" applyNumberFormat="1" applyFont="1" applyFill="1" applyBorder="1" applyAlignment="1">
      <alignment vertical="top"/>
    </xf>
    <xf numFmtId="44" fontId="16" fillId="0" borderId="8" xfId="5" applyNumberFormat="1" applyFont="1" applyBorder="1" applyAlignment="1">
      <alignment vertical="top"/>
    </xf>
    <xf numFmtId="44" fontId="7" fillId="11" borderId="28" xfId="5" applyNumberFormat="1" applyFont="1" applyFill="1" applyBorder="1" applyAlignment="1" applyProtection="1">
      <alignment vertical="center"/>
    </xf>
    <xf numFmtId="44" fontId="7" fillId="11" borderId="20" xfId="5" applyNumberFormat="1" applyFont="1" applyFill="1" applyBorder="1" applyAlignment="1" applyProtection="1">
      <alignment vertical="center"/>
    </xf>
    <xf numFmtId="44" fontId="7" fillId="11" borderId="29" xfId="5" applyNumberFormat="1" applyFont="1" applyFill="1" applyBorder="1" applyAlignment="1" applyProtection="1">
      <alignment vertical="center"/>
    </xf>
    <xf numFmtId="44" fontId="7" fillId="11" borderId="21" xfId="5" applyNumberFormat="1" applyFont="1" applyFill="1" applyBorder="1" applyAlignment="1" applyProtection="1">
      <alignment vertical="center"/>
    </xf>
    <xf numFmtId="0" fontId="11" fillId="2" borderId="14" xfId="5" quotePrefix="1" applyNumberFormat="1" applyFont="1" applyFill="1" applyBorder="1" applyAlignment="1" applyProtection="1">
      <alignment horizontal="left" vertical="top" wrapText="1"/>
      <protection locked="0"/>
    </xf>
    <xf numFmtId="0" fontId="11" fillId="10" borderId="1" xfId="5" quotePrefix="1" applyNumberFormat="1" applyFont="1" applyFill="1" applyBorder="1" applyAlignment="1" applyProtection="1">
      <alignment horizontal="left" vertical="top" wrapText="1"/>
      <protection locked="0"/>
    </xf>
    <xf numFmtId="0" fontId="11" fillId="0" borderId="0" xfId="5" quotePrefix="1" applyNumberFormat="1" applyFont="1" applyFill="1" applyBorder="1" applyAlignment="1" applyProtection="1">
      <alignment horizontal="left" vertical="top" wrapText="1"/>
      <protection locked="0"/>
    </xf>
    <xf numFmtId="0" fontId="11" fillId="2" borderId="15" xfId="5" quotePrefix="1" applyNumberFormat="1" applyFont="1" applyFill="1" applyBorder="1" applyAlignment="1" applyProtection="1">
      <alignment horizontal="left" vertical="top" wrapText="1"/>
      <protection locked="0"/>
    </xf>
    <xf numFmtId="0" fontId="17" fillId="11" borderId="21" xfId="5" applyNumberFormat="1" applyFont="1" applyFill="1" applyBorder="1" applyAlignment="1" applyProtection="1">
      <alignment horizontal="left" vertical="top" wrapText="1"/>
      <protection locked="0"/>
    </xf>
    <xf numFmtId="0" fontId="11" fillId="7" borderId="15" xfId="5" applyNumberFormat="1" applyFont="1" applyFill="1" applyBorder="1" applyAlignment="1" applyProtection="1">
      <alignment horizontal="left" vertical="top" wrapText="1"/>
      <protection locked="0"/>
    </xf>
    <xf numFmtId="0" fontId="23" fillId="2" borderId="0" xfId="5" applyNumberFormat="1" applyFont="1" applyFill="1" applyBorder="1" applyAlignment="1">
      <alignment vertical="top"/>
    </xf>
    <xf numFmtId="44" fontId="13" fillId="10" borderId="30" xfId="5" applyNumberFormat="1" applyFont="1" applyFill="1" applyBorder="1" applyAlignment="1" applyProtection="1">
      <alignment vertical="top"/>
      <protection locked="0"/>
    </xf>
    <xf numFmtId="0" fontId="24" fillId="2" borderId="0" xfId="5" applyNumberFormat="1" applyFont="1" applyFill="1" applyBorder="1" applyAlignment="1">
      <alignment vertical="top" wrapText="1"/>
    </xf>
    <xf numFmtId="0" fontId="25" fillId="2" borderId="0" xfId="5" applyNumberFormat="1" applyFont="1" applyFill="1" applyBorder="1" applyAlignment="1">
      <alignment horizontal="right" vertical="top" wrapText="1"/>
    </xf>
    <xf numFmtId="44" fontId="11" fillId="2" borderId="0" xfId="5" applyNumberFormat="1" applyFont="1" applyFill="1" applyBorder="1" applyAlignment="1">
      <alignment vertical="top" wrapText="1"/>
    </xf>
    <xf numFmtId="0" fontId="24" fillId="2" borderId="23" xfId="5" applyNumberFormat="1" applyFont="1" applyFill="1" applyBorder="1" applyAlignment="1">
      <alignment horizontal="center" vertical="top" wrapText="1"/>
    </xf>
    <xf numFmtId="0" fontId="7" fillId="9" borderId="13" xfId="5" applyNumberFormat="1" applyFont="1" applyFill="1" applyBorder="1" applyAlignment="1">
      <alignment horizontal="center" vertical="top"/>
    </xf>
    <xf numFmtId="49" fontId="11" fillId="2" borderId="17" xfId="5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/>
    <xf numFmtId="165" fontId="29" fillId="2" borderId="17" xfId="5" quotePrefix="1" applyFont="1" applyFill="1" applyBorder="1" applyAlignment="1" applyProtection="1">
      <alignment horizontal="left" vertical="top" wrapText="1"/>
      <protection locked="0"/>
    </xf>
    <xf numFmtId="165" fontId="24" fillId="2" borderId="17" xfId="5" quotePrefix="1" applyFont="1" applyFill="1" applyBorder="1" applyAlignment="1" applyProtection="1">
      <alignment horizontal="left" vertical="top" wrapText="1"/>
      <protection locked="0"/>
    </xf>
    <xf numFmtId="165" fontId="11" fillId="0" borderId="15" xfId="5" quotePrefix="1" applyFont="1" applyFill="1" applyBorder="1" applyAlignment="1" applyProtection="1">
      <alignment horizontal="left" vertical="top" wrapText="1"/>
      <protection locked="0"/>
    </xf>
    <xf numFmtId="165" fontId="16" fillId="0" borderId="1" xfId="5" applyFont="1" applyFill="1" applyBorder="1" applyAlignment="1">
      <alignment horizontal="left" vertical="top"/>
    </xf>
    <xf numFmtId="165" fontId="11" fillId="0" borderId="0" xfId="5" applyFont="1" applyFill="1" applyBorder="1" applyAlignment="1">
      <alignment horizontal="left" vertical="top" wrapText="1"/>
    </xf>
    <xf numFmtId="165" fontId="11" fillId="0" borderId="0" xfId="5" applyFont="1" applyFill="1" applyBorder="1" applyAlignment="1">
      <alignment vertical="top" wrapText="1"/>
    </xf>
    <xf numFmtId="49" fontId="24" fillId="2" borderId="14" xfId="5" applyNumberFormat="1" applyFont="1" applyFill="1" applyBorder="1" applyAlignment="1" applyProtection="1">
      <alignment horizontal="left" vertical="top" wrapText="1"/>
      <protection locked="0"/>
    </xf>
    <xf numFmtId="0" fontId="19" fillId="3" borderId="5" xfId="5" applyNumberFormat="1" applyFont="1" applyFill="1" applyBorder="1" applyAlignment="1">
      <alignment horizontal="center" vertical="top" wrapText="1"/>
    </xf>
    <xf numFmtId="0" fontId="19" fillId="3" borderId="13" xfId="5" applyNumberFormat="1" applyFont="1" applyFill="1" applyBorder="1" applyAlignment="1">
      <alignment horizontal="center" vertical="top" wrapText="1"/>
    </xf>
    <xf numFmtId="166" fontId="20" fillId="9" borderId="13" xfId="4" applyNumberFormat="1" applyFont="1" applyFill="1" applyBorder="1" applyAlignment="1">
      <alignment horizontal="center" vertical="top"/>
    </xf>
    <xf numFmtId="0" fontId="10" fillId="2" borderId="0" xfId="5" applyNumberFormat="1" applyFont="1" applyFill="1" applyBorder="1" applyAlignment="1">
      <alignment horizontal="center" vertical="top"/>
    </xf>
    <xf numFmtId="0" fontId="19" fillId="3" borderId="4" xfId="5" applyNumberFormat="1" applyFont="1" applyFill="1" applyBorder="1" applyAlignment="1">
      <alignment horizontal="center" vertical="top" wrapText="1"/>
    </xf>
    <xf numFmtId="49" fontId="11" fillId="2" borderId="15" xfId="5" applyNumberFormat="1" applyFont="1" applyFill="1" applyBorder="1" applyAlignment="1" applyProtection="1">
      <alignment horizontal="left" vertical="top" wrapText="1"/>
      <protection locked="0"/>
    </xf>
    <xf numFmtId="44" fontId="13" fillId="10" borderId="1" xfId="5" applyNumberFormat="1" applyFont="1" applyFill="1" applyBorder="1" applyAlignment="1" applyProtection="1">
      <alignment horizontal="left" vertical="top"/>
      <protection locked="0"/>
    </xf>
    <xf numFmtId="0" fontId="34" fillId="2" borderId="0" xfId="5" applyNumberFormat="1" applyFont="1" applyFill="1" applyBorder="1" applyAlignment="1">
      <alignment horizontal="center" vertical="top"/>
    </xf>
    <xf numFmtId="165" fontId="33" fillId="2" borderId="17" xfId="5" quotePrefix="1" applyFont="1" applyFill="1" applyBorder="1" applyAlignment="1" applyProtection="1">
      <alignment horizontal="left" vertical="top" wrapText="1"/>
      <protection locked="0"/>
    </xf>
    <xf numFmtId="2" fontId="7" fillId="10" borderId="0" xfId="5" applyNumberFormat="1" applyFont="1" applyFill="1" applyBorder="1" applyAlignment="1">
      <alignment horizontal="left" vertical="top"/>
    </xf>
    <xf numFmtId="2" fontId="7" fillId="10" borderId="0" xfId="5" quotePrefix="1" applyNumberFormat="1" applyFont="1" applyFill="1" applyBorder="1" applyAlignment="1">
      <alignment horizontal="left" vertical="top"/>
    </xf>
    <xf numFmtId="2" fontId="7" fillId="8" borderId="0" xfId="5" quotePrefix="1" applyNumberFormat="1" applyFont="1" applyFill="1" applyBorder="1" applyAlignment="1">
      <alignment horizontal="left" vertical="top"/>
    </xf>
    <xf numFmtId="44" fontId="11" fillId="12" borderId="25" xfId="5" applyNumberFormat="1" applyFont="1" applyFill="1" applyBorder="1" applyAlignment="1" applyProtection="1">
      <alignment vertical="top"/>
      <protection locked="0"/>
    </xf>
    <xf numFmtId="165" fontId="11" fillId="2" borderId="15" xfId="5" quotePrefix="1" applyFont="1" applyFill="1" applyBorder="1" applyAlignment="1" applyProtection="1">
      <alignment horizontal="left" vertical="top" wrapText="1"/>
      <protection locked="0"/>
    </xf>
    <xf numFmtId="0" fontId="33" fillId="2" borderId="17" xfId="0" applyFont="1" applyFill="1" applyBorder="1"/>
    <xf numFmtId="165" fontId="24" fillId="2" borderId="15" xfId="5" quotePrefix="1" applyFont="1" applyFill="1" applyBorder="1" applyAlignment="1" applyProtection="1">
      <alignment horizontal="left" vertical="top" wrapText="1"/>
      <protection locked="0"/>
    </xf>
    <xf numFmtId="165" fontId="13" fillId="10" borderId="1" xfId="5" quotePrefix="1" applyFont="1" applyFill="1" applyBorder="1" applyAlignment="1" applyProtection="1">
      <alignment horizontal="left" vertical="top"/>
      <protection locked="0"/>
    </xf>
    <xf numFmtId="0" fontId="32" fillId="2" borderId="0" xfId="0" applyFont="1" applyFill="1"/>
    <xf numFmtId="0" fontId="23" fillId="2" borderId="0" xfId="5" applyNumberFormat="1" applyFont="1" applyFill="1" applyBorder="1" applyAlignment="1">
      <alignment horizontal="right" vertical="top"/>
    </xf>
    <xf numFmtId="0" fontId="13" fillId="2" borderId="0" xfId="5" applyNumberFormat="1" applyFont="1" applyFill="1" applyBorder="1" applyAlignment="1">
      <alignment horizontal="right" vertical="top"/>
    </xf>
    <xf numFmtId="0" fontId="31" fillId="2" borderId="0" xfId="5" applyNumberFormat="1" applyFont="1" applyFill="1" applyBorder="1" applyAlignment="1">
      <alignment horizontal="right" vertical="top"/>
    </xf>
    <xf numFmtId="0" fontId="14" fillId="9" borderId="18" xfId="5" applyNumberFormat="1" applyFont="1" applyFill="1" applyBorder="1" applyAlignment="1">
      <alignment horizontal="center" vertical="top"/>
    </xf>
    <xf numFmtId="0" fontId="19" fillId="9" borderId="4" xfId="5" applyNumberFormat="1" applyFont="1" applyFill="1" applyBorder="1" applyAlignment="1">
      <alignment horizontal="center" vertical="top"/>
    </xf>
    <xf numFmtId="165" fontId="11" fillId="7" borderId="19" xfId="5" applyFont="1" applyFill="1" applyBorder="1" applyAlignment="1" applyProtection="1">
      <alignment vertical="top"/>
      <protection locked="0"/>
    </xf>
    <xf numFmtId="0" fontId="10" fillId="2" borderId="3" xfId="5" applyNumberFormat="1" applyFont="1" applyFill="1" applyBorder="1" applyAlignment="1">
      <alignment horizontal="right" vertical="top"/>
    </xf>
    <xf numFmtId="164" fontId="26" fillId="2" borderId="23" xfId="2" applyFont="1" applyFill="1" applyBorder="1" applyAlignment="1">
      <alignment vertical="top"/>
    </xf>
    <xf numFmtId="164" fontId="26" fillId="2" borderId="31" xfId="2" applyFont="1" applyFill="1" applyBorder="1" applyAlignment="1">
      <alignment vertical="top"/>
    </xf>
    <xf numFmtId="164" fontId="24" fillId="2" borderId="31" xfId="2" applyFont="1" applyFill="1" applyBorder="1" applyAlignment="1">
      <alignment horizontal="center" vertical="top"/>
    </xf>
    <xf numFmtId="44" fontId="24" fillId="2" borderId="23" xfId="5" applyNumberFormat="1" applyFont="1" applyFill="1" applyBorder="1" applyAlignment="1">
      <alignment horizontal="center" vertical="top"/>
    </xf>
    <xf numFmtId="9" fontId="22" fillId="2" borderId="0" xfId="4" applyFont="1" applyFill="1" applyBorder="1" applyAlignment="1">
      <alignment horizontal="left" vertical="top"/>
    </xf>
    <xf numFmtId="0" fontId="14" fillId="13" borderId="10" xfId="5" applyNumberFormat="1" applyFont="1" applyFill="1" applyBorder="1" applyAlignment="1">
      <alignment horizontal="center" vertical="top"/>
    </xf>
    <xf numFmtId="0" fontId="19" fillId="13" borderId="5" xfId="5" applyNumberFormat="1" applyFont="1" applyFill="1" applyBorder="1" applyAlignment="1">
      <alignment horizontal="center" vertical="top"/>
    </xf>
    <xf numFmtId="9" fontId="20" fillId="13" borderId="13" xfId="8" applyFont="1" applyFill="1" applyBorder="1" applyAlignment="1">
      <alignment horizontal="center" vertical="top"/>
    </xf>
    <xf numFmtId="165" fontId="11" fillId="14" borderId="0" xfId="5" applyFont="1" applyFill="1" applyBorder="1" applyAlignment="1">
      <alignment vertical="top"/>
    </xf>
    <xf numFmtId="0" fontId="14" fillId="5" borderId="6" xfId="5" applyNumberFormat="1" applyFont="1" applyFill="1" applyBorder="1" applyAlignment="1">
      <alignment horizontal="center" vertical="top"/>
    </xf>
    <xf numFmtId="0" fontId="19" fillId="5" borderId="6" xfId="5" applyNumberFormat="1" applyFont="1" applyFill="1" applyBorder="1" applyAlignment="1" applyProtection="1">
      <alignment horizontal="center" vertical="top"/>
    </xf>
    <xf numFmtId="0" fontId="19" fillId="5" borderId="19" xfId="5" applyNumberFormat="1" applyFont="1" applyFill="1" applyBorder="1" applyAlignment="1" applyProtection="1">
      <alignment horizontal="center" vertical="top"/>
    </xf>
    <xf numFmtId="165" fontId="18" fillId="0" borderId="0" xfId="5" applyFont="1" applyFill="1" applyBorder="1" applyAlignment="1">
      <alignment vertical="top"/>
    </xf>
    <xf numFmtId="166" fontId="20" fillId="9" borderId="19" xfId="4" applyNumberFormat="1" applyFont="1" applyFill="1" applyBorder="1" applyAlignment="1">
      <alignment horizontal="center" vertical="top"/>
    </xf>
    <xf numFmtId="166" fontId="20" fillId="9" borderId="18" xfId="4" applyNumberFormat="1" applyFont="1" applyFill="1" applyBorder="1" applyAlignment="1">
      <alignment horizontal="center" vertical="top"/>
    </xf>
    <xf numFmtId="167" fontId="27" fillId="2" borderId="0" xfId="0" applyNumberFormat="1" applyFont="1" applyFill="1" applyAlignment="1">
      <alignment horizontal="center" vertical="top"/>
    </xf>
    <xf numFmtId="2" fontId="35" fillId="3" borderId="32" xfId="9" applyNumberFormat="1" applyFont="1" applyFill="1" applyBorder="1" applyAlignment="1">
      <alignment horizontal="left" vertical="top"/>
    </xf>
    <xf numFmtId="165" fontId="35" fillId="3" borderId="33" xfId="9" quotePrefix="1" applyFont="1" applyFill="1" applyBorder="1" applyAlignment="1">
      <alignment horizontal="center" vertical="top" wrapText="1"/>
    </xf>
    <xf numFmtId="49" fontId="35" fillId="3" borderId="33" xfId="9" quotePrefix="1" applyNumberFormat="1" applyFont="1" applyFill="1" applyBorder="1" applyAlignment="1">
      <alignment horizontal="center" vertical="top" wrapText="1"/>
    </xf>
    <xf numFmtId="165" fontId="6" fillId="3" borderId="33" xfId="9" applyFont="1" applyFill="1" applyBorder="1" applyAlignment="1">
      <alignment vertical="top"/>
    </xf>
    <xf numFmtId="165" fontId="36" fillId="3" borderId="33" xfId="9" applyFont="1" applyFill="1" applyBorder="1" applyAlignment="1">
      <alignment vertical="top"/>
    </xf>
    <xf numFmtId="165" fontId="36" fillId="3" borderId="33" xfId="9" applyFont="1" applyFill="1" applyBorder="1" applyAlignment="1" applyProtection="1">
      <alignment vertical="top"/>
    </xf>
    <xf numFmtId="165" fontId="36" fillId="0" borderId="0" xfId="9" applyFont="1" applyAlignment="1">
      <alignment vertical="top"/>
    </xf>
    <xf numFmtId="2" fontId="35" fillId="3" borderId="34" xfId="9" applyNumberFormat="1" applyFont="1" applyFill="1" applyBorder="1" applyAlignment="1">
      <alignment horizontal="left" vertical="top"/>
    </xf>
    <xf numFmtId="165" fontId="35" fillId="3" borderId="0" xfId="9" quotePrefix="1" applyFont="1" applyFill="1" applyBorder="1" applyAlignment="1">
      <alignment horizontal="center" vertical="top" wrapText="1"/>
    </xf>
    <xf numFmtId="49" fontId="35" fillId="3" borderId="0" xfId="9" quotePrefix="1" applyNumberFormat="1" applyFont="1" applyFill="1" applyBorder="1" applyAlignment="1">
      <alignment horizontal="center" vertical="top" wrapText="1"/>
    </xf>
    <xf numFmtId="165" fontId="6" fillId="3" borderId="0" xfId="9" applyFont="1" applyFill="1" applyBorder="1" applyAlignment="1">
      <alignment vertical="top"/>
    </xf>
    <xf numFmtId="165" fontId="36" fillId="3" borderId="0" xfId="9" applyFont="1" applyFill="1" applyBorder="1" applyAlignment="1">
      <alignment vertical="top"/>
    </xf>
    <xf numFmtId="165" fontId="36" fillId="3" borderId="0" xfId="9" applyFont="1" applyFill="1" applyBorder="1" applyAlignment="1" applyProtection="1">
      <alignment vertical="top"/>
    </xf>
    <xf numFmtId="164" fontId="22" fillId="2" borderId="23" xfId="1" applyFont="1" applyFill="1" applyBorder="1" applyAlignment="1">
      <alignment vertical="top"/>
    </xf>
    <xf numFmtId="164" fontId="6" fillId="3" borderId="33" xfId="1" applyFont="1" applyFill="1" applyBorder="1" applyAlignment="1">
      <alignment vertical="top"/>
    </xf>
    <xf numFmtId="164" fontId="6" fillId="3" borderId="0" xfId="1" applyFont="1" applyFill="1" applyBorder="1" applyAlignment="1">
      <alignment vertical="top"/>
    </xf>
    <xf numFmtId="164" fontId="36" fillId="3" borderId="33" xfId="1" applyFont="1" applyFill="1" applyBorder="1" applyAlignment="1">
      <alignment vertical="top"/>
    </xf>
    <xf numFmtId="164" fontId="36" fillId="3" borderId="0" xfId="1" applyFont="1" applyFill="1" applyBorder="1" applyAlignment="1">
      <alignment vertical="top"/>
    </xf>
    <xf numFmtId="164" fontId="23" fillId="2" borderId="0" xfId="2" applyFont="1" applyFill="1" applyBorder="1" applyAlignment="1">
      <alignment horizontal="right" vertical="top"/>
    </xf>
    <xf numFmtId="49" fontId="11" fillId="2" borderId="12" xfId="5" applyNumberFormat="1" applyFont="1" applyFill="1" applyBorder="1" applyAlignment="1" applyProtection="1">
      <alignment horizontal="left" vertical="top" wrapText="1"/>
      <protection locked="0"/>
    </xf>
    <xf numFmtId="44" fontId="11" fillId="2" borderId="49" xfId="5" applyNumberFormat="1" applyFont="1" applyFill="1" applyBorder="1" applyAlignment="1" applyProtection="1">
      <alignment vertical="top"/>
      <protection locked="0"/>
    </xf>
    <xf numFmtId="44" fontId="11" fillId="2" borderId="50" xfId="5" applyNumberFormat="1" applyFont="1" applyFill="1" applyBorder="1" applyAlignment="1" applyProtection="1">
      <alignment vertical="top"/>
      <protection locked="0"/>
    </xf>
    <xf numFmtId="44" fontId="11" fillId="2" borderId="12" xfId="5" applyNumberFormat="1" applyFont="1" applyFill="1" applyBorder="1" applyAlignment="1" applyProtection="1">
      <alignment vertical="top"/>
      <protection locked="0"/>
    </xf>
    <xf numFmtId="44" fontId="11" fillId="2" borderId="10" xfId="5" applyNumberFormat="1" applyFont="1" applyFill="1" applyBorder="1" applyAlignment="1" applyProtection="1">
      <alignment horizontal="left" vertical="top"/>
      <protection locked="0"/>
    </xf>
    <xf numFmtId="44" fontId="11" fillId="2" borderId="11" xfId="5" applyNumberFormat="1" applyFont="1" applyFill="1" applyBorder="1" applyAlignment="1" applyProtection="1">
      <alignment vertical="top"/>
      <protection locked="0"/>
    </xf>
    <xf numFmtId="44" fontId="13" fillId="2" borderId="48" xfId="5" applyNumberFormat="1" applyFont="1" applyFill="1" applyBorder="1" applyAlignment="1" applyProtection="1">
      <alignment vertical="top"/>
    </xf>
    <xf numFmtId="165" fontId="11" fillId="2" borderId="16" xfId="5" quotePrefix="1" applyFont="1" applyFill="1" applyBorder="1" applyAlignment="1" applyProtection="1">
      <alignment horizontal="left" vertical="top" wrapText="1"/>
      <protection locked="0"/>
    </xf>
    <xf numFmtId="0" fontId="11" fillId="2" borderId="17" xfId="5" quotePrefix="1" applyNumberFormat="1" applyFont="1" applyFill="1" applyBorder="1" applyAlignment="1" applyProtection="1">
      <alignment horizontal="left" vertical="top" wrapText="1"/>
      <protection locked="0"/>
    </xf>
    <xf numFmtId="0" fontId="11" fillId="2" borderId="10" xfId="5" quotePrefix="1" applyNumberFormat="1" applyFont="1" applyFill="1" applyBorder="1" applyAlignment="1" applyProtection="1">
      <alignment horizontal="left" vertical="top" wrapText="1"/>
      <protection locked="0"/>
    </xf>
    <xf numFmtId="49" fontId="11" fillId="2" borderId="10" xfId="5" applyNumberFormat="1" applyFont="1" applyFill="1" applyBorder="1" applyAlignment="1" applyProtection="1">
      <alignment horizontal="center" vertical="top" wrapText="1"/>
      <protection locked="0"/>
    </xf>
    <xf numFmtId="49" fontId="11" fillId="2" borderId="10" xfId="5" applyNumberFormat="1" applyFont="1" applyFill="1" applyBorder="1" applyAlignment="1" applyProtection="1">
      <alignment horizontal="left" vertical="top" wrapText="1"/>
      <protection locked="0"/>
    </xf>
    <xf numFmtId="44" fontId="11" fillId="2" borderId="10" xfId="5" applyNumberFormat="1" applyFont="1" applyFill="1" applyBorder="1" applyAlignment="1" applyProtection="1">
      <alignment vertical="top"/>
      <protection locked="0"/>
    </xf>
    <xf numFmtId="0" fontId="33" fillId="2" borderId="17" xfId="0" applyFont="1" applyFill="1" applyBorder="1" applyAlignment="1">
      <alignment vertical="top"/>
    </xf>
    <xf numFmtId="49" fontId="11" fillId="2" borderId="17" xfId="5" quotePrefix="1" applyNumberFormat="1" applyFont="1" applyFill="1" applyBorder="1" applyAlignment="1" applyProtection="1">
      <alignment horizontal="left" vertical="top" wrapText="1"/>
      <protection locked="0"/>
    </xf>
    <xf numFmtId="165" fontId="11" fillId="10" borderId="12" xfId="5" quotePrefix="1" applyFont="1" applyFill="1" applyBorder="1" applyAlignment="1" applyProtection="1">
      <alignment horizontal="left" vertical="top" wrapText="1"/>
      <protection locked="0"/>
    </xf>
    <xf numFmtId="49" fontId="11" fillId="10" borderId="12" xfId="5" applyNumberFormat="1" applyFont="1" applyFill="1" applyBorder="1" applyAlignment="1" applyProtection="1">
      <alignment horizontal="left" vertical="top" wrapText="1"/>
      <protection locked="0"/>
    </xf>
    <xf numFmtId="165" fontId="13" fillId="0" borderId="0" xfId="5" quotePrefix="1" applyFont="1" applyFill="1" applyBorder="1" applyAlignment="1" applyProtection="1">
      <alignment horizontal="left" vertical="top"/>
      <protection locked="0"/>
    </xf>
    <xf numFmtId="44" fontId="13" fillId="0" borderId="0" xfId="5" applyNumberFormat="1" applyFont="1" applyFill="1" applyBorder="1" applyAlignment="1" applyProtection="1">
      <alignment vertical="top"/>
      <protection locked="0"/>
    </xf>
    <xf numFmtId="164" fontId="36" fillId="3" borderId="57" xfId="1" applyFont="1" applyFill="1" applyBorder="1" applyAlignment="1" applyProtection="1">
      <alignment vertical="top"/>
    </xf>
    <xf numFmtId="2" fontId="7" fillId="3" borderId="52" xfId="9" quotePrefix="1" applyNumberFormat="1" applyFont="1" applyFill="1" applyBorder="1" applyAlignment="1">
      <alignment horizontal="left" vertical="top"/>
    </xf>
    <xf numFmtId="2" fontId="37" fillId="3" borderId="53" xfId="9" quotePrefix="1" applyNumberFormat="1" applyFont="1" applyFill="1" applyBorder="1" applyAlignment="1">
      <alignment horizontal="left" vertical="top"/>
    </xf>
    <xf numFmtId="49" fontId="37" fillId="3" borderId="53" xfId="9" quotePrefix="1" applyNumberFormat="1" applyFont="1" applyFill="1" applyBorder="1" applyAlignment="1">
      <alignment horizontal="center" vertical="top"/>
    </xf>
    <xf numFmtId="49" fontId="37" fillId="3" borderId="53" xfId="9" quotePrefix="1" applyNumberFormat="1" applyFont="1" applyFill="1" applyBorder="1" applyAlignment="1">
      <alignment horizontal="left" vertical="top"/>
    </xf>
    <xf numFmtId="165" fontId="6" fillId="3" borderId="53" xfId="9" applyFont="1" applyFill="1" applyBorder="1" applyAlignment="1">
      <alignment vertical="top"/>
    </xf>
    <xf numFmtId="164" fontId="6" fillId="3" borderId="53" xfId="1" applyFont="1" applyFill="1" applyBorder="1" applyAlignment="1">
      <alignment vertical="top"/>
    </xf>
    <xf numFmtId="165" fontId="36" fillId="3" borderId="53" xfId="9" applyFont="1" applyFill="1" applyBorder="1" applyAlignment="1">
      <alignment vertical="top"/>
    </xf>
    <xf numFmtId="164" fontId="36" fillId="3" borderId="53" xfId="1" applyFont="1" applyFill="1" applyBorder="1" applyAlignment="1">
      <alignment vertical="top"/>
    </xf>
    <xf numFmtId="165" fontId="36" fillId="3" borderId="53" xfId="9" applyFont="1" applyFill="1" applyBorder="1" applyAlignment="1" applyProtection="1">
      <alignment vertical="top"/>
    </xf>
    <xf numFmtId="164" fontId="36" fillId="3" borderId="56" xfId="1" applyFont="1" applyFill="1" applyBorder="1" applyAlignment="1" applyProtection="1">
      <alignment vertical="top"/>
    </xf>
    <xf numFmtId="44" fontId="11" fillId="7" borderId="25" xfId="5" applyNumberFormat="1" applyFont="1" applyFill="1" applyBorder="1" applyAlignment="1" applyProtection="1">
      <alignment vertical="top"/>
    </xf>
    <xf numFmtId="0" fontId="14" fillId="5" borderId="12" xfId="5" applyNumberFormat="1" applyFont="1" applyFill="1" applyBorder="1" applyAlignment="1">
      <alignment horizontal="center" vertical="top"/>
    </xf>
    <xf numFmtId="0" fontId="19" fillId="5" borderId="0" xfId="5" applyNumberFormat="1" applyFont="1" applyFill="1" applyBorder="1" applyAlignment="1" applyProtection="1">
      <alignment horizontal="center" vertical="top"/>
    </xf>
    <xf numFmtId="0" fontId="19" fillId="5" borderId="2" xfId="5" applyNumberFormat="1" applyFont="1" applyFill="1" applyBorder="1" applyAlignment="1" applyProtection="1">
      <alignment horizontal="center" vertical="top"/>
    </xf>
    <xf numFmtId="0" fontId="7" fillId="9" borderId="35" xfId="5" applyNumberFormat="1" applyFont="1" applyFill="1" applyBorder="1" applyAlignment="1">
      <alignment horizontal="center" vertical="top"/>
    </xf>
    <xf numFmtId="0" fontId="7" fillId="9" borderId="36" xfId="5" applyNumberFormat="1" applyFont="1" applyFill="1" applyBorder="1" applyAlignment="1">
      <alignment horizontal="center" vertical="top"/>
    </xf>
    <xf numFmtId="0" fontId="14" fillId="9" borderId="58" xfId="5" applyNumberFormat="1" applyFont="1" applyFill="1" applyBorder="1" applyAlignment="1">
      <alignment horizontal="center" vertical="top"/>
    </xf>
    <xf numFmtId="0" fontId="19" fillId="9" borderId="43" xfId="5" applyNumberFormat="1" applyFont="1" applyFill="1" applyBorder="1" applyAlignment="1">
      <alignment horizontal="center" vertical="top"/>
    </xf>
    <xf numFmtId="0" fontId="19" fillId="9" borderId="44" xfId="5" applyNumberFormat="1" applyFont="1" applyFill="1" applyBorder="1" applyAlignment="1">
      <alignment horizontal="center" vertical="top"/>
    </xf>
    <xf numFmtId="166" fontId="20" fillId="9" borderId="59" xfId="4" applyNumberFormat="1" applyFont="1" applyFill="1" applyBorder="1" applyAlignment="1">
      <alignment horizontal="center" vertical="top"/>
    </xf>
    <xf numFmtId="166" fontId="20" fillId="9" borderId="60" xfId="4" applyNumberFormat="1" applyFont="1" applyFill="1" applyBorder="1" applyAlignment="1">
      <alignment horizontal="center" vertical="top"/>
    </xf>
    <xf numFmtId="44" fontId="13" fillId="7" borderId="61" xfId="5" applyNumberFormat="1" applyFont="1" applyFill="1" applyBorder="1" applyAlignment="1" applyProtection="1">
      <alignment vertical="top"/>
    </xf>
    <xf numFmtId="44" fontId="7" fillId="11" borderId="62" xfId="5" applyNumberFormat="1" applyFont="1" applyFill="1" applyBorder="1" applyAlignment="1" applyProtection="1">
      <alignment vertical="center"/>
    </xf>
    <xf numFmtId="0" fontId="14" fillId="13" borderId="54" xfId="5" applyNumberFormat="1" applyFont="1" applyFill="1" applyBorder="1" applyAlignment="1">
      <alignment horizontal="center" vertical="top"/>
    </xf>
    <xf numFmtId="0" fontId="19" fillId="13" borderId="55" xfId="5" applyNumberFormat="1" applyFont="1" applyFill="1" applyBorder="1" applyAlignment="1">
      <alignment horizontal="center" vertical="top"/>
    </xf>
    <xf numFmtId="9" fontId="20" fillId="13" borderId="63" xfId="8" applyFont="1" applyFill="1" applyBorder="1" applyAlignment="1">
      <alignment horizontal="center" vertical="top"/>
    </xf>
    <xf numFmtId="44" fontId="13" fillId="7" borderId="38" xfId="5" applyNumberFormat="1" applyFont="1" applyFill="1" applyBorder="1" applyAlignment="1" applyProtection="1">
      <alignment vertical="top"/>
    </xf>
    <xf numFmtId="44" fontId="13" fillId="10" borderId="51" xfId="5" applyNumberFormat="1" applyFont="1" applyFill="1" applyBorder="1" applyAlignment="1" applyProtection="1">
      <alignment vertical="top"/>
      <protection locked="0"/>
    </xf>
    <xf numFmtId="44" fontId="7" fillId="11" borderId="64" xfId="5" applyNumberFormat="1" applyFont="1" applyFill="1" applyBorder="1" applyAlignment="1" applyProtection="1">
      <alignment vertical="center"/>
    </xf>
    <xf numFmtId="0" fontId="19" fillId="3" borderId="42" xfId="5" applyNumberFormat="1" applyFont="1" applyFill="1" applyBorder="1" applyAlignment="1">
      <alignment horizontal="center" vertical="top" wrapText="1"/>
    </xf>
    <xf numFmtId="165" fontId="13" fillId="10" borderId="49" xfId="5" quotePrefix="1" applyFont="1" applyFill="1" applyBorder="1" applyAlignment="1" applyProtection="1">
      <alignment horizontal="left" vertical="top"/>
      <protection locked="0"/>
    </xf>
    <xf numFmtId="165" fontId="39" fillId="2" borderId="25" xfId="5" quotePrefix="1" applyFont="1" applyFill="1" applyBorder="1" applyAlignment="1" applyProtection="1">
      <alignment horizontal="left" vertical="top" wrapText="1"/>
      <protection locked="0"/>
    </xf>
    <xf numFmtId="165" fontId="40" fillId="2" borderId="17" xfId="5" quotePrefix="1" applyFont="1" applyFill="1" applyBorder="1" applyAlignment="1" applyProtection="1">
      <alignment horizontal="left" vertical="top" wrapText="1"/>
      <protection locked="0"/>
    </xf>
    <xf numFmtId="165" fontId="39" fillId="2" borderId="17" xfId="5" quotePrefix="1" applyFont="1" applyFill="1" applyBorder="1" applyAlignment="1" applyProtection="1">
      <alignment horizontal="left" vertical="top" wrapText="1"/>
      <protection locked="0"/>
    </xf>
    <xf numFmtId="49" fontId="39" fillId="2" borderId="14" xfId="5" applyNumberFormat="1" applyFont="1" applyFill="1" applyBorder="1" applyAlignment="1" applyProtection="1">
      <alignment horizontal="left" vertical="top" wrapText="1"/>
      <protection locked="0"/>
    </xf>
    <xf numFmtId="49" fontId="39" fillId="2" borderId="15" xfId="5" applyNumberFormat="1" applyFont="1" applyFill="1" applyBorder="1" applyAlignment="1" applyProtection="1">
      <alignment horizontal="left" vertical="top" wrapText="1"/>
      <protection locked="0"/>
    </xf>
    <xf numFmtId="44" fontId="39" fillId="2" borderId="25" xfId="5" applyNumberFormat="1" applyFont="1" applyFill="1" applyBorder="1" applyAlignment="1" applyProtection="1">
      <alignment vertical="top"/>
      <protection locked="0"/>
    </xf>
    <xf numFmtId="44" fontId="39" fillId="2" borderId="15" xfId="5" applyNumberFormat="1" applyFont="1" applyFill="1" applyBorder="1" applyAlignment="1" applyProtection="1">
      <alignment vertical="top"/>
      <protection locked="0"/>
    </xf>
    <xf numFmtId="44" fontId="39" fillId="2" borderId="15" xfId="5" applyNumberFormat="1" applyFont="1" applyFill="1" applyBorder="1" applyAlignment="1" applyProtection="1">
      <alignment vertical="top"/>
    </xf>
    <xf numFmtId="44" fontId="39" fillId="2" borderId="26" xfId="5" applyNumberFormat="1" applyFont="1" applyFill="1" applyBorder="1" applyAlignment="1" applyProtection="1">
      <alignment vertical="top"/>
      <protection locked="0"/>
    </xf>
    <xf numFmtId="44" fontId="39" fillId="2" borderId="15" xfId="5" applyNumberFormat="1" applyFont="1" applyFill="1" applyBorder="1" applyAlignment="1" applyProtection="1">
      <alignment horizontal="left" vertical="top"/>
      <protection locked="0"/>
    </xf>
    <xf numFmtId="44" fontId="39" fillId="2" borderId="16" xfId="5" applyNumberFormat="1" applyFont="1" applyFill="1" applyBorder="1" applyAlignment="1" applyProtection="1">
      <alignment vertical="top"/>
    </xf>
    <xf numFmtId="44" fontId="39" fillId="2" borderId="17" xfId="5" applyNumberFormat="1" applyFont="1" applyFill="1" applyBorder="1" applyAlignment="1" applyProtection="1">
      <alignment horizontal="left" vertical="top"/>
      <protection locked="0"/>
    </xf>
    <xf numFmtId="44" fontId="39" fillId="2" borderId="17" xfId="5" applyNumberFormat="1" applyFont="1" applyFill="1" applyBorder="1" applyAlignment="1" applyProtection="1">
      <alignment vertical="top"/>
      <protection locked="0"/>
    </xf>
    <xf numFmtId="44" fontId="20" fillId="2" borderId="61" xfId="5" applyNumberFormat="1" applyFont="1" applyFill="1" applyBorder="1" applyAlignment="1" applyProtection="1">
      <alignment vertical="top"/>
    </xf>
    <xf numFmtId="44" fontId="20" fillId="2" borderId="38" xfId="5" applyNumberFormat="1" applyFont="1" applyFill="1" applyBorder="1" applyAlignment="1" applyProtection="1">
      <alignment vertical="top"/>
    </xf>
    <xf numFmtId="165" fontId="39" fillId="0" borderId="0" xfId="5" applyFont="1" applyFill="1" applyBorder="1" applyAlignment="1">
      <alignment vertical="top"/>
    </xf>
    <xf numFmtId="164" fontId="25" fillId="2" borderId="67" xfId="1" applyFont="1" applyFill="1" applyBorder="1" applyAlignment="1">
      <alignment vertical="top"/>
    </xf>
    <xf numFmtId="0" fontId="1" fillId="2" borderId="17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/>
    </xf>
    <xf numFmtId="44" fontId="26" fillId="2" borderId="23" xfId="5" applyNumberFormat="1" applyFont="1" applyFill="1" applyBorder="1" applyAlignment="1">
      <alignment horizontal="center" vertical="top"/>
    </xf>
    <xf numFmtId="44" fontId="10" fillId="2" borderId="0" xfId="5" applyNumberFormat="1" applyFont="1" applyFill="1" applyBorder="1" applyAlignment="1">
      <alignment horizontal="center" vertical="top"/>
    </xf>
    <xf numFmtId="165" fontId="9" fillId="12" borderId="15" xfId="9" applyFont="1" applyFill="1" applyBorder="1" applyAlignment="1" applyProtection="1">
      <alignment horizontal="left" vertical="top"/>
      <protection locked="0"/>
    </xf>
    <xf numFmtId="165" fontId="35" fillId="10" borderId="0" xfId="9" quotePrefix="1" applyFont="1" applyFill="1" applyBorder="1" applyAlignment="1">
      <alignment horizontal="center" vertical="top"/>
    </xf>
    <xf numFmtId="165" fontId="9" fillId="2" borderId="17" xfId="5" quotePrefix="1" applyFont="1" applyFill="1" applyBorder="1" applyAlignment="1" applyProtection="1">
      <alignment horizontal="left" vertical="top"/>
      <protection locked="0"/>
    </xf>
    <xf numFmtId="165" fontId="35" fillId="10" borderId="33" xfId="9" quotePrefix="1" applyFont="1" applyFill="1" applyBorder="1" applyAlignment="1">
      <alignment horizontal="center" vertical="top"/>
    </xf>
    <xf numFmtId="44" fontId="26" fillId="2" borderId="0" xfId="5" applyNumberFormat="1" applyFont="1" applyFill="1" applyBorder="1" applyAlignment="1">
      <alignment horizontal="center" vertical="top"/>
    </xf>
    <xf numFmtId="165" fontId="36" fillId="0" borderId="0" xfId="9" applyFont="1" applyFill="1" applyAlignment="1">
      <alignment vertical="top"/>
    </xf>
    <xf numFmtId="165" fontId="36" fillId="0" borderId="0" xfId="9" applyFont="1" applyAlignment="1">
      <alignment horizontal="left" vertical="top" wrapText="1"/>
    </xf>
    <xf numFmtId="165" fontId="36" fillId="0" borderId="0" xfId="9" applyFont="1" applyAlignment="1">
      <alignment vertical="top" wrapText="1"/>
    </xf>
    <xf numFmtId="49" fontId="36" fillId="0" borderId="0" xfId="9" applyNumberFormat="1" applyFont="1" applyAlignment="1">
      <alignment horizontal="center" vertical="top" wrapText="1"/>
    </xf>
    <xf numFmtId="49" fontId="36" fillId="0" borderId="0" xfId="9" applyNumberFormat="1" applyFont="1" applyAlignment="1">
      <alignment vertical="top" wrapText="1"/>
    </xf>
    <xf numFmtId="164" fontId="36" fillId="0" borderId="0" xfId="2" applyFont="1" applyAlignment="1">
      <alignment vertical="top"/>
    </xf>
    <xf numFmtId="164" fontId="11" fillId="0" borderId="0" xfId="2" applyFont="1" applyAlignment="1">
      <alignment vertical="top"/>
    </xf>
    <xf numFmtId="164" fontId="36" fillId="0" borderId="0" xfId="2" applyFont="1" applyAlignment="1" applyProtection="1">
      <alignment vertical="top"/>
    </xf>
    <xf numFmtId="164" fontId="11" fillId="0" borderId="0" xfId="2" applyFont="1" applyAlignment="1" applyProtection="1">
      <alignment vertical="top"/>
    </xf>
    <xf numFmtId="165" fontId="9" fillId="2" borderId="15" xfId="5" quotePrefix="1" applyFont="1" applyFill="1" applyBorder="1" applyAlignment="1" applyProtection="1">
      <alignment horizontal="left" vertical="top" wrapText="1"/>
      <protection locked="0"/>
    </xf>
    <xf numFmtId="165" fontId="8" fillId="10" borderId="1" xfId="5" quotePrefix="1" applyFont="1" applyFill="1" applyBorder="1" applyAlignment="1" applyProtection="1">
      <alignment horizontal="left" vertical="top"/>
      <protection locked="0"/>
    </xf>
    <xf numFmtId="44" fontId="9" fillId="2" borderId="15" xfId="5" applyNumberFormat="1" applyFont="1" applyFill="1" applyBorder="1" applyAlignment="1" applyProtection="1">
      <alignment vertical="top"/>
      <protection locked="0"/>
    </xf>
    <xf numFmtId="165" fontId="9" fillId="2" borderId="2" xfId="5" quotePrefix="1" applyFont="1" applyFill="1" applyBorder="1" applyAlignment="1" applyProtection="1">
      <alignment horizontal="left" vertical="top" wrapText="1"/>
      <protection locked="0"/>
    </xf>
    <xf numFmtId="165" fontId="9" fillId="12" borderId="15" xfId="9" applyFont="1" applyFill="1" applyBorder="1" applyAlignment="1" applyProtection="1">
      <alignment horizontal="left" vertical="top" wrapText="1"/>
      <protection locked="0"/>
    </xf>
    <xf numFmtId="49" fontId="9" fillId="12" borderId="15" xfId="9" applyNumberFormat="1" applyFont="1" applyFill="1" applyBorder="1" applyAlignment="1" applyProtection="1">
      <alignment horizontal="center" vertical="top" wrapText="1"/>
      <protection locked="0"/>
    </xf>
    <xf numFmtId="49" fontId="9" fillId="12" borderId="15" xfId="9" applyNumberFormat="1" applyFont="1" applyFill="1" applyBorder="1" applyAlignment="1" applyProtection="1">
      <alignment horizontal="left" vertical="top" wrapText="1"/>
      <protection locked="0"/>
    </xf>
    <xf numFmtId="14" fontId="9" fillId="12" borderId="15" xfId="9" applyNumberFormat="1" applyFont="1" applyFill="1" applyBorder="1" applyAlignment="1" applyProtection="1">
      <alignment horizontal="left" vertical="top" wrapText="1"/>
      <protection locked="0"/>
    </xf>
    <xf numFmtId="164" fontId="9" fillId="12" borderId="15" xfId="2" applyFont="1" applyFill="1" applyBorder="1" applyAlignment="1" applyProtection="1">
      <alignment vertical="top"/>
      <protection locked="0"/>
    </xf>
    <xf numFmtId="164" fontId="9" fillId="12" borderId="15" xfId="2" applyFont="1" applyFill="1" applyBorder="1" applyAlignment="1" applyProtection="1">
      <alignment vertical="top"/>
    </xf>
    <xf numFmtId="165" fontId="20" fillId="12" borderId="14" xfId="9" quotePrefix="1" applyFont="1" applyFill="1" applyBorder="1" applyAlignment="1" applyProtection="1">
      <alignment horizontal="left" vertical="top" wrapText="1"/>
      <protection locked="0"/>
    </xf>
    <xf numFmtId="165" fontId="9" fillId="2" borderId="17" xfId="5" quotePrefix="1" applyFont="1" applyFill="1" applyBorder="1" applyAlignment="1" applyProtection="1">
      <alignment horizontal="left" vertical="top" wrapText="1"/>
      <protection locked="0"/>
    </xf>
    <xf numFmtId="165" fontId="36" fillId="0" borderId="34" xfId="9" applyFont="1" applyBorder="1" applyAlignment="1">
      <alignment vertical="top"/>
    </xf>
    <xf numFmtId="165" fontId="9" fillId="12" borderId="12" xfId="9" applyFont="1" applyFill="1" applyBorder="1" applyAlignment="1" applyProtection="1">
      <alignment vertical="top"/>
      <protection locked="0"/>
    </xf>
    <xf numFmtId="165" fontId="9" fillId="12" borderId="12" xfId="9" applyFont="1" applyFill="1" applyBorder="1" applyAlignment="1" applyProtection="1">
      <alignment vertical="top"/>
    </xf>
    <xf numFmtId="44" fontId="9" fillId="2" borderId="0" xfId="5" applyNumberFormat="1" applyFont="1" applyFill="1" applyBorder="1" applyAlignment="1" applyProtection="1">
      <alignment vertical="top"/>
      <protection locked="0"/>
    </xf>
    <xf numFmtId="165" fontId="8" fillId="10" borderId="30" xfId="5" quotePrefix="1" applyFont="1" applyFill="1" applyBorder="1" applyAlignment="1" applyProtection="1">
      <alignment horizontal="left" vertical="top"/>
      <protection locked="0"/>
    </xf>
    <xf numFmtId="164" fontId="8" fillId="10" borderId="8" xfId="2" applyFont="1" applyFill="1" applyBorder="1" applyAlignment="1" applyProtection="1">
      <alignment vertical="top"/>
    </xf>
    <xf numFmtId="14" fontId="9" fillId="2" borderId="61" xfId="5" quotePrefix="1" applyNumberFormat="1" applyFont="1" applyFill="1" applyBorder="1" applyAlignment="1" applyProtection="1">
      <alignment horizontal="left" vertical="top" wrapText="1"/>
      <protection locked="0"/>
    </xf>
    <xf numFmtId="44" fontId="9" fillId="2" borderId="61" xfId="5" applyNumberFormat="1" applyFont="1" applyFill="1" applyBorder="1" applyAlignment="1" applyProtection="1">
      <alignment vertical="top"/>
    </xf>
    <xf numFmtId="44" fontId="9" fillId="2" borderId="15" xfId="5" quotePrefix="1" applyNumberFormat="1" applyFont="1" applyFill="1" applyBorder="1" applyAlignment="1" applyProtection="1">
      <alignment horizontal="left" vertical="top" wrapText="1"/>
      <protection locked="0"/>
    </xf>
    <xf numFmtId="44" fontId="9" fillId="2" borderId="16" xfId="5" quotePrefix="1" applyNumberFormat="1" applyFont="1" applyFill="1" applyBorder="1" applyAlignment="1" applyProtection="1">
      <alignment horizontal="left" vertical="top" wrapText="1"/>
      <protection locked="0"/>
    </xf>
    <xf numFmtId="44" fontId="9" fillId="2" borderId="17" xfId="5" quotePrefix="1" applyNumberFormat="1" applyFont="1" applyFill="1" applyBorder="1" applyAlignment="1" applyProtection="1">
      <alignment horizontal="left" vertical="top" wrapText="1"/>
      <protection locked="0"/>
    </xf>
    <xf numFmtId="2" fontId="35" fillId="10" borderId="32" xfId="9" applyNumberFormat="1" applyFont="1" applyFill="1" applyBorder="1" applyAlignment="1">
      <alignment horizontal="left" vertical="top"/>
    </xf>
    <xf numFmtId="165" fontId="35" fillId="10" borderId="33" xfId="9" quotePrefix="1" applyFont="1" applyFill="1" applyBorder="1" applyAlignment="1">
      <alignment horizontal="center" vertical="top" wrapText="1"/>
    </xf>
    <xf numFmtId="49" fontId="35" fillId="10" borderId="33" xfId="9" quotePrefix="1" applyNumberFormat="1" applyFont="1" applyFill="1" applyBorder="1" applyAlignment="1">
      <alignment horizontal="center" vertical="top" wrapText="1"/>
    </xf>
    <xf numFmtId="164" fontId="6" fillId="10" borderId="33" xfId="2" applyFont="1" applyFill="1" applyBorder="1" applyAlignment="1">
      <alignment vertical="top"/>
    </xf>
    <xf numFmtId="164" fontId="36" fillId="10" borderId="33" xfId="2" applyFont="1" applyFill="1" applyBorder="1" applyAlignment="1">
      <alignment vertical="top"/>
    </xf>
    <xf numFmtId="164" fontId="36" fillId="10" borderId="0" xfId="2" applyFont="1" applyFill="1" applyBorder="1" applyAlignment="1" applyProtection="1">
      <alignment vertical="top"/>
    </xf>
    <xf numFmtId="164" fontId="36" fillId="10" borderId="57" xfId="2" applyFont="1" applyFill="1" applyBorder="1" applyAlignment="1" applyProtection="1">
      <alignment vertical="top"/>
    </xf>
    <xf numFmtId="2" fontId="35" fillId="10" borderId="34" xfId="9" applyNumberFormat="1" applyFont="1" applyFill="1" applyBorder="1" applyAlignment="1">
      <alignment horizontal="left" vertical="top"/>
    </xf>
    <xf numFmtId="165" fontId="35" fillId="10" borderId="0" xfId="9" quotePrefix="1" applyFont="1" applyFill="1" applyBorder="1" applyAlignment="1">
      <alignment horizontal="center" vertical="top" wrapText="1"/>
    </xf>
    <xf numFmtId="49" fontId="35" fillId="10" borderId="0" xfId="9" quotePrefix="1" applyNumberFormat="1" applyFont="1" applyFill="1" applyBorder="1" applyAlignment="1">
      <alignment horizontal="center" vertical="top" wrapText="1"/>
    </xf>
    <xf numFmtId="164" fontId="6" fillId="10" borderId="0" xfId="2" applyFont="1" applyFill="1" applyBorder="1" applyAlignment="1">
      <alignment vertical="top"/>
    </xf>
    <xf numFmtId="164" fontId="36" fillId="10" borderId="0" xfId="2" applyFont="1" applyFill="1" applyBorder="1" applyAlignment="1">
      <alignment vertical="top"/>
    </xf>
    <xf numFmtId="2" fontId="7" fillId="10" borderId="34" xfId="9" quotePrefix="1" applyNumberFormat="1" applyFont="1" applyFill="1" applyBorder="1" applyAlignment="1">
      <alignment horizontal="left" vertical="top"/>
    </xf>
    <xf numFmtId="2" fontId="37" fillId="10" borderId="0" xfId="9" quotePrefix="1" applyNumberFormat="1" applyFont="1" applyFill="1" applyBorder="1" applyAlignment="1">
      <alignment horizontal="left" vertical="top"/>
    </xf>
    <xf numFmtId="49" fontId="37" fillId="10" borderId="0" xfId="9" quotePrefix="1" applyNumberFormat="1" applyFont="1" applyFill="1" applyBorder="1" applyAlignment="1">
      <alignment horizontal="center" vertical="top"/>
    </xf>
    <xf numFmtId="49" fontId="37" fillId="10" borderId="0" xfId="9" quotePrefix="1" applyNumberFormat="1" applyFont="1" applyFill="1" applyBorder="1" applyAlignment="1">
      <alignment horizontal="left" vertical="top"/>
    </xf>
    <xf numFmtId="0" fontId="38" fillId="5" borderId="4" xfId="5" applyNumberFormat="1" applyFont="1" applyFill="1" applyBorder="1" applyAlignment="1">
      <alignment horizontal="center" vertical="top"/>
    </xf>
    <xf numFmtId="0" fontId="38" fillId="3" borderId="4" xfId="5" applyNumberFormat="1" applyFont="1" applyFill="1" applyBorder="1" applyAlignment="1">
      <alignment horizontal="center" vertical="top"/>
    </xf>
    <xf numFmtId="44" fontId="8" fillId="2" borderId="68" xfId="5" quotePrefix="1" applyNumberFormat="1" applyFont="1" applyFill="1" applyBorder="1" applyAlignment="1" applyProtection="1">
      <alignment horizontal="left" vertical="top" wrapText="1"/>
      <protection locked="0"/>
    </xf>
    <xf numFmtId="0" fontId="38" fillId="5" borderId="5" xfId="5" applyNumberFormat="1" applyFont="1" applyFill="1" applyBorder="1" applyAlignment="1">
      <alignment horizontal="center" vertical="top"/>
    </xf>
    <xf numFmtId="164" fontId="38" fillId="15" borderId="4" xfId="2" applyFont="1" applyFill="1" applyBorder="1" applyAlignment="1">
      <alignment horizontal="center" vertical="top"/>
    </xf>
    <xf numFmtId="164" fontId="38" fillId="15" borderId="4" xfId="2" applyFont="1" applyFill="1" applyBorder="1" applyAlignment="1" applyProtection="1">
      <alignment horizontal="center" vertical="top"/>
    </xf>
    <xf numFmtId="164" fontId="38" fillId="16" borderId="34" xfId="2" applyFont="1" applyFill="1" applyBorder="1" applyAlignment="1" applyProtection="1">
      <alignment horizontal="center" vertical="top"/>
    </xf>
    <xf numFmtId="164" fontId="38" fillId="16" borderId="4" xfId="2" applyFont="1" applyFill="1" applyBorder="1" applyAlignment="1" applyProtection="1">
      <alignment horizontal="center" vertical="top" wrapText="1"/>
    </xf>
    <xf numFmtId="164" fontId="38" fillId="16" borderId="4" xfId="2" applyFont="1" applyFill="1" applyBorder="1" applyAlignment="1" applyProtection="1">
      <alignment horizontal="center" vertical="top"/>
    </xf>
    <xf numFmtId="164" fontId="38" fillId="15" borderId="59" xfId="2" applyFont="1" applyFill="1" applyBorder="1" applyAlignment="1">
      <alignment horizontal="center" vertical="top"/>
    </xf>
    <xf numFmtId="164" fontId="38" fillId="16" borderId="60" xfId="2" applyFont="1" applyFill="1" applyBorder="1" applyAlignment="1" applyProtection="1">
      <alignment horizontal="center" vertical="top"/>
    </xf>
    <xf numFmtId="164" fontId="36" fillId="0" borderId="0" xfId="2" applyFont="1" applyBorder="1" applyAlignment="1">
      <alignment vertical="top"/>
    </xf>
    <xf numFmtId="44" fontId="7" fillId="2" borderId="0" xfId="5" applyNumberFormat="1" applyFont="1" applyFill="1" applyBorder="1" applyAlignment="1">
      <alignment horizontal="center" vertical="top"/>
    </xf>
    <xf numFmtId="44" fontId="10" fillId="2" borderId="3" xfId="5" applyNumberFormat="1" applyFont="1" applyFill="1" applyBorder="1" applyAlignment="1">
      <alignment horizontal="center" vertical="top"/>
    </xf>
    <xf numFmtId="0" fontId="10" fillId="2" borderId="0" xfId="5" applyNumberFormat="1" applyFont="1" applyFill="1" applyBorder="1" applyAlignment="1">
      <alignment horizontal="right" vertical="top"/>
    </xf>
    <xf numFmtId="165" fontId="9" fillId="0" borderId="43" xfId="9" applyFont="1" applyFill="1" applyBorder="1" applyAlignment="1" applyProtection="1">
      <alignment vertical="top"/>
      <protection locked="0"/>
    </xf>
    <xf numFmtId="165" fontId="9" fillId="0" borderId="6" xfId="9" applyFont="1" applyFill="1" applyBorder="1" applyAlignment="1" applyProtection="1">
      <alignment vertical="top"/>
      <protection locked="0"/>
    </xf>
    <xf numFmtId="165" fontId="9" fillId="0" borderId="44" xfId="9" applyFont="1" applyBorder="1" applyAlignment="1" applyProtection="1">
      <alignment vertical="top"/>
    </xf>
    <xf numFmtId="165" fontId="9" fillId="0" borderId="0" xfId="9" applyFont="1" applyBorder="1" applyAlignment="1" applyProtection="1">
      <alignment vertical="top"/>
    </xf>
    <xf numFmtId="165" fontId="9" fillId="0" borderId="6" xfId="9" applyFont="1" applyFill="1" applyBorder="1" applyAlignment="1" applyProtection="1">
      <alignment vertical="top"/>
    </xf>
    <xf numFmtId="165" fontId="8" fillId="0" borderId="46" xfId="9" applyFont="1" applyBorder="1" applyAlignment="1" applyProtection="1">
      <alignment vertical="top"/>
    </xf>
    <xf numFmtId="165" fontId="8" fillId="0" borderId="47" xfId="9" applyFont="1" applyBorder="1" applyAlignment="1" applyProtection="1">
      <alignment vertical="top"/>
    </xf>
    <xf numFmtId="165" fontId="11" fillId="0" borderId="0" xfId="9" applyFont="1" applyAlignment="1">
      <alignment vertical="top"/>
    </xf>
    <xf numFmtId="165" fontId="11" fillId="0" borderId="0" xfId="9" applyFont="1" applyAlignment="1" applyProtection="1">
      <alignment vertical="top"/>
    </xf>
    <xf numFmtId="164" fontId="9" fillId="0" borderId="4" xfId="2" applyFont="1" applyBorder="1" applyAlignment="1" applyProtection="1">
      <alignment vertical="top"/>
    </xf>
    <xf numFmtId="164" fontId="9" fillId="0" borderId="4" xfId="2" applyFont="1" applyFill="1" applyBorder="1" applyAlignment="1" applyProtection="1">
      <alignment vertical="top"/>
      <protection locked="0"/>
    </xf>
    <xf numFmtId="164" fontId="8" fillId="0" borderId="45" xfId="2" applyFont="1" applyBorder="1" applyAlignment="1" applyProtection="1">
      <alignment vertical="top"/>
    </xf>
    <xf numFmtId="14" fontId="9" fillId="2" borderId="15" xfId="5" quotePrefix="1" applyNumberFormat="1" applyFont="1" applyFill="1" applyBorder="1" applyAlignment="1" applyProtection="1">
      <alignment horizontal="left" vertical="top" wrapText="1"/>
      <protection locked="0"/>
    </xf>
    <xf numFmtId="44" fontId="9" fillId="2" borderId="25" xfId="5" applyNumberFormat="1" applyFont="1" applyFill="1" applyBorder="1" applyAlignment="1" applyProtection="1">
      <alignment vertical="top"/>
      <protection locked="0"/>
    </xf>
    <xf numFmtId="44" fontId="9" fillId="2" borderId="15" xfId="5" applyNumberFormat="1" applyFont="1" applyFill="1" applyBorder="1" applyAlignment="1" applyProtection="1">
      <alignment vertical="top"/>
    </xf>
    <xf numFmtId="14" fontId="9" fillId="2" borderId="2" xfId="5" quotePrefix="1" applyNumberFormat="1" applyFont="1" applyFill="1" applyBorder="1" applyAlignment="1" applyProtection="1">
      <alignment horizontal="left" vertical="top" wrapText="1"/>
      <protection locked="0"/>
    </xf>
    <xf numFmtId="44" fontId="9" fillId="2" borderId="71" xfId="5" applyNumberFormat="1" applyFont="1" applyFill="1" applyBorder="1" applyAlignment="1" applyProtection="1">
      <alignment vertical="top"/>
      <protection locked="0"/>
    </xf>
    <xf numFmtId="44" fontId="9" fillId="2" borderId="2" xfId="5" applyNumberFormat="1" applyFont="1" applyFill="1" applyBorder="1" applyAlignment="1" applyProtection="1">
      <alignment vertical="top"/>
      <protection locked="0"/>
    </xf>
    <xf numFmtId="44" fontId="9" fillId="2" borderId="2" xfId="5" applyNumberFormat="1" applyFont="1" applyFill="1" applyBorder="1" applyAlignment="1" applyProtection="1">
      <alignment vertical="top"/>
    </xf>
    <xf numFmtId="165" fontId="9" fillId="12" borderId="15" xfId="9" applyFont="1" applyFill="1" applyBorder="1" applyAlignment="1" applyProtection="1">
      <alignment vertical="top"/>
      <protection locked="0"/>
    </xf>
    <xf numFmtId="165" fontId="9" fillId="12" borderId="15" xfId="9" applyFont="1" applyFill="1" applyBorder="1" applyAlignment="1" applyProtection="1">
      <alignment vertical="top"/>
    </xf>
    <xf numFmtId="164" fontId="9" fillId="12" borderId="16" xfId="2" applyFont="1" applyFill="1" applyBorder="1" applyAlignment="1" applyProtection="1">
      <alignment vertical="top"/>
      <protection locked="0"/>
    </xf>
    <xf numFmtId="1" fontId="38" fillId="15" borderId="0" xfId="9" applyNumberFormat="1" applyFont="1" applyFill="1" applyBorder="1" applyAlignment="1">
      <alignment vertical="top"/>
    </xf>
    <xf numFmtId="1" fontId="38" fillId="15" borderId="34" xfId="9" applyNumberFormat="1" applyFont="1" applyFill="1" applyBorder="1" applyAlignment="1">
      <alignment vertical="top"/>
    </xf>
    <xf numFmtId="164" fontId="38" fillId="15" borderId="0" xfId="2" applyFont="1" applyFill="1" applyBorder="1" applyAlignment="1">
      <alignment vertical="top"/>
    </xf>
    <xf numFmtId="44" fontId="9" fillId="2" borderId="12" xfId="5" applyNumberFormat="1" applyFont="1" applyFill="1" applyBorder="1" applyAlignment="1" applyProtection="1">
      <alignment vertical="top"/>
      <protection locked="0"/>
    </xf>
    <xf numFmtId="44" fontId="8" fillId="10" borderId="1" xfId="5" applyNumberFormat="1" applyFont="1" applyFill="1" applyBorder="1" applyAlignment="1" applyProtection="1">
      <alignment vertical="top"/>
      <protection locked="0"/>
    </xf>
    <xf numFmtId="44" fontId="9" fillId="2" borderId="12" xfId="5" applyNumberFormat="1" applyFont="1" applyFill="1" applyBorder="1" applyAlignment="1" applyProtection="1">
      <alignment vertical="top"/>
    </xf>
    <xf numFmtId="165" fontId="36" fillId="0" borderId="34" xfId="9" applyFont="1" applyFill="1" applyBorder="1" applyAlignment="1">
      <alignment vertical="top"/>
    </xf>
    <xf numFmtId="165" fontId="6" fillId="10" borderId="33" xfId="9" applyFont="1" applyFill="1" applyBorder="1" applyAlignment="1">
      <alignment vertical="top"/>
    </xf>
    <xf numFmtId="165" fontId="36" fillId="10" borderId="33" xfId="9" applyFont="1" applyFill="1" applyBorder="1" applyAlignment="1">
      <alignment vertical="top"/>
    </xf>
    <xf numFmtId="165" fontId="36" fillId="10" borderId="33" xfId="9" applyFont="1" applyFill="1" applyBorder="1" applyAlignment="1" applyProtection="1">
      <alignment vertical="top"/>
    </xf>
    <xf numFmtId="165" fontId="6" fillId="10" borderId="0" xfId="9" applyFont="1" applyFill="1" applyBorder="1" applyAlignment="1">
      <alignment vertical="top"/>
    </xf>
    <xf numFmtId="165" fontId="36" fillId="10" borderId="0" xfId="9" applyFont="1" applyFill="1" applyBorder="1" applyAlignment="1">
      <alignment vertical="top"/>
    </xf>
    <xf numFmtId="165" fontId="36" fillId="10" borderId="0" xfId="9" applyFont="1" applyFill="1" applyBorder="1" applyAlignment="1" applyProtection="1">
      <alignment vertical="top"/>
    </xf>
    <xf numFmtId="14" fontId="9" fillId="2" borderId="17" xfId="5" quotePrefix="1" applyNumberFormat="1" applyFont="1" applyFill="1" applyBorder="1" applyAlignment="1" applyProtection="1">
      <alignment horizontal="left" vertical="top" wrapText="1"/>
      <protection locked="0"/>
    </xf>
    <xf numFmtId="44" fontId="8" fillId="2" borderId="70" xfId="5" applyNumberFormat="1" applyFont="1" applyFill="1" applyBorder="1" applyAlignment="1" applyProtection="1">
      <alignment vertical="top"/>
      <protection locked="0"/>
    </xf>
    <xf numFmtId="0" fontId="38" fillId="3" borderId="5" xfId="5" applyNumberFormat="1" applyFont="1" applyFill="1" applyBorder="1" applyAlignment="1">
      <alignment horizontal="center" vertical="top"/>
    </xf>
    <xf numFmtId="164" fontId="38" fillId="15" borderId="26" xfId="2" applyFont="1" applyFill="1" applyBorder="1" applyAlignment="1">
      <alignment horizontal="center" vertical="top"/>
    </xf>
    <xf numFmtId="1" fontId="38" fillId="15" borderId="4" xfId="9" applyNumberFormat="1" applyFont="1" applyFill="1" applyBorder="1" applyAlignment="1">
      <alignment horizontal="center" vertical="top"/>
    </xf>
    <xf numFmtId="1" fontId="38" fillId="15" borderId="4" xfId="9" applyNumberFormat="1" applyFont="1" applyFill="1" applyBorder="1" applyAlignment="1" applyProtection="1">
      <alignment horizontal="center" vertical="top"/>
    </xf>
    <xf numFmtId="164" fontId="38" fillId="16" borderId="68" xfId="2" applyFont="1" applyFill="1" applyBorder="1" applyAlignment="1" applyProtection="1">
      <alignment horizontal="center" vertical="top"/>
    </xf>
    <xf numFmtId="0" fontId="1" fillId="2" borderId="17" xfId="0" applyFont="1" applyFill="1" applyBorder="1"/>
    <xf numFmtId="14" fontId="0" fillId="0" borderId="0" xfId="0" applyNumberFormat="1"/>
    <xf numFmtId="44" fontId="9" fillId="2" borderId="48" xfId="5" quotePrefix="1" applyNumberFormat="1" applyFont="1" applyFill="1" applyBorder="1" applyAlignment="1" applyProtection="1">
      <alignment horizontal="left" vertical="top" wrapText="1"/>
      <protection locked="0"/>
    </xf>
    <xf numFmtId="44" fontId="8" fillId="2" borderId="12" xfId="5" quotePrefix="1" applyNumberFormat="1" applyFont="1" applyFill="1" applyBorder="1" applyAlignment="1" applyProtection="1">
      <alignment horizontal="left" vertical="top" wrapText="1"/>
      <protection locked="0"/>
    </xf>
    <xf numFmtId="165" fontId="15" fillId="7" borderId="14" xfId="5" quotePrefix="1" applyFont="1" applyFill="1" applyBorder="1" applyAlignment="1" applyProtection="1">
      <alignment horizontal="left" vertical="top" wrapText="1"/>
      <protection locked="0"/>
    </xf>
    <xf numFmtId="165" fontId="15" fillId="7" borderId="15" xfId="5" quotePrefix="1" applyFont="1" applyFill="1" applyBorder="1" applyAlignment="1" applyProtection="1">
      <alignment horizontal="left" vertical="top" wrapText="1"/>
      <protection locked="0"/>
    </xf>
    <xf numFmtId="165" fontId="21" fillId="11" borderId="20" xfId="5" quotePrefix="1" applyFont="1" applyFill="1" applyBorder="1" applyAlignment="1" applyProtection="1">
      <alignment horizontal="left" vertical="top" wrapText="1"/>
      <protection locked="0"/>
    </xf>
    <xf numFmtId="165" fontId="21" fillId="11" borderId="22" xfId="5" quotePrefix="1" applyFont="1" applyFill="1" applyBorder="1" applyAlignment="1" applyProtection="1">
      <alignment horizontal="left" vertical="top" wrapText="1"/>
      <protection locked="0"/>
    </xf>
    <xf numFmtId="0" fontId="19" fillId="5" borderId="10" xfId="5" applyNumberFormat="1" applyFont="1" applyFill="1" applyBorder="1" applyAlignment="1">
      <alignment horizontal="center" vertical="top" wrapText="1"/>
    </xf>
    <xf numFmtId="0" fontId="19" fillId="5" borderId="5" xfId="5" applyNumberFormat="1" applyFont="1" applyFill="1" applyBorder="1" applyAlignment="1">
      <alignment horizontal="center" vertical="top" wrapText="1"/>
    </xf>
    <xf numFmtId="0" fontId="19" fillId="5" borderId="13" xfId="5" applyNumberFormat="1" applyFont="1" applyFill="1" applyBorder="1" applyAlignment="1">
      <alignment horizontal="center" vertical="top" wrapText="1"/>
    </xf>
    <xf numFmtId="0" fontId="19" fillId="3" borderId="10" xfId="5" applyNumberFormat="1" applyFont="1" applyFill="1" applyBorder="1" applyAlignment="1">
      <alignment horizontal="center" vertical="top" wrapText="1"/>
    </xf>
    <xf numFmtId="0" fontId="19" fillId="3" borderId="5" xfId="5" applyNumberFormat="1" applyFont="1" applyFill="1" applyBorder="1" applyAlignment="1">
      <alignment horizontal="center" vertical="top" wrapText="1"/>
    </xf>
    <xf numFmtId="0" fontId="19" fillId="3" borderId="13" xfId="5" applyNumberFormat="1" applyFont="1" applyFill="1" applyBorder="1" applyAlignment="1">
      <alignment horizontal="center" vertical="top" wrapText="1"/>
    </xf>
    <xf numFmtId="0" fontId="14" fillId="4" borderId="18" xfId="5" applyNumberFormat="1" applyFont="1" applyFill="1" applyBorder="1" applyAlignment="1">
      <alignment horizontal="center" vertical="top"/>
    </xf>
    <xf numFmtId="0" fontId="14" fillId="4" borderId="2" xfId="5" applyNumberFormat="1" applyFont="1" applyFill="1" applyBorder="1" applyAlignment="1">
      <alignment horizontal="center" vertical="top"/>
    </xf>
    <xf numFmtId="0" fontId="14" fillId="4" borderId="19" xfId="5" applyNumberFormat="1" applyFont="1" applyFill="1" applyBorder="1" applyAlignment="1">
      <alignment horizontal="center" vertical="top"/>
    </xf>
    <xf numFmtId="0" fontId="19" fillId="6" borderId="10" xfId="5" applyNumberFormat="1" applyFont="1" applyFill="1" applyBorder="1" applyAlignment="1">
      <alignment horizontal="center" vertical="top" wrapText="1"/>
    </xf>
    <xf numFmtId="0" fontId="19" fillId="6" borderId="5" xfId="5" applyNumberFormat="1" applyFont="1" applyFill="1" applyBorder="1" applyAlignment="1">
      <alignment horizontal="center" vertical="top" wrapText="1"/>
    </xf>
    <xf numFmtId="0" fontId="19" fillId="6" borderId="13" xfId="5" applyNumberFormat="1" applyFont="1" applyFill="1" applyBorder="1" applyAlignment="1">
      <alignment horizontal="center" vertical="top" wrapText="1"/>
    </xf>
    <xf numFmtId="0" fontId="14" fillId="5" borderId="0" xfId="5" applyNumberFormat="1" applyFont="1" applyFill="1" applyBorder="1" applyAlignment="1">
      <alignment horizontal="center" vertical="top"/>
    </xf>
    <xf numFmtId="0" fontId="14" fillId="5" borderId="6" xfId="5" applyNumberFormat="1" applyFont="1" applyFill="1" applyBorder="1" applyAlignment="1">
      <alignment horizontal="center" vertical="top"/>
    </xf>
    <xf numFmtId="0" fontId="19" fillId="4" borderId="10" xfId="5" applyNumberFormat="1" applyFont="1" applyFill="1" applyBorder="1" applyAlignment="1" applyProtection="1">
      <alignment horizontal="center" vertical="top"/>
    </xf>
    <xf numFmtId="0" fontId="19" fillId="4" borderId="13" xfId="5" applyNumberFormat="1" applyFont="1" applyFill="1" applyBorder="1" applyAlignment="1" applyProtection="1">
      <alignment horizontal="center" vertical="top"/>
    </xf>
    <xf numFmtId="0" fontId="19" fillId="4" borderId="10" xfId="5" applyNumberFormat="1" applyFont="1" applyFill="1" applyBorder="1" applyAlignment="1">
      <alignment horizontal="center" vertical="top"/>
    </xf>
    <xf numFmtId="0" fontId="19" fillId="4" borderId="13" xfId="5" applyNumberFormat="1" applyFont="1" applyFill="1" applyBorder="1" applyAlignment="1">
      <alignment horizontal="center" vertical="top"/>
    </xf>
    <xf numFmtId="0" fontId="19" fillId="5" borderId="10" xfId="5" applyNumberFormat="1" applyFont="1" applyFill="1" applyBorder="1" applyAlignment="1" applyProtection="1">
      <alignment horizontal="center" vertical="top"/>
    </xf>
    <xf numFmtId="0" fontId="19" fillId="5" borderId="13" xfId="5" applyNumberFormat="1" applyFont="1" applyFill="1" applyBorder="1" applyAlignment="1" applyProtection="1">
      <alignment horizontal="center" vertical="top"/>
    </xf>
    <xf numFmtId="0" fontId="19" fillId="5" borderId="10" xfId="5" applyNumberFormat="1" applyFont="1" applyFill="1" applyBorder="1" applyAlignment="1">
      <alignment horizontal="center" vertical="top"/>
    </xf>
    <xf numFmtId="0" fontId="19" fillId="5" borderId="13" xfId="5" applyNumberFormat="1" applyFont="1" applyFill="1" applyBorder="1" applyAlignment="1">
      <alignment horizontal="center" vertical="top"/>
    </xf>
    <xf numFmtId="165" fontId="21" fillId="7" borderId="14" xfId="5" quotePrefix="1" applyFont="1" applyFill="1" applyBorder="1" applyAlignment="1" applyProtection="1">
      <alignment horizontal="left" vertical="center" wrapText="1"/>
      <protection locked="0"/>
    </xf>
    <xf numFmtId="165" fontId="21" fillId="7" borderId="15" xfId="5" quotePrefix="1" applyFont="1" applyFill="1" applyBorder="1" applyAlignment="1" applyProtection="1">
      <alignment horizontal="left" vertical="center" wrapText="1"/>
      <protection locked="0"/>
    </xf>
    <xf numFmtId="0" fontId="19" fillId="6" borderId="41" xfId="5" applyNumberFormat="1" applyFont="1" applyFill="1" applyBorder="1" applyAlignment="1">
      <alignment horizontal="center" vertical="top" wrapText="1"/>
    </xf>
    <xf numFmtId="0" fontId="14" fillId="5" borderId="33" xfId="5" applyNumberFormat="1" applyFont="1" applyFill="1" applyBorder="1" applyAlignment="1">
      <alignment horizontal="center" vertical="top"/>
    </xf>
    <xf numFmtId="0" fontId="14" fillId="5" borderId="40" xfId="5" applyNumberFormat="1" applyFont="1" applyFill="1" applyBorder="1" applyAlignment="1">
      <alignment horizontal="center" vertical="top"/>
    </xf>
    <xf numFmtId="0" fontId="19" fillId="3" borderId="41" xfId="5" applyNumberFormat="1" applyFont="1" applyFill="1" applyBorder="1" applyAlignment="1">
      <alignment horizontal="center" vertical="top" wrapText="1"/>
    </xf>
    <xf numFmtId="0" fontId="14" fillId="4" borderId="37" xfId="5" applyNumberFormat="1" applyFont="1" applyFill="1" applyBorder="1" applyAlignment="1">
      <alignment horizontal="center" vertical="top"/>
    </xf>
    <xf numFmtId="0" fontId="14" fillId="4" borderId="65" xfId="5" applyNumberFormat="1" applyFont="1" applyFill="1" applyBorder="1" applyAlignment="1">
      <alignment horizontal="center" vertical="top"/>
    </xf>
    <xf numFmtId="0" fontId="14" fillId="4" borderId="66" xfId="5" applyNumberFormat="1" applyFont="1" applyFill="1" applyBorder="1" applyAlignment="1">
      <alignment horizontal="center" vertical="top"/>
    </xf>
    <xf numFmtId="165" fontId="15" fillId="7" borderId="25" xfId="5" quotePrefix="1" applyFont="1" applyFill="1" applyBorder="1" applyAlignment="1" applyProtection="1">
      <alignment horizontal="left" vertical="top" wrapText="1"/>
      <protection locked="0"/>
    </xf>
    <xf numFmtId="165" fontId="21" fillId="11" borderId="28" xfId="5" quotePrefix="1" applyFont="1" applyFill="1" applyBorder="1" applyAlignment="1" applyProtection="1">
      <alignment horizontal="left" vertical="top" wrapText="1"/>
      <protection locked="0"/>
    </xf>
    <xf numFmtId="0" fontId="19" fillId="5" borderId="39" xfId="5" applyNumberFormat="1" applyFont="1" applyFill="1" applyBorder="1" applyAlignment="1">
      <alignment horizontal="center" vertical="top" wrapText="1"/>
    </xf>
    <xf numFmtId="0" fontId="19" fillId="5" borderId="43" xfId="5" applyNumberFormat="1" applyFont="1" applyFill="1" applyBorder="1" applyAlignment="1">
      <alignment horizontal="center" vertical="top" wrapText="1"/>
    </xf>
    <xf numFmtId="0" fontId="19" fillId="5" borderId="59" xfId="5" applyNumberFormat="1" applyFont="1" applyFill="1" applyBorder="1" applyAlignment="1">
      <alignment horizontal="center" vertical="top" wrapText="1"/>
    </xf>
    <xf numFmtId="0" fontId="19" fillId="5" borderId="41" xfId="5" applyNumberFormat="1" applyFont="1" applyFill="1" applyBorder="1" applyAlignment="1">
      <alignment horizontal="center" vertical="top" wrapText="1"/>
    </xf>
    <xf numFmtId="170" fontId="29" fillId="2" borderId="23" xfId="1" applyNumberFormat="1" applyFont="1" applyFill="1" applyBorder="1" applyAlignment="1">
      <alignment vertical="top"/>
    </xf>
    <xf numFmtId="170" fontId="30" fillId="2" borderId="23" xfId="1" applyNumberFormat="1" applyFont="1" applyFill="1" applyBorder="1" applyAlignment="1">
      <alignment vertical="top"/>
    </xf>
  </cellXfs>
  <cellStyles count="25">
    <cellStyle name="Comma 2" xfId="5" xr:uid="{B0951727-5D50-4CBB-A83D-2F7E8D685022}"/>
    <cellStyle name="Currency" xfId="1" builtinId="4"/>
    <cellStyle name="Currency 2" xfId="2" xr:uid="{00000000-0005-0000-0000-000001000000}"/>
    <cellStyle name="Currency 2 2" xfId="10" xr:uid="{C434CC37-6591-4875-B082-919992E1CB89}"/>
    <cellStyle name="Currency 2 2 2" xfId="23" xr:uid="{8D854B3F-80CF-481A-AAA3-F5833382BA41}"/>
    <cellStyle name="Currency 3" xfId="11" xr:uid="{02548B26-A99E-420B-9BC1-F5D86CB5348A}"/>
    <cellStyle name="Currency 3 2" xfId="24" xr:uid="{CB98AF68-CF62-45C2-ADB3-02890DCAAF14}"/>
    <cellStyle name="Datum" xfId="13" xr:uid="{5BF25673-F00F-4B63-AF46-20FD42A34ACF}"/>
    <cellStyle name="Euro" xfId="3" xr:uid="{00000000-0005-0000-0000-000002000000}"/>
    <cellStyle name="Komma 2" xfId="9" xr:uid="{910E90AA-40AD-4E40-AD5C-11704966FBD9}"/>
    <cellStyle name="Komma0" xfId="14" xr:uid="{87F0C173-8154-42EB-94D0-C7E6E4ECD778}"/>
    <cellStyle name="Koptekst 1" xfId="15" xr:uid="{0DF5FFE9-F802-47B3-A3F8-0730F93BF231}"/>
    <cellStyle name="Koptekst 2" xfId="16" xr:uid="{392B933D-E8F5-4D89-917B-EC3B2EA16362}"/>
    <cellStyle name="Normal" xfId="0" builtinId="0"/>
    <cellStyle name="Normal 2" xfId="7" xr:uid="{EEC9E8D2-FBD7-438B-B33A-E4E0D6F8A624}"/>
    <cellStyle name="Normal 3" xfId="12" xr:uid="{226F0AB3-865C-43B9-A8EF-F28660A9441F}"/>
    <cellStyle name="Percent" xfId="4" builtinId="5"/>
    <cellStyle name="Percent 2" xfId="6" xr:uid="{CBDE8964-07D8-4369-8937-6D58AB924D8A}"/>
    <cellStyle name="Percent 2 2" xfId="22" xr:uid="{69D99A58-9F8B-48CF-8FC0-17F078BC4148}"/>
    <cellStyle name="Percent 3" xfId="8" xr:uid="{EA5FE0A1-C9BB-4949-BECE-3670E1180BB8}"/>
    <cellStyle name="Standaard 2" xfId="21" xr:uid="{B0504DE4-6E48-46A8-A770-045D89E79131}"/>
    <cellStyle name="Standaard 3" xfId="20" xr:uid="{9AF44417-909B-407C-A0D9-3F935477D7A7}"/>
    <cellStyle name="Total 2" xfId="17" xr:uid="{2603855B-2630-4B4C-AD0C-B9AC925D1936}"/>
    <cellStyle name="Valuta0" xfId="18" xr:uid="{2A8774D3-1C49-4A07-A9B7-16B7B687E2A1}"/>
    <cellStyle name="Vast" xfId="19" xr:uid="{E85140BD-64B0-4859-AD27-C15D7E0565CA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</dxfs>
  <tableStyles count="1" defaultTableStyle="TableStyleMedium9" defaultPivotStyle="PivotStyleLight16">
    <tableStyle name="Table Style 1" pivot="0" count="1" xr9:uid="{5148E286-B32C-40E8-9CC7-A969E83D2065}">
      <tableStyleElement type="secondRowStripe" dxfId="3"/>
    </tableStyle>
  </tableStyles>
  <colors>
    <mruColors>
      <color rgb="FFF0F9EB"/>
      <color rgb="FFF7FEB8"/>
      <color rgb="FFFBFF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4D59-096A-40A2-81CC-1A22681ACE68}">
  <dimension ref="A1:FJ452"/>
  <sheetViews>
    <sheetView showGridLines="0" showZeros="0" tabSelected="1" zoomScale="85" zoomScaleNormal="85" zoomScaleSheetLayoutView="85" workbookViewId="0">
      <pane ySplit="17" topLeftCell="A327" activePane="bottomLeft" state="frozen"/>
      <selection pane="bottomLeft" activeCell="C12" sqref="C12"/>
    </sheetView>
  </sheetViews>
  <sheetFormatPr defaultColWidth="9.28515625" defaultRowHeight="12.75"/>
  <cols>
    <col min="1" max="1" width="50.140625" style="4" customWidth="1"/>
    <col min="2" max="2" width="39.28515625" style="5" customWidth="1"/>
    <col min="3" max="3" width="29.5703125" style="5" customWidth="1"/>
    <col min="4" max="4" width="13" style="5" customWidth="1"/>
    <col min="5" max="5" width="17" style="6" customWidth="1"/>
    <col min="6" max="6" width="31" style="6" bestFit="1" customWidth="1"/>
    <col min="7" max="7" width="20.7109375" style="7" customWidth="1"/>
    <col min="8" max="8" width="20.28515625" style="7" customWidth="1"/>
    <col min="9" max="9" width="22.7109375" style="7" bestFit="1" customWidth="1"/>
    <col min="10" max="10" width="4.42578125" style="7" customWidth="1"/>
    <col min="11" max="11" width="25.7109375" style="7" bestFit="1" customWidth="1"/>
    <col min="12" max="12" width="24.140625" style="7" bestFit="1" customWidth="1"/>
    <col min="13" max="13" width="25.7109375" style="7" bestFit="1" customWidth="1"/>
    <col min="14" max="14" width="22.5703125" style="86" bestFit="1" customWidth="1"/>
    <col min="15" max="15" width="19.140625" style="86" customWidth="1"/>
    <col min="16" max="16" width="25.7109375" style="57" bestFit="1" customWidth="1"/>
    <col min="17" max="17" width="24.140625" style="57" bestFit="1" customWidth="1"/>
    <col min="18" max="18" width="25.7109375" style="29" bestFit="1" customWidth="1"/>
    <col min="19" max="19" width="26.7109375" style="29" hidden="1" customWidth="1"/>
    <col min="20" max="20" width="20.140625" style="2" hidden="1" customWidth="1"/>
    <col min="21" max="21" width="31.7109375" style="2" hidden="1" customWidth="1"/>
    <col min="22" max="22" width="18.5703125" style="2" hidden="1" customWidth="1"/>
    <col min="23" max="24" width="35.7109375" style="2" hidden="1" customWidth="1"/>
    <col min="25" max="25" width="18.5703125" style="2" hidden="1" customWidth="1"/>
    <col min="26" max="26" width="20.140625" style="119" hidden="1" customWidth="1"/>
    <col min="27" max="27" width="17.5703125" style="3" hidden="1" customWidth="1"/>
    <col min="28" max="28" width="12.140625" style="4" hidden="1" customWidth="1"/>
    <col min="29" max="166" width="9.28515625" style="4"/>
    <col min="167" max="16384" width="9.28515625" style="3"/>
  </cols>
  <sheetData>
    <row r="1" spans="1:166" ht="17.25" customHeight="1">
      <c r="A1" s="161" t="s">
        <v>0</v>
      </c>
      <c r="B1" s="62"/>
      <c r="C1" s="62"/>
      <c r="D1" s="62"/>
      <c r="E1" s="63"/>
      <c r="F1" s="63"/>
      <c r="G1" s="63"/>
      <c r="H1" s="63"/>
      <c r="I1" s="64"/>
      <c r="J1" s="64"/>
      <c r="K1" s="64"/>
      <c r="L1" s="65"/>
      <c r="M1" s="63"/>
      <c r="N1" s="66"/>
      <c r="O1" s="66"/>
      <c r="P1" s="66"/>
      <c r="Q1" s="67"/>
      <c r="R1" s="68"/>
      <c r="S1" s="68"/>
      <c r="T1" s="69"/>
      <c r="U1" s="70"/>
      <c r="V1" s="71"/>
      <c r="W1" s="69"/>
      <c r="X1" s="70"/>
      <c r="Y1" s="71"/>
      <c r="Z1" s="112"/>
      <c r="AA1" s="112"/>
    </row>
    <row r="2" spans="1:166" ht="15">
      <c r="A2" s="161"/>
      <c r="B2" s="62"/>
      <c r="C2" s="62"/>
      <c r="D2" s="62"/>
      <c r="E2" s="63"/>
      <c r="F2" s="63"/>
      <c r="G2" s="63"/>
      <c r="H2" s="63"/>
      <c r="I2" s="72"/>
      <c r="J2" s="72"/>
      <c r="K2" s="64"/>
      <c r="L2" s="65"/>
      <c r="M2" s="63"/>
      <c r="N2" s="66"/>
      <c r="O2" s="66"/>
      <c r="P2" s="64"/>
      <c r="Q2" s="65"/>
      <c r="R2" s="68"/>
      <c r="S2" s="68"/>
      <c r="T2" s="69"/>
      <c r="U2" s="70"/>
      <c r="V2" s="71"/>
      <c r="W2" s="69"/>
      <c r="X2" s="70"/>
      <c r="Y2" s="71"/>
      <c r="Z2" s="112"/>
      <c r="AA2" s="112"/>
    </row>
    <row r="3" spans="1:166" ht="15">
      <c r="A3" s="162" t="s">
        <v>1</v>
      </c>
      <c r="B3" s="73"/>
      <c r="C3" s="73"/>
      <c r="D3" s="73"/>
      <c r="E3" s="74"/>
      <c r="F3" s="74"/>
      <c r="G3" s="75"/>
      <c r="H3" s="75"/>
      <c r="I3" s="72"/>
      <c r="J3" s="72"/>
      <c r="K3" s="64"/>
      <c r="L3" s="65"/>
      <c r="M3" s="75"/>
      <c r="N3" s="66"/>
      <c r="O3" s="66"/>
      <c r="P3" s="64"/>
      <c r="Q3" s="65"/>
      <c r="R3" s="68"/>
      <c r="S3" s="68"/>
      <c r="T3" s="69"/>
      <c r="U3" s="70"/>
      <c r="V3" s="71"/>
      <c r="W3" s="69"/>
      <c r="X3" s="70"/>
      <c r="Y3" s="71"/>
      <c r="Z3" s="112"/>
      <c r="AA3" s="112"/>
    </row>
    <row r="4" spans="1:166" ht="4.5" customHeight="1">
      <c r="A4" s="30"/>
      <c r="B4" s="30"/>
      <c r="C4" s="30"/>
      <c r="D4" s="30"/>
      <c r="E4" s="31"/>
      <c r="F4" s="31"/>
      <c r="G4" s="32"/>
      <c r="H4" s="32"/>
      <c r="I4" s="32"/>
      <c r="J4" s="32"/>
      <c r="K4" s="32"/>
      <c r="L4" s="32"/>
      <c r="M4" s="32"/>
      <c r="N4" s="84"/>
      <c r="O4" s="84"/>
      <c r="P4" s="53"/>
      <c r="Q4" s="54"/>
      <c r="R4" s="55"/>
      <c r="S4" s="55"/>
      <c r="T4" s="33"/>
      <c r="U4" s="34"/>
      <c r="V4" s="35"/>
      <c r="W4" s="33"/>
      <c r="X4" s="34"/>
      <c r="Y4" s="35"/>
      <c r="Z4" s="113"/>
      <c r="AA4" s="113"/>
    </row>
    <row r="5" spans="1:166" s="61" customFormat="1" ht="15.75" customHeight="1">
      <c r="A5" s="170" t="s">
        <v>2</v>
      </c>
      <c r="B5" s="90">
        <v>2026</v>
      </c>
      <c r="C5" s="97"/>
      <c r="D5" s="121"/>
      <c r="E5" s="141"/>
      <c r="F5" s="121"/>
      <c r="G5" s="123" t="s">
        <v>3</v>
      </c>
      <c r="H5" s="123" t="s">
        <v>4</v>
      </c>
      <c r="I5" s="97" t="s">
        <v>5</v>
      </c>
      <c r="J5" s="155"/>
      <c r="K5" s="76">
        <v>2026</v>
      </c>
      <c r="L5" s="81">
        <v>2027</v>
      </c>
      <c r="M5" s="155"/>
      <c r="N5" s="121"/>
      <c r="O5" s="91"/>
      <c r="P5" s="77"/>
      <c r="Q5" s="159"/>
      <c r="R5" s="77"/>
      <c r="S5" s="77"/>
      <c r="T5" s="77"/>
      <c r="U5" s="77"/>
      <c r="V5" s="77"/>
      <c r="W5" s="77"/>
      <c r="X5" s="77"/>
      <c r="Y5" s="77"/>
      <c r="Z5" s="77"/>
      <c r="AA5" s="77"/>
    </row>
    <row r="6" spans="1:166" s="61" customFormat="1" ht="15.75" customHeight="1">
      <c r="A6" s="170" t="s">
        <v>6</v>
      </c>
      <c r="B6" s="206">
        <f>R311</f>
        <v>581452000</v>
      </c>
      <c r="C6" s="176" t="s">
        <v>4</v>
      </c>
      <c r="D6" s="136"/>
      <c r="E6" s="177">
        <f>SUM(H6:H11)</f>
        <v>0</v>
      </c>
      <c r="F6" s="92"/>
      <c r="G6" s="192"/>
      <c r="H6" s="124">
        <f>T407+'Specificatie VO'!AC16+'Sportbedrijf Deventer'!S12+Materialen!O14</f>
        <v>0</v>
      </c>
      <c r="I6" s="97" t="s">
        <v>7</v>
      </c>
      <c r="J6" s="155"/>
      <c r="K6" s="82">
        <v>138.1</v>
      </c>
      <c r="L6" s="82">
        <v>138.1</v>
      </c>
      <c r="M6" s="155"/>
      <c r="N6" s="91"/>
      <c r="O6" s="91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</row>
    <row r="7" spans="1:166" s="61" customFormat="1" ht="15.75" customHeight="1" thickBot="1">
      <c r="A7" s="170" t="s">
        <v>728</v>
      </c>
      <c r="B7" s="122">
        <f>R405</f>
        <v>245856000</v>
      </c>
      <c r="C7" s="176" t="s">
        <v>684</v>
      </c>
      <c r="D7" s="181">
        <v>0.21</v>
      </c>
      <c r="E7" s="178">
        <f>E6*0.21</f>
        <v>0</v>
      </c>
      <c r="F7" s="92"/>
      <c r="G7" s="192"/>
      <c r="H7" s="124">
        <f>U407+'Specificatie VO'!AD16+'Sportbedrijf Deventer'!T12+Materialen!P14</f>
        <v>0</v>
      </c>
      <c r="I7" s="97" t="s">
        <v>8</v>
      </c>
      <c r="J7" s="155"/>
      <c r="K7" s="82">
        <v>133.4</v>
      </c>
      <c r="L7" s="82">
        <v>133.4</v>
      </c>
      <c r="M7" s="77"/>
      <c r="N7" s="91"/>
      <c r="O7" s="91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</row>
    <row r="8" spans="1:166" s="61" customFormat="1" ht="15.75" customHeight="1" thickTop="1">
      <c r="A8" s="211" t="s">
        <v>764</v>
      </c>
      <c r="B8" s="177">
        <f>'Specificatie VO'!AA16</f>
        <v>205564000</v>
      </c>
      <c r="C8" s="176" t="s">
        <v>686</v>
      </c>
      <c r="D8" s="136"/>
      <c r="E8" s="177">
        <f>E6+E7</f>
        <v>0</v>
      </c>
      <c r="F8" s="92"/>
      <c r="G8" s="192"/>
      <c r="H8" s="124">
        <f>V407+'Specificatie VO'!AE16+'Sportbedrijf Deventer'!U12+Materialen!Q14</f>
        <v>0</v>
      </c>
      <c r="I8" s="97" t="s">
        <v>672</v>
      </c>
      <c r="J8" s="155"/>
      <c r="K8" s="82">
        <v>135.69999999999999</v>
      </c>
      <c r="L8" s="82">
        <v>135.69999999999999</v>
      </c>
      <c r="M8" s="77"/>
      <c r="N8" s="91"/>
      <c r="O8" s="91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</row>
    <row r="9" spans="1:166" s="61" customFormat="1" ht="15.75" customHeight="1">
      <c r="A9" s="211" t="s">
        <v>789</v>
      </c>
      <c r="B9" s="177">
        <f>'Sportbedrijf Deventer'!Q12</f>
        <v>110116964</v>
      </c>
      <c r="C9" s="351"/>
      <c r="D9" s="136"/>
      <c r="E9" s="177"/>
      <c r="F9" s="92"/>
      <c r="G9" s="192"/>
      <c r="H9" s="124">
        <f>W407+'Specificatie VO'!AF16+'Sportbedrijf Deventer'!V12+Materialen!R14</f>
        <v>0</v>
      </c>
      <c r="I9" s="97"/>
      <c r="J9" s="155"/>
      <c r="K9" s="78"/>
      <c r="L9" s="82"/>
      <c r="M9" s="77"/>
      <c r="N9" s="91"/>
      <c r="O9" s="91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</row>
    <row r="10" spans="1:166" s="61" customFormat="1" ht="15.75" customHeight="1" thickBot="1">
      <c r="A10" s="211" t="s">
        <v>763</v>
      </c>
      <c r="B10" s="177">
        <f>Materialen!M14</f>
        <v>21000</v>
      </c>
      <c r="C10" s="92" t="s">
        <v>685</v>
      </c>
      <c r="D10" s="80"/>
      <c r="E10" s="179">
        <v>0</v>
      </c>
      <c r="F10" s="92"/>
      <c r="G10" s="192"/>
      <c r="H10" s="124">
        <f>X407+'Specificatie VO'!AG16+'Sportbedrijf Deventer'!W12+Materialen!S14</f>
        <v>0</v>
      </c>
      <c r="I10" s="350"/>
      <c r="J10" s="283"/>
      <c r="K10" s="288"/>
      <c r="L10" s="282"/>
      <c r="M10" s="349"/>
      <c r="N10" s="91"/>
      <c r="O10" s="91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</row>
    <row r="11" spans="1:166" s="61" customFormat="1" ht="15.75" customHeight="1" thickTop="1">
      <c r="A11" s="171" t="s">
        <v>9</v>
      </c>
      <c r="B11" s="279">
        <f>SUM(B6:B10)</f>
        <v>1143009964</v>
      </c>
      <c r="C11" s="80"/>
      <c r="D11" s="80"/>
      <c r="E11" s="180">
        <f>E8+E10</f>
        <v>0</v>
      </c>
      <c r="F11" s="139"/>
      <c r="G11" s="192"/>
      <c r="H11" s="124">
        <f>Y407+'Specificatie VO'!AH16+'Sportbedrijf Deventer'!X12+Materialen!T14</f>
        <v>0</v>
      </c>
      <c r="I11" s="98"/>
      <c r="J11" s="77"/>
      <c r="K11" s="79"/>
      <c r="L11" s="83"/>
      <c r="M11" s="77"/>
      <c r="N11" s="91"/>
      <c r="O11" s="91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</row>
    <row r="12" spans="1:166" s="61" customFormat="1" ht="15.75" customHeight="1">
      <c r="A12" s="172" t="s">
        <v>10</v>
      </c>
      <c r="B12" s="439">
        <f>N311+N405</f>
        <v>9358055</v>
      </c>
      <c r="C12" s="138"/>
      <c r="D12" s="138"/>
      <c r="E12" s="141"/>
      <c r="F12" s="139" t="s">
        <v>22</v>
      </c>
      <c r="G12" s="192"/>
      <c r="H12" s="124">
        <f>SUM(H6:H11)</f>
        <v>0</v>
      </c>
      <c r="I12" s="98"/>
      <c r="J12" s="77"/>
      <c r="K12" s="79"/>
      <c r="L12" s="83"/>
      <c r="M12" s="77"/>
      <c r="N12" s="91"/>
      <c r="O12" s="91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</row>
    <row r="13" spans="1:166" s="61" customFormat="1" ht="15.75" customHeight="1">
      <c r="A13" s="172" t="s">
        <v>11</v>
      </c>
      <c r="B13" s="440">
        <f>O311+O405</f>
        <v>150000</v>
      </c>
      <c r="C13" s="138"/>
      <c r="D13" s="138"/>
      <c r="E13" s="141"/>
      <c r="F13" s="138"/>
      <c r="G13" s="138"/>
      <c r="H13" s="141"/>
      <c r="I13" s="98"/>
      <c r="J13" s="77"/>
      <c r="K13" s="79"/>
      <c r="L13" s="83"/>
      <c r="M13" s="77"/>
      <c r="N13" s="140"/>
      <c r="O13" s="140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</row>
    <row r="14" spans="1:166" s="4" customFormat="1" ht="4.5" customHeight="1">
      <c r="A14" s="163"/>
      <c r="B14" s="30"/>
      <c r="C14" s="30"/>
      <c r="D14" s="30"/>
      <c r="E14" s="31"/>
      <c r="F14" s="31"/>
      <c r="G14" s="32"/>
      <c r="H14" s="32"/>
      <c r="I14" s="32"/>
      <c r="J14" s="32"/>
      <c r="K14" s="32"/>
      <c r="L14" s="32"/>
      <c r="M14" s="32"/>
      <c r="N14" s="84"/>
      <c r="O14" s="84"/>
      <c r="P14" s="53"/>
      <c r="Q14" s="54"/>
      <c r="R14" s="55"/>
      <c r="S14" s="55"/>
      <c r="T14" s="33"/>
      <c r="U14" s="34"/>
      <c r="V14" s="35"/>
      <c r="W14" s="33"/>
      <c r="X14" s="34"/>
      <c r="Y14" s="35"/>
      <c r="Z14" s="113"/>
      <c r="AA14" s="113"/>
    </row>
    <row r="15" spans="1:166" s="87" customFormat="1" ht="15.75" customHeight="1">
      <c r="A15" s="402" t="s">
        <v>12</v>
      </c>
      <c r="B15" s="402" t="s">
        <v>13</v>
      </c>
      <c r="C15" s="402" t="s">
        <v>14</v>
      </c>
      <c r="D15" s="402" t="s">
        <v>590</v>
      </c>
      <c r="E15" s="402" t="s">
        <v>15</v>
      </c>
      <c r="F15" s="402" t="s">
        <v>16</v>
      </c>
      <c r="G15" s="402" t="s">
        <v>17</v>
      </c>
      <c r="H15" s="402" t="s">
        <v>18</v>
      </c>
      <c r="I15" s="405" t="s">
        <v>19</v>
      </c>
      <c r="J15" s="156"/>
      <c r="K15" s="408" t="s">
        <v>774</v>
      </c>
      <c r="L15" s="409"/>
      <c r="M15" s="410"/>
      <c r="N15" s="411" t="s">
        <v>20</v>
      </c>
      <c r="O15" s="411" t="s">
        <v>21</v>
      </c>
      <c r="P15" s="414" t="s">
        <v>808</v>
      </c>
      <c r="Q15" s="414"/>
      <c r="R15" s="415"/>
      <c r="S15" s="186" t="s">
        <v>694</v>
      </c>
      <c r="T15" s="142"/>
      <c r="U15" s="142"/>
      <c r="V15" s="142"/>
      <c r="W15" s="142"/>
      <c r="X15" s="142"/>
      <c r="Y15" s="142"/>
      <c r="Z15" s="173" t="s">
        <v>22</v>
      </c>
      <c r="AA15" s="182" t="s">
        <v>682</v>
      </c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</row>
    <row r="16" spans="1:166" s="87" customFormat="1" ht="15.75" customHeight="1">
      <c r="A16" s="403"/>
      <c r="B16" s="403"/>
      <c r="C16" s="403"/>
      <c r="D16" s="403"/>
      <c r="E16" s="403"/>
      <c r="F16" s="403"/>
      <c r="G16" s="403"/>
      <c r="H16" s="403"/>
      <c r="I16" s="406"/>
      <c r="J16" s="152"/>
      <c r="K16" s="418" t="s">
        <v>7</v>
      </c>
      <c r="L16" s="418" t="s">
        <v>23</v>
      </c>
      <c r="M16" s="416" t="s">
        <v>22</v>
      </c>
      <c r="N16" s="412"/>
      <c r="O16" s="412"/>
      <c r="P16" s="422" t="s">
        <v>7</v>
      </c>
      <c r="Q16" s="422" t="s">
        <v>23</v>
      </c>
      <c r="R16" s="420" t="s">
        <v>22</v>
      </c>
      <c r="S16" s="187"/>
      <c r="T16" s="88" t="s">
        <v>24</v>
      </c>
      <c r="U16" s="89" t="s">
        <v>24</v>
      </c>
      <c r="V16" s="89" t="s">
        <v>24</v>
      </c>
      <c r="W16" s="89" t="s">
        <v>24</v>
      </c>
      <c r="X16" s="89" t="s">
        <v>24</v>
      </c>
      <c r="Y16" s="89" t="s">
        <v>24</v>
      </c>
      <c r="Z16" s="174" t="s">
        <v>24</v>
      </c>
      <c r="AA16" s="183" t="s">
        <v>683</v>
      </c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</row>
    <row r="17" spans="1:166" s="87" customFormat="1" ht="15">
      <c r="A17" s="404"/>
      <c r="B17" s="404"/>
      <c r="C17" s="404"/>
      <c r="D17" s="404"/>
      <c r="E17" s="404"/>
      <c r="F17" s="404"/>
      <c r="G17" s="404"/>
      <c r="H17" s="404"/>
      <c r="I17" s="407"/>
      <c r="J17" s="153"/>
      <c r="K17" s="419"/>
      <c r="L17" s="419"/>
      <c r="M17" s="417"/>
      <c r="N17" s="413"/>
      <c r="O17" s="413"/>
      <c r="P17" s="423"/>
      <c r="Q17" s="423"/>
      <c r="R17" s="421"/>
      <c r="S17" s="188"/>
      <c r="T17" s="190"/>
      <c r="U17" s="154"/>
      <c r="V17" s="154"/>
      <c r="W17" s="154"/>
      <c r="X17" s="154"/>
      <c r="Y17" s="154"/>
      <c r="Z17" s="191">
        <v>1</v>
      </c>
      <c r="AA17" s="184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</row>
    <row r="18" spans="1:166" ht="25.5" customHeight="1">
      <c r="A18" s="398" t="s">
        <v>25</v>
      </c>
      <c r="B18" s="399"/>
      <c r="C18" s="36"/>
      <c r="D18" s="36"/>
      <c r="E18" s="37"/>
      <c r="F18" s="37"/>
      <c r="G18" s="38"/>
      <c r="H18" s="39"/>
      <c r="I18" s="39"/>
      <c r="J18" s="39"/>
      <c r="K18" s="40"/>
      <c r="L18" s="40"/>
      <c r="M18" s="41"/>
      <c r="N18" s="60"/>
      <c r="O18" s="60"/>
      <c r="P18" s="40"/>
      <c r="Q18" s="40"/>
      <c r="R18" s="41"/>
      <c r="S18" s="41"/>
      <c r="T18" s="41"/>
      <c r="U18" s="39"/>
      <c r="V18" s="42"/>
      <c r="W18" s="42"/>
      <c r="X18" s="42"/>
      <c r="Y18" s="42"/>
      <c r="Z18" s="42"/>
      <c r="AA18" s="175"/>
    </row>
    <row r="19" spans="1:166" ht="15.75">
      <c r="A19" s="9" t="s">
        <v>26</v>
      </c>
      <c r="B19" s="10"/>
      <c r="C19" s="10"/>
      <c r="D19" s="10"/>
      <c r="E19" s="11"/>
      <c r="F19" s="11"/>
      <c r="G19" s="12"/>
      <c r="H19" s="12"/>
      <c r="I19" s="12"/>
      <c r="J19" s="12"/>
      <c r="K19" s="25"/>
      <c r="L19" s="25"/>
      <c r="M19" s="26"/>
      <c r="N19" s="85"/>
      <c r="O19" s="85"/>
      <c r="P19" s="25"/>
      <c r="Q19" s="25"/>
      <c r="R19" s="26"/>
      <c r="S19" s="26"/>
      <c r="T19" s="3"/>
      <c r="U19" s="3"/>
      <c r="V19" s="3"/>
      <c r="W19" s="3"/>
      <c r="X19" s="3"/>
      <c r="Y19" s="3"/>
      <c r="Z19" s="114"/>
    </row>
    <row r="20" spans="1:166">
      <c r="A20" s="165" t="s">
        <v>27</v>
      </c>
      <c r="B20" s="19" t="s">
        <v>28</v>
      </c>
      <c r="C20" s="21"/>
      <c r="D20" s="130" t="s">
        <v>597</v>
      </c>
      <c r="E20" s="20"/>
      <c r="F20" s="13"/>
      <c r="G20" s="143"/>
      <c r="H20" s="15"/>
      <c r="I20" s="14" t="s">
        <v>29</v>
      </c>
      <c r="J20" s="157" t="s">
        <v>673</v>
      </c>
      <c r="K20" s="99">
        <v>0</v>
      </c>
      <c r="L20" s="27">
        <v>953000</v>
      </c>
      <c r="M20" s="56">
        <f t="shared" ref="M20:M25" si="0">SUM(K20:L20)</f>
        <v>953000</v>
      </c>
      <c r="N20" s="100">
        <v>0</v>
      </c>
      <c r="O20" s="94">
        <v>0</v>
      </c>
      <c r="P20" s="99">
        <f>IF(J20="TG",ROUNDUP((K20+N20)*($L$6/$K$6),-3),ROUNDUP((K20+N20)*($L$8/$K$8),-3))</f>
        <v>0</v>
      </c>
      <c r="Q20" s="27">
        <f t="shared" ref="Q20" si="1">ROUNDUP((L20+O20)*($L$7/$K$7),-3)</f>
        <v>953000</v>
      </c>
      <c r="R20" s="56">
        <f>P20+Q20</f>
        <v>953000</v>
      </c>
      <c r="S20" s="56">
        <f>R20-(M20+N20+O20)</f>
        <v>0</v>
      </c>
      <c r="T20" s="101">
        <f t="shared" ref="T20:T25" si="2">(R20*$G$6/1000)*$T$17</f>
        <v>0</v>
      </c>
      <c r="U20" s="93">
        <f t="shared" ref="U20:U25" si="3">(R20*$G$7/1000)*$U$17</f>
        <v>0</v>
      </c>
      <c r="V20" s="27">
        <f t="shared" ref="V20:V25" si="4">(R20*$G$8/1000)*$V$17</f>
        <v>0</v>
      </c>
      <c r="W20" s="58">
        <f t="shared" ref="W20:W25" si="5">(R20*$G$9/1000)*$W$17</f>
        <v>0</v>
      </c>
      <c r="X20" s="27">
        <f t="shared" ref="X20:X25" si="6">(R20*$G$10/1000)*$X$17</f>
        <v>0</v>
      </c>
      <c r="Y20" s="58">
        <f t="shared" ref="Y20:Y25" si="7">(R20*$G$11/1000)*$Y$17</f>
        <v>0</v>
      </c>
      <c r="Z20" s="115">
        <f t="shared" ref="Z20:Z25" si="8">SUM(T20:Y20)</f>
        <v>0</v>
      </c>
      <c r="AA20" s="115">
        <f t="shared" ref="AA20:AA25" si="9">Z20*$D$7</f>
        <v>0</v>
      </c>
    </row>
    <row r="21" spans="1:166">
      <c r="A21" s="165" t="s">
        <v>30</v>
      </c>
      <c r="B21" s="19" t="s">
        <v>31</v>
      </c>
      <c r="C21" s="21"/>
      <c r="D21" s="130" t="s">
        <v>597</v>
      </c>
      <c r="E21" s="20"/>
      <c r="F21" s="13"/>
      <c r="G21" s="143"/>
      <c r="H21" s="15"/>
      <c r="I21" s="14" t="s">
        <v>32</v>
      </c>
      <c r="J21" s="157" t="s">
        <v>673</v>
      </c>
      <c r="K21" s="99">
        <v>0</v>
      </c>
      <c r="L21" s="27">
        <v>13778000</v>
      </c>
      <c r="M21" s="56">
        <f t="shared" si="0"/>
        <v>13778000</v>
      </c>
      <c r="N21" s="100">
        <v>0</v>
      </c>
      <c r="O21" s="94">
        <v>0</v>
      </c>
      <c r="P21" s="99">
        <f t="shared" ref="P21:P25" si="10">IF(J21="TG",ROUNDUP((K21+N21)*($L$6/$K$6),-3),ROUNDUP((K21+N21)*($L$8/$K$8),-3))</f>
        <v>0</v>
      </c>
      <c r="Q21" s="27">
        <f t="shared" ref="Q21:Q25" si="11">ROUNDUP((L21+O21)*($L$7/$K$7),-3)</f>
        <v>13778000</v>
      </c>
      <c r="R21" s="56">
        <f t="shared" ref="R21:R25" si="12">P21+Q21</f>
        <v>13778000</v>
      </c>
      <c r="S21" s="56">
        <f t="shared" ref="S21:S25" si="13">R21-(M21+N21+O21)</f>
        <v>0</v>
      </c>
      <c r="T21" s="101">
        <f t="shared" si="2"/>
        <v>0</v>
      </c>
      <c r="U21" s="93">
        <f t="shared" si="3"/>
        <v>0</v>
      </c>
      <c r="V21" s="27">
        <f t="shared" si="4"/>
        <v>0</v>
      </c>
      <c r="W21" s="58">
        <f t="shared" si="5"/>
        <v>0</v>
      </c>
      <c r="X21" s="27">
        <f t="shared" si="6"/>
        <v>0</v>
      </c>
      <c r="Y21" s="58">
        <f t="shared" si="7"/>
        <v>0</v>
      </c>
      <c r="Z21" s="115">
        <f t="shared" si="8"/>
        <v>0</v>
      </c>
      <c r="AA21" s="115">
        <f t="shared" si="9"/>
        <v>0</v>
      </c>
    </row>
    <row r="22" spans="1:166" ht="25.5">
      <c r="A22" s="165" t="s">
        <v>33</v>
      </c>
      <c r="B22" s="19" t="s">
        <v>34</v>
      </c>
      <c r="C22" s="21"/>
      <c r="D22" s="130" t="s">
        <v>597</v>
      </c>
      <c r="E22" s="20"/>
      <c r="F22" s="13"/>
      <c r="G22" s="143"/>
      <c r="H22" s="15"/>
      <c r="I22" s="14" t="s">
        <v>35</v>
      </c>
      <c r="J22" s="157" t="s">
        <v>673</v>
      </c>
      <c r="K22" s="99">
        <v>0</v>
      </c>
      <c r="L22" s="27">
        <v>60000</v>
      </c>
      <c r="M22" s="56">
        <f t="shared" si="0"/>
        <v>60000</v>
      </c>
      <c r="N22" s="100">
        <v>0</v>
      </c>
      <c r="O22" s="94">
        <v>0</v>
      </c>
      <c r="P22" s="99">
        <f t="shared" si="10"/>
        <v>0</v>
      </c>
      <c r="Q22" s="27">
        <f>ROUNDUP((L22+O22)*($L$7/$K$7),-3)</f>
        <v>60000</v>
      </c>
      <c r="R22" s="56">
        <f t="shared" si="12"/>
        <v>60000</v>
      </c>
      <c r="S22" s="56">
        <f t="shared" si="13"/>
        <v>0</v>
      </c>
      <c r="T22" s="101">
        <f t="shared" si="2"/>
        <v>0</v>
      </c>
      <c r="U22" s="93">
        <f t="shared" si="3"/>
        <v>0</v>
      </c>
      <c r="V22" s="27">
        <f t="shared" si="4"/>
        <v>0</v>
      </c>
      <c r="W22" s="58">
        <f t="shared" si="5"/>
        <v>0</v>
      </c>
      <c r="X22" s="27">
        <f t="shared" si="6"/>
        <v>0</v>
      </c>
      <c r="Y22" s="58">
        <f t="shared" si="7"/>
        <v>0</v>
      </c>
      <c r="Z22" s="115">
        <f t="shared" si="8"/>
        <v>0</v>
      </c>
      <c r="AA22" s="115">
        <f t="shared" si="9"/>
        <v>0</v>
      </c>
    </row>
    <row r="23" spans="1:166">
      <c r="A23" s="165" t="s">
        <v>33</v>
      </c>
      <c r="B23" s="19" t="s">
        <v>36</v>
      </c>
      <c r="C23" s="21"/>
      <c r="D23" s="130" t="s">
        <v>597</v>
      </c>
      <c r="E23" s="20"/>
      <c r="F23" s="13"/>
      <c r="G23" s="143"/>
      <c r="H23" s="15"/>
      <c r="I23" s="14" t="s">
        <v>35</v>
      </c>
      <c r="J23" s="157" t="s">
        <v>673</v>
      </c>
      <c r="K23" s="99">
        <v>684000</v>
      </c>
      <c r="L23" s="27">
        <v>0</v>
      </c>
      <c r="M23" s="56">
        <f t="shared" si="0"/>
        <v>684000</v>
      </c>
      <c r="N23" s="100">
        <v>0</v>
      </c>
      <c r="O23" s="94">
        <v>0</v>
      </c>
      <c r="P23" s="99">
        <f t="shared" si="10"/>
        <v>684000</v>
      </c>
      <c r="Q23" s="27">
        <f t="shared" si="11"/>
        <v>0</v>
      </c>
      <c r="R23" s="56">
        <f t="shared" si="12"/>
        <v>684000</v>
      </c>
      <c r="S23" s="56">
        <f t="shared" si="13"/>
        <v>0</v>
      </c>
      <c r="T23" s="101">
        <f t="shared" si="2"/>
        <v>0</v>
      </c>
      <c r="U23" s="93">
        <f t="shared" si="3"/>
        <v>0</v>
      </c>
      <c r="V23" s="27">
        <f t="shared" si="4"/>
        <v>0</v>
      </c>
      <c r="W23" s="58">
        <f t="shared" si="5"/>
        <v>0</v>
      </c>
      <c r="X23" s="27">
        <f t="shared" si="6"/>
        <v>0</v>
      </c>
      <c r="Y23" s="58">
        <f t="shared" si="7"/>
        <v>0</v>
      </c>
      <c r="Z23" s="115">
        <f t="shared" si="8"/>
        <v>0</v>
      </c>
      <c r="AA23" s="115">
        <f t="shared" si="9"/>
        <v>0</v>
      </c>
    </row>
    <row r="24" spans="1:166">
      <c r="A24" s="165"/>
      <c r="B24" s="19"/>
      <c r="C24" s="21"/>
      <c r="D24" s="130"/>
      <c r="E24" s="20"/>
      <c r="F24" s="13"/>
      <c r="G24" s="143"/>
      <c r="H24" s="15"/>
      <c r="I24" s="14"/>
      <c r="J24" s="157"/>
      <c r="K24" s="99">
        <v>0</v>
      </c>
      <c r="L24" s="27">
        <v>0</v>
      </c>
      <c r="M24" s="56">
        <f t="shared" si="0"/>
        <v>0</v>
      </c>
      <c r="N24" s="100">
        <v>0</v>
      </c>
      <c r="O24" s="94">
        <v>0</v>
      </c>
      <c r="P24" s="99">
        <f t="shared" si="10"/>
        <v>0</v>
      </c>
      <c r="Q24" s="27">
        <f t="shared" si="11"/>
        <v>0</v>
      </c>
      <c r="R24" s="56">
        <f t="shared" si="12"/>
        <v>0</v>
      </c>
      <c r="S24" s="56">
        <f t="shared" si="13"/>
        <v>0</v>
      </c>
      <c r="T24" s="101">
        <f t="shared" si="2"/>
        <v>0</v>
      </c>
      <c r="U24" s="93">
        <f t="shared" si="3"/>
        <v>0</v>
      </c>
      <c r="V24" s="27">
        <f t="shared" si="4"/>
        <v>0</v>
      </c>
      <c r="W24" s="58">
        <f t="shared" si="5"/>
        <v>0</v>
      </c>
      <c r="X24" s="27">
        <f t="shared" si="6"/>
        <v>0</v>
      </c>
      <c r="Y24" s="58">
        <f t="shared" si="7"/>
        <v>0</v>
      </c>
      <c r="Z24" s="115">
        <f t="shared" si="8"/>
        <v>0</v>
      </c>
      <c r="AA24" s="115">
        <f t="shared" si="9"/>
        <v>0</v>
      </c>
    </row>
    <row r="25" spans="1:166">
      <c r="A25" s="165"/>
      <c r="B25" s="19"/>
      <c r="C25" s="21"/>
      <c r="D25" s="130"/>
      <c r="E25" s="20"/>
      <c r="F25" s="13"/>
      <c r="G25" s="143"/>
      <c r="H25" s="15"/>
      <c r="I25" s="14"/>
      <c r="J25" s="157"/>
      <c r="K25" s="99">
        <v>0</v>
      </c>
      <c r="L25" s="27">
        <v>0</v>
      </c>
      <c r="M25" s="56">
        <f t="shared" si="0"/>
        <v>0</v>
      </c>
      <c r="N25" s="100">
        <v>0</v>
      </c>
      <c r="O25" s="94">
        <v>0</v>
      </c>
      <c r="P25" s="99">
        <f t="shared" si="10"/>
        <v>0</v>
      </c>
      <c r="Q25" s="27">
        <f t="shared" si="11"/>
        <v>0</v>
      </c>
      <c r="R25" s="56">
        <f t="shared" si="12"/>
        <v>0</v>
      </c>
      <c r="S25" s="56">
        <f t="shared" si="13"/>
        <v>0</v>
      </c>
      <c r="T25" s="101">
        <f t="shared" si="2"/>
        <v>0</v>
      </c>
      <c r="U25" s="93">
        <f t="shared" si="3"/>
        <v>0</v>
      </c>
      <c r="V25" s="27">
        <f t="shared" si="4"/>
        <v>0</v>
      </c>
      <c r="W25" s="58">
        <f t="shared" si="5"/>
        <v>0</v>
      </c>
      <c r="X25" s="27">
        <f t="shared" si="6"/>
        <v>0</v>
      </c>
      <c r="Y25" s="58">
        <f t="shared" si="7"/>
        <v>0</v>
      </c>
      <c r="Z25" s="115">
        <f t="shared" si="8"/>
        <v>0</v>
      </c>
      <c r="AA25" s="115">
        <f t="shared" si="9"/>
        <v>0</v>
      </c>
    </row>
    <row r="26" spans="1:166" ht="13.5" thickBot="1">
      <c r="A26" s="168" t="s">
        <v>22</v>
      </c>
      <c r="B26" s="102"/>
      <c r="C26" s="102"/>
      <c r="D26" s="131"/>
      <c r="E26" s="103"/>
      <c r="F26" s="103"/>
      <c r="G26" s="104"/>
      <c r="H26" s="104"/>
      <c r="I26" s="104"/>
      <c r="J26" s="104"/>
      <c r="K26" s="106">
        <f>SUM(K20:K25)</f>
        <v>684000</v>
      </c>
      <c r="L26" s="106">
        <f t="shared" ref="L26" si="14">SUM(L20:L25)</f>
        <v>14791000</v>
      </c>
      <c r="M26" s="137">
        <f>SUM(M20:M25)</f>
        <v>15475000</v>
      </c>
      <c r="N26" s="106">
        <f t="shared" ref="N26" si="15">SUM(N20:N25)</f>
        <v>0</v>
      </c>
      <c r="O26" s="106">
        <f>SUM(O20:O25)</f>
        <v>0</v>
      </c>
      <c r="P26" s="106">
        <f t="shared" ref="P26:AA26" si="16">SUM(P20:P25)</f>
        <v>684000</v>
      </c>
      <c r="Q26" s="106">
        <f t="shared" si="16"/>
        <v>14791000</v>
      </c>
      <c r="R26" s="106">
        <f t="shared" si="16"/>
        <v>15475000</v>
      </c>
      <c r="S26" s="106">
        <f t="shared" si="16"/>
        <v>0</v>
      </c>
      <c r="T26" s="106">
        <f t="shared" si="16"/>
        <v>0</v>
      </c>
      <c r="U26" s="106">
        <f t="shared" si="16"/>
        <v>0</v>
      </c>
      <c r="V26" s="106">
        <f t="shared" si="16"/>
        <v>0</v>
      </c>
      <c r="W26" s="106">
        <f t="shared" si="16"/>
        <v>0</v>
      </c>
      <c r="X26" s="106">
        <f t="shared" si="16"/>
        <v>0</v>
      </c>
      <c r="Y26" s="106">
        <f t="shared" si="16"/>
        <v>0</v>
      </c>
      <c r="Z26" s="106">
        <f t="shared" si="16"/>
        <v>0</v>
      </c>
      <c r="AA26" s="106">
        <f t="shared" si="16"/>
        <v>0</v>
      </c>
    </row>
    <row r="27" spans="1:166" ht="16.5" thickTop="1">
      <c r="A27" s="8" t="s">
        <v>37</v>
      </c>
      <c r="B27" s="16"/>
      <c r="C27" s="16"/>
      <c r="D27" s="132"/>
      <c r="E27" s="17"/>
      <c r="F27" s="17"/>
      <c r="G27" s="18"/>
      <c r="H27" s="18"/>
      <c r="I27" s="18"/>
      <c r="J27" s="18"/>
      <c r="K27" s="25"/>
      <c r="L27" s="25"/>
      <c r="M27" s="26"/>
      <c r="N27" s="95"/>
      <c r="O27" s="95"/>
      <c r="P27" s="95"/>
      <c r="Q27" s="25"/>
      <c r="R27" s="26"/>
      <c r="S27" s="26"/>
      <c r="T27" s="57"/>
      <c r="U27" s="57"/>
      <c r="V27" s="57"/>
      <c r="W27" s="57"/>
      <c r="X27" s="57"/>
      <c r="Y27" s="57"/>
      <c r="Z27" s="116"/>
      <c r="AA27" s="116"/>
    </row>
    <row r="28" spans="1:166">
      <c r="A28" s="165" t="s">
        <v>38</v>
      </c>
      <c r="B28" s="21" t="s">
        <v>39</v>
      </c>
      <c r="C28" s="21"/>
      <c r="D28" s="133" t="s">
        <v>585</v>
      </c>
      <c r="E28" s="20"/>
      <c r="F28" s="13"/>
      <c r="G28" s="143"/>
      <c r="H28" s="15"/>
      <c r="I28" s="14" t="s">
        <v>40</v>
      </c>
      <c r="J28" s="157" t="s">
        <v>674</v>
      </c>
      <c r="K28" s="99">
        <v>0</v>
      </c>
      <c r="L28" s="27">
        <v>0</v>
      </c>
      <c r="M28" s="56">
        <f t="shared" ref="M28:M51" si="17">SUM(K28:L28)</f>
        <v>0</v>
      </c>
      <c r="N28" s="110">
        <v>0</v>
      </c>
      <c r="O28" s="94">
        <v>0</v>
      </c>
      <c r="P28" s="99">
        <f t="shared" ref="P28:P51" si="18">IF(J28="TG",ROUNDUP((K28+N28)*($L$6/$K$6),-3),ROUNDUP((K28+N28)*($L$8/$K$8),-3))</f>
        <v>0</v>
      </c>
      <c r="Q28" s="27">
        <f t="shared" ref="Q28:Q51" si="19">ROUNDUP((L28+O28)*($L$7/$K$7),-3)</f>
        <v>0</v>
      </c>
      <c r="R28" s="56">
        <f t="shared" ref="R28:R51" si="20">P28+Q28</f>
        <v>0</v>
      </c>
      <c r="S28" s="56">
        <f t="shared" ref="S28:S51" si="21">R28-(M28+N28+O28)</f>
        <v>0</v>
      </c>
      <c r="T28" s="99">
        <f t="shared" ref="T28:T51" si="22">(R28*$G$6/1000)*$T$17</f>
        <v>0</v>
      </c>
      <c r="U28" s="93">
        <f t="shared" ref="U28:U51" si="23">(R28*$G$7/1000)*$U$17</f>
        <v>0</v>
      </c>
      <c r="V28" s="27">
        <f t="shared" ref="V28:V51" si="24">(R28*$G$8/1000)*$V$17</f>
        <v>0</v>
      </c>
      <c r="W28" s="58">
        <f t="shared" ref="W28:W51" si="25">(R28*$G$9/1000)*$W$17</f>
        <v>0</v>
      </c>
      <c r="X28" s="27">
        <f t="shared" ref="X28:X51" si="26">(R28*$G$10/1000)*$X$17</f>
        <v>0</v>
      </c>
      <c r="Y28" s="58">
        <f t="shared" ref="Y28:Y51" si="27">(R28*$G$11/1000)*$Y$17</f>
        <v>0</v>
      </c>
      <c r="Z28" s="115">
        <f t="shared" ref="Z28:Z51" si="28">SUM(T28:Y28)</f>
        <v>0</v>
      </c>
      <c r="AA28" s="115">
        <f t="shared" ref="AA28:AA51" si="29">Z28*$D$7</f>
        <v>0</v>
      </c>
    </row>
    <row r="29" spans="1:166">
      <c r="A29" s="165" t="s">
        <v>41</v>
      </c>
      <c r="B29" s="21" t="s">
        <v>42</v>
      </c>
      <c r="C29" s="21"/>
      <c r="D29" s="133" t="s">
        <v>585</v>
      </c>
      <c r="E29" s="20"/>
      <c r="F29" s="13"/>
      <c r="G29" s="143"/>
      <c r="H29" s="15"/>
      <c r="I29" s="14" t="s">
        <v>43</v>
      </c>
      <c r="J29" s="157" t="s">
        <v>673</v>
      </c>
      <c r="K29" s="99">
        <v>0</v>
      </c>
      <c r="L29" s="27">
        <v>0</v>
      </c>
      <c r="M29" s="56">
        <f t="shared" si="17"/>
        <v>0</v>
      </c>
      <c r="N29" s="110">
        <v>0</v>
      </c>
      <c r="O29" s="94">
        <v>0</v>
      </c>
      <c r="P29" s="99">
        <f t="shared" si="18"/>
        <v>0</v>
      </c>
      <c r="Q29" s="27">
        <f t="shared" si="19"/>
        <v>0</v>
      </c>
      <c r="R29" s="56">
        <f t="shared" si="20"/>
        <v>0</v>
      </c>
      <c r="S29" s="56">
        <f t="shared" si="21"/>
        <v>0</v>
      </c>
      <c r="T29" s="99">
        <f t="shared" si="22"/>
        <v>0</v>
      </c>
      <c r="U29" s="93">
        <f t="shared" si="23"/>
        <v>0</v>
      </c>
      <c r="V29" s="27">
        <f t="shared" si="24"/>
        <v>0</v>
      </c>
      <c r="W29" s="58">
        <f t="shared" si="25"/>
        <v>0</v>
      </c>
      <c r="X29" s="27">
        <f t="shared" si="26"/>
        <v>0</v>
      </c>
      <c r="Y29" s="58">
        <f t="shared" si="27"/>
        <v>0</v>
      </c>
      <c r="Z29" s="115">
        <f t="shared" si="28"/>
        <v>0</v>
      </c>
      <c r="AA29" s="115">
        <f t="shared" si="29"/>
        <v>0</v>
      </c>
    </row>
    <row r="30" spans="1:166" ht="15">
      <c r="A30" s="165" t="s">
        <v>44</v>
      </c>
      <c r="B30" s="21" t="s">
        <v>45</v>
      </c>
      <c r="C30" s="21" t="s">
        <v>46</v>
      </c>
      <c r="D30" s="133" t="s">
        <v>585</v>
      </c>
      <c r="E30" s="20"/>
      <c r="F30" s="13"/>
      <c r="G30" s="143"/>
      <c r="H30" s="15"/>
      <c r="I30" s="169" t="s">
        <v>47</v>
      </c>
      <c r="J30" s="169" t="s">
        <v>674</v>
      </c>
      <c r="K30" s="99">
        <v>590000</v>
      </c>
      <c r="L30" s="27">
        <v>0</v>
      </c>
      <c r="M30" s="56">
        <f t="shared" si="17"/>
        <v>590000</v>
      </c>
      <c r="N30" s="110">
        <v>0</v>
      </c>
      <c r="O30" s="94">
        <v>0</v>
      </c>
      <c r="P30" s="99">
        <f t="shared" si="18"/>
        <v>590000</v>
      </c>
      <c r="Q30" s="27">
        <f t="shared" si="19"/>
        <v>0</v>
      </c>
      <c r="R30" s="56">
        <f t="shared" si="20"/>
        <v>590000</v>
      </c>
      <c r="S30" s="56">
        <f t="shared" si="21"/>
        <v>0</v>
      </c>
      <c r="T30" s="99">
        <f t="shared" si="22"/>
        <v>0</v>
      </c>
      <c r="U30" s="93">
        <f t="shared" si="23"/>
        <v>0</v>
      </c>
      <c r="V30" s="27">
        <f t="shared" si="24"/>
        <v>0</v>
      </c>
      <c r="W30" s="58">
        <f t="shared" si="25"/>
        <v>0</v>
      </c>
      <c r="X30" s="27">
        <f t="shared" si="26"/>
        <v>0</v>
      </c>
      <c r="Y30" s="58">
        <f t="shared" si="27"/>
        <v>0</v>
      </c>
      <c r="Z30" s="115">
        <f t="shared" si="28"/>
        <v>0</v>
      </c>
      <c r="AA30" s="115">
        <f t="shared" si="29"/>
        <v>0</v>
      </c>
    </row>
    <row r="31" spans="1:166">
      <c r="A31" s="165" t="s">
        <v>48</v>
      </c>
      <c r="B31" s="21"/>
      <c r="C31" s="21" t="s">
        <v>46</v>
      </c>
      <c r="D31" s="133" t="s">
        <v>585</v>
      </c>
      <c r="E31" s="20"/>
      <c r="F31" s="13"/>
      <c r="G31" s="143"/>
      <c r="H31" s="15"/>
      <c r="I31" s="14" t="s">
        <v>49</v>
      </c>
      <c r="J31" s="157" t="s">
        <v>673</v>
      </c>
      <c r="K31" s="99">
        <v>0</v>
      </c>
      <c r="L31" s="27">
        <v>0</v>
      </c>
      <c r="M31" s="56">
        <f t="shared" si="17"/>
        <v>0</v>
      </c>
      <c r="N31" s="110">
        <v>0</v>
      </c>
      <c r="O31" s="94">
        <v>0</v>
      </c>
      <c r="P31" s="99">
        <f t="shared" si="18"/>
        <v>0</v>
      </c>
      <c r="Q31" s="27">
        <f t="shared" si="19"/>
        <v>0</v>
      </c>
      <c r="R31" s="56">
        <f t="shared" si="20"/>
        <v>0</v>
      </c>
      <c r="S31" s="56">
        <f t="shared" si="21"/>
        <v>0</v>
      </c>
      <c r="T31" s="99">
        <f t="shared" si="22"/>
        <v>0</v>
      </c>
      <c r="U31" s="93">
        <f t="shared" si="23"/>
        <v>0</v>
      </c>
      <c r="V31" s="27">
        <f t="shared" si="24"/>
        <v>0</v>
      </c>
      <c r="W31" s="58">
        <f t="shared" si="25"/>
        <v>0</v>
      </c>
      <c r="X31" s="27">
        <f t="shared" si="26"/>
        <v>0</v>
      </c>
      <c r="Y31" s="58">
        <f t="shared" si="27"/>
        <v>0</v>
      </c>
      <c r="Z31" s="115">
        <f t="shared" si="28"/>
        <v>0</v>
      </c>
      <c r="AA31" s="115">
        <f t="shared" si="29"/>
        <v>0</v>
      </c>
    </row>
    <row r="32" spans="1:166">
      <c r="A32" s="165" t="s">
        <v>54</v>
      </c>
      <c r="B32" s="21" t="s">
        <v>55</v>
      </c>
      <c r="C32" s="21"/>
      <c r="D32" s="133" t="s">
        <v>585</v>
      </c>
      <c r="E32" s="20" t="s">
        <v>50</v>
      </c>
      <c r="F32" s="13" t="s">
        <v>51</v>
      </c>
      <c r="G32" s="143"/>
      <c r="H32" s="15"/>
      <c r="I32" s="14" t="s">
        <v>56</v>
      </c>
      <c r="J32" s="157" t="s">
        <v>673</v>
      </c>
      <c r="K32" s="99">
        <v>894000</v>
      </c>
      <c r="L32" s="27">
        <v>0</v>
      </c>
      <c r="M32" s="56">
        <f t="shared" si="17"/>
        <v>894000</v>
      </c>
      <c r="N32" s="110">
        <v>0</v>
      </c>
      <c r="O32" s="94">
        <v>0</v>
      </c>
      <c r="P32" s="99">
        <f t="shared" si="18"/>
        <v>894000</v>
      </c>
      <c r="Q32" s="27">
        <f t="shared" si="19"/>
        <v>0</v>
      </c>
      <c r="R32" s="56">
        <f t="shared" si="20"/>
        <v>894000</v>
      </c>
      <c r="S32" s="56">
        <f t="shared" si="21"/>
        <v>0</v>
      </c>
      <c r="T32" s="99">
        <f t="shared" si="22"/>
        <v>0</v>
      </c>
      <c r="U32" s="93">
        <f t="shared" si="23"/>
        <v>0</v>
      </c>
      <c r="V32" s="27">
        <f t="shared" si="24"/>
        <v>0</v>
      </c>
      <c r="W32" s="58">
        <f t="shared" si="25"/>
        <v>0</v>
      </c>
      <c r="X32" s="27">
        <f t="shared" si="26"/>
        <v>0</v>
      </c>
      <c r="Y32" s="58">
        <f t="shared" si="27"/>
        <v>0</v>
      </c>
      <c r="Z32" s="115">
        <f t="shared" si="28"/>
        <v>0</v>
      </c>
      <c r="AA32" s="115">
        <f t="shared" si="29"/>
        <v>0</v>
      </c>
    </row>
    <row r="33" spans="1:27">
      <c r="A33" s="165" t="s">
        <v>57</v>
      </c>
      <c r="B33" s="21"/>
      <c r="C33" s="21" t="s">
        <v>53</v>
      </c>
      <c r="D33" s="133" t="s">
        <v>585</v>
      </c>
      <c r="E33" s="20" t="s">
        <v>50</v>
      </c>
      <c r="F33" s="13" t="s">
        <v>51</v>
      </c>
      <c r="G33" s="143"/>
      <c r="H33" s="15"/>
      <c r="I33" s="14" t="s">
        <v>40</v>
      </c>
      <c r="J33" s="157" t="s">
        <v>673</v>
      </c>
      <c r="K33" s="99">
        <v>716000</v>
      </c>
      <c r="L33" s="27">
        <v>0</v>
      </c>
      <c r="M33" s="56">
        <f t="shared" si="17"/>
        <v>716000</v>
      </c>
      <c r="N33" s="110">
        <v>0</v>
      </c>
      <c r="O33" s="94">
        <v>0</v>
      </c>
      <c r="P33" s="99">
        <f t="shared" si="18"/>
        <v>716000</v>
      </c>
      <c r="Q33" s="27">
        <f t="shared" si="19"/>
        <v>0</v>
      </c>
      <c r="R33" s="56">
        <f t="shared" si="20"/>
        <v>716000</v>
      </c>
      <c r="S33" s="56">
        <f t="shared" si="21"/>
        <v>0</v>
      </c>
      <c r="T33" s="99">
        <f t="shared" si="22"/>
        <v>0</v>
      </c>
      <c r="U33" s="93">
        <f t="shared" si="23"/>
        <v>0</v>
      </c>
      <c r="V33" s="27">
        <f t="shared" si="24"/>
        <v>0</v>
      </c>
      <c r="W33" s="58">
        <f t="shared" si="25"/>
        <v>0</v>
      </c>
      <c r="X33" s="27">
        <f t="shared" si="26"/>
        <v>0</v>
      </c>
      <c r="Y33" s="58">
        <f t="shared" si="27"/>
        <v>0</v>
      </c>
      <c r="Z33" s="115">
        <f t="shared" si="28"/>
        <v>0</v>
      </c>
      <c r="AA33" s="115">
        <f t="shared" si="29"/>
        <v>0</v>
      </c>
    </row>
    <row r="34" spans="1:27">
      <c r="A34" s="165" t="s">
        <v>58</v>
      </c>
      <c r="B34" s="21"/>
      <c r="C34" s="21" t="s">
        <v>53</v>
      </c>
      <c r="D34" s="133" t="s">
        <v>585</v>
      </c>
      <c r="E34" s="20" t="s">
        <v>50</v>
      </c>
      <c r="F34" s="13" t="s">
        <v>51</v>
      </c>
      <c r="G34" s="143"/>
      <c r="H34" s="15"/>
      <c r="I34" s="14" t="s">
        <v>40</v>
      </c>
      <c r="J34" s="157" t="s">
        <v>673</v>
      </c>
      <c r="K34" s="99">
        <v>716000</v>
      </c>
      <c r="L34" s="27">
        <v>0</v>
      </c>
      <c r="M34" s="56">
        <f t="shared" si="17"/>
        <v>716000</v>
      </c>
      <c r="N34" s="110">
        <v>0</v>
      </c>
      <c r="O34" s="94">
        <v>0</v>
      </c>
      <c r="P34" s="99">
        <f t="shared" si="18"/>
        <v>716000</v>
      </c>
      <c r="Q34" s="27">
        <f t="shared" si="19"/>
        <v>0</v>
      </c>
      <c r="R34" s="56">
        <f t="shared" si="20"/>
        <v>716000</v>
      </c>
      <c r="S34" s="56">
        <f t="shared" si="21"/>
        <v>0</v>
      </c>
      <c r="T34" s="99">
        <f t="shared" si="22"/>
        <v>0</v>
      </c>
      <c r="U34" s="93">
        <f t="shared" si="23"/>
        <v>0</v>
      </c>
      <c r="V34" s="27">
        <f t="shared" si="24"/>
        <v>0</v>
      </c>
      <c r="W34" s="58">
        <f t="shared" si="25"/>
        <v>0</v>
      </c>
      <c r="X34" s="27">
        <f t="shared" si="26"/>
        <v>0</v>
      </c>
      <c r="Y34" s="58">
        <f t="shared" si="27"/>
        <v>0</v>
      </c>
      <c r="Z34" s="115">
        <f t="shared" si="28"/>
        <v>0</v>
      </c>
      <c r="AA34" s="115">
        <f t="shared" si="29"/>
        <v>0</v>
      </c>
    </row>
    <row r="35" spans="1:27" ht="25.5">
      <c r="A35" s="165" t="s">
        <v>59</v>
      </c>
      <c r="B35" s="21" t="s">
        <v>60</v>
      </c>
      <c r="C35" s="21"/>
      <c r="D35" s="133" t="s">
        <v>585</v>
      </c>
      <c r="E35" s="20" t="s">
        <v>50</v>
      </c>
      <c r="F35" s="13" t="s">
        <v>51</v>
      </c>
      <c r="G35" s="143"/>
      <c r="H35" s="15"/>
      <c r="I35" s="14" t="s">
        <v>35</v>
      </c>
      <c r="J35" s="157" t="s">
        <v>673</v>
      </c>
      <c r="K35" s="99">
        <v>214000</v>
      </c>
      <c r="L35" s="27">
        <v>0</v>
      </c>
      <c r="M35" s="56">
        <f t="shared" si="17"/>
        <v>214000</v>
      </c>
      <c r="N35" s="110">
        <v>0</v>
      </c>
      <c r="O35" s="94">
        <v>0</v>
      </c>
      <c r="P35" s="99">
        <f t="shared" si="18"/>
        <v>214000</v>
      </c>
      <c r="Q35" s="27">
        <f t="shared" si="19"/>
        <v>0</v>
      </c>
      <c r="R35" s="56">
        <f t="shared" si="20"/>
        <v>214000</v>
      </c>
      <c r="S35" s="56">
        <f t="shared" si="21"/>
        <v>0</v>
      </c>
      <c r="T35" s="99">
        <f t="shared" si="22"/>
        <v>0</v>
      </c>
      <c r="U35" s="93">
        <f t="shared" si="23"/>
        <v>0</v>
      </c>
      <c r="V35" s="27">
        <f t="shared" si="24"/>
        <v>0</v>
      </c>
      <c r="W35" s="58">
        <f t="shared" si="25"/>
        <v>0</v>
      </c>
      <c r="X35" s="27">
        <f t="shared" si="26"/>
        <v>0</v>
      </c>
      <c r="Y35" s="58">
        <f t="shared" si="27"/>
        <v>0</v>
      </c>
      <c r="Z35" s="115">
        <f t="shared" si="28"/>
        <v>0</v>
      </c>
      <c r="AA35" s="115">
        <f t="shared" si="29"/>
        <v>0</v>
      </c>
    </row>
    <row r="36" spans="1:27">
      <c r="A36" s="165" t="s">
        <v>61</v>
      </c>
      <c r="B36" s="21" t="s">
        <v>62</v>
      </c>
      <c r="C36" s="21"/>
      <c r="D36" s="133" t="s">
        <v>585</v>
      </c>
      <c r="E36" s="20" t="s">
        <v>50</v>
      </c>
      <c r="F36" s="13" t="s">
        <v>51</v>
      </c>
      <c r="G36" s="143"/>
      <c r="H36" s="15"/>
      <c r="I36" s="14" t="s">
        <v>35</v>
      </c>
      <c r="J36" s="157" t="s">
        <v>673</v>
      </c>
      <c r="K36" s="99">
        <v>2179000</v>
      </c>
      <c r="L36" s="27">
        <v>0</v>
      </c>
      <c r="M36" s="56">
        <f t="shared" si="17"/>
        <v>2179000</v>
      </c>
      <c r="N36" s="110">
        <v>0</v>
      </c>
      <c r="O36" s="94">
        <v>0</v>
      </c>
      <c r="P36" s="99">
        <f t="shared" si="18"/>
        <v>2179000</v>
      </c>
      <c r="Q36" s="27">
        <f t="shared" si="19"/>
        <v>0</v>
      </c>
      <c r="R36" s="56">
        <f t="shared" si="20"/>
        <v>2179000</v>
      </c>
      <c r="S36" s="56">
        <f t="shared" si="21"/>
        <v>0</v>
      </c>
      <c r="T36" s="99">
        <f t="shared" si="22"/>
        <v>0</v>
      </c>
      <c r="U36" s="93">
        <f t="shared" si="23"/>
        <v>0</v>
      </c>
      <c r="V36" s="27">
        <f t="shared" si="24"/>
        <v>0</v>
      </c>
      <c r="W36" s="58">
        <f t="shared" si="25"/>
        <v>0</v>
      </c>
      <c r="X36" s="27">
        <f t="shared" si="26"/>
        <v>0</v>
      </c>
      <c r="Y36" s="58">
        <f t="shared" si="27"/>
        <v>0</v>
      </c>
      <c r="Z36" s="115">
        <f t="shared" si="28"/>
        <v>0</v>
      </c>
      <c r="AA36" s="115">
        <f t="shared" si="29"/>
        <v>0</v>
      </c>
    </row>
    <row r="37" spans="1:27">
      <c r="A37" s="165" t="s">
        <v>63</v>
      </c>
      <c r="B37" s="21" t="s">
        <v>64</v>
      </c>
      <c r="C37" s="21"/>
      <c r="D37" s="133" t="s">
        <v>585</v>
      </c>
      <c r="E37" s="20" t="s">
        <v>50</v>
      </c>
      <c r="F37" s="13" t="s">
        <v>51</v>
      </c>
      <c r="G37" s="143"/>
      <c r="H37" s="15"/>
      <c r="I37" s="14" t="s">
        <v>65</v>
      </c>
      <c r="J37" s="157" t="s">
        <v>673</v>
      </c>
      <c r="K37" s="99">
        <v>182000</v>
      </c>
      <c r="L37" s="27">
        <v>0</v>
      </c>
      <c r="M37" s="56">
        <f t="shared" si="17"/>
        <v>182000</v>
      </c>
      <c r="N37" s="110">
        <v>0</v>
      </c>
      <c r="O37" s="94">
        <v>0</v>
      </c>
      <c r="P37" s="99">
        <f t="shared" si="18"/>
        <v>182000</v>
      </c>
      <c r="Q37" s="27">
        <f t="shared" si="19"/>
        <v>0</v>
      </c>
      <c r="R37" s="56">
        <f t="shared" si="20"/>
        <v>182000</v>
      </c>
      <c r="S37" s="56">
        <f t="shared" si="21"/>
        <v>0</v>
      </c>
      <c r="T37" s="99">
        <f t="shared" si="22"/>
        <v>0</v>
      </c>
      <c r="U37" s="93">
        <f t="shared" si="23"/>
        <v>0</v>
      </c>
      <c r="V37" s="27">
        <f t="shared" si="24"/>
        <v>0</v>
      </c>
      <c r="W37" s="58">
        <f t="shared" si="25"/>
        <v>0</v>
      </c>
      <c r="X37" s="27">
        <f t="shared" si="26"/>
        <v>0</v>
      </c>
      <c r="Y37" s="58">
        <f t="shared" si="27"/>
        <v>0</v>
      </c>
      <c r="Z37" s="115">
        <f t="shared" si="28"/>
        <v>0</v>
      </c>
      <c r="AA37" s="115">
        <f t="shared" si="29"/>
        <v>0</v>
      </c>
    </row>
    <row r="38" spans="1:27">
      <c r="A38" s="165" t="s">
        <v>66</v>
      </c>
      <c r="B38" s="21"/>
      <c r="C38" s="21"/>
      <c r="D38" s="133" t="s">
        <v>585</v>
      </c>
      <c r="E38" s="20" t="s">
        <v>50</v>
      </c>
      <c r="F38" s="13" t="s">
        <v>51</v>
      </c>
      <c r="G38" s="143"/>
      <c r="H38" s="15"/>
      <c r="I38" s="14" t="s">
        <v>67</v>
      </c>
      <c r="J38" s="157" t="s">
        <v>673</v>
      </c>
      <c r="K38" s="99">
        <v>626000</v>
      </c>
      <c r="L38" s="27">
        <v>0</v>
      </c>
      <c r="M38" s="56">
        <f t="shared" si="17"/>
        <v>626000</v>
      </c>
      <c r="N38" s="110">
        <v>0</v>
      </c>
      <c r="O38" s="94">
        <v>0</v>
      </c>
      <c r="P38" s="99">
        <f t="shared" si="18"/>
        <v>626000</v>
      </c>
      <c r="Q38" s="27">
        <f t="shared" si="19"/>
        <v>0</v>
      </c>
      <c r="R38" s="56">
        <f t="shared" si="20"/>
        <v>626000</v>
      </c>
      <c r="S38" s="56">
        <f t="shared" si="21"/>
        <v>0</v>
      </c>
      <c r="T38" s="99">
        <f t="shared" si="22"/>
        <v>0</v>
      </c>
      <c r="U38" s="93">
        <f t="shared" si="23"/>
        <v>0</v>
      </c>
      <c r="V38" s="27">
        <f t="shared" si="24"/>
        <v>0</v>
      </c>
      <c r="W38" s="58">
        <f t="shared" si="25"/>
        <v>0</v>
      </c>
      <c r="X38" s="27">
        <f t="shared" si="26"/>
        <v>0</v>
      </c>
      <c r="Y38" s="58">
        <f t="shared" si="27"/>
        <v>0</v>
      </c>
      <c r="Z38" s="115">
        <f t="shared" si="28"/>
        <v>0</v>
      </c>
      <c r="AA38" s="115">
        <f t="shared" si="29"/>
        <v>0</v>
      </c>
    </row>
    <row r="39" spans="1:27" ht="38.25">
      <c r="A39" s="165" t="s">
        <v>583</v>
      </c>
      <c r="B39" s="21"/>
      <c r="C39" s="21"/>
      <c r="D39" s="133" t="s">
        <v>585</v>
      </c>
      <c r="E39" s="20" t="s">
        <v>50</v>
      </c>
      <c r="F39" s="13" t="s">
        <v>51</v>
      </c>
      <c r="G39" s="143"/>
      <c r="H39" s="15"/>
      <c r="I39" s="14" t="s">
        <v>69</v>
      </c>
      <c r="J39" s="157" t="s">
        <v>673</v>
      </c>
      <c r="K39" s="99">
        <v>0</v>
      </c>
      <c r="L39" s="27">
        <v>0</v>
      </c>
      <c r="M39" s="56">
        <f t="shared" si="17"/>
        <v>0</v>
      </c>
      <c r="N39" s="110">
        <v>0</v>
      </c>
      <c r="O39" s="94">
        <v>0</v>
      </c>
      <c r="P39" s="99">
        <f t="shared" si="18"/>
        <v>0</v>
      </c>
      <c r="Q39" s="27">
        <f t="shared" si="19"/>
        <v>0</v>
      </c>
      <c r="R39" s="56">
        <f t="shared" si="20"/>
        <v>0</v>
      </c>
      <c r="S39" s="56">
        <f t="shared" si="21"/>
        <v>0</v>
      </c>
      <c r="T39" s="99">
        <f t="shared" si="22"/>
        <v>0</v>
      </c>
      <c r="U39" s="93">
        <f t="shared" si="23"/>
        <v>0</v>
      </c>
      <c r="V39" s="27">
        <f t="shared" si="24"/>
        <v>0</v>
      </c>
      <c r="W39" s="58">
        <f t="shared" si="25"/>
        <v>0</v>
      </c>
      <c r="X39" s="27">
        <f t="shared" si="26"/>
        <v>0</v>
      </c>
      <c r="Y39" s="58">
        <f t="shared" si="27"/>
        <v>0</v>
      </c>
      <c r="Z39" s="115">
        <f t="shared" si="28"/>
        <v>0</v>
      </c>
      <c r="AA39" s="115">
        <f t="shared" si="29"/>
        <v>0</v>
      </c>
    </row>
    <row r="40" spans="1:27">
      <c r="A40" s="165" t="s">
        <v>70</v>
      </c>
      <c r="B40" s="21"/>
      <c r="C40" s="21"/>
      <c r="D40" s="133" t="s">
        <v>585</v>
      </c>
      <c r="E40" s="20" t="s">
        <v>50</v>
      </c>
      <c r="F40" s="13" t="s">
        <v>51</v>
      </c>
      <c r="G40" s="143"/>
      <c r="H40" s="15"/>
      <c r="I40" s="14" t="s">
        <v>71</v>
      </c>
      <c r="J40" s="157" t="s">
        <v>673</v>
      </c>
      <c r="K40" s="99">
        <v>1536000</v>
      </c>
      <c r="L40" s="27">
        <v>0</v>
      </c>
      <c r="M40" s="56">
        <f t="shared" si="17"/>
        <v>1536000</v>
      </c>
      <c r="N40" s="110">
        <v>0</v>
      </c>
      <c r="O40" s="94">
        <v>0</v>
      </c>
      <c r="P40" s="99">
        <f t="shared" si="18"/>
        <v>1536000</v>
      </c>
      <c r="Q40" s="27">
        <f t="shared" si="19"/>
        <v>0</v>
      </c>
      <c r="R40" s="56">
        <f t="shared" si="20"/>
        <v>1536000</v>
      </c>
      <c r="S40" s="56">
        <f t="shared" si="21"/>
        <v>0</v>
      </c>
      <c r="T40" s="99">
        <f t="shared" si="22"/>
        <v>0</v>
      </c>
      <c r="U40" s="93">
        <f t="shared" si="23"/>
        <v>0</v>
      </c>
      <c r="V40" s="27">
        <f t="shared" si="24"/>
        <v>0</v>
      </c>
      <c r="W40" s="58">
        <f t="shared" si="25"/>
        <v>0</v>
      </c>
      <c r="X40" s="27">
        <f t="shared" si="26"/>
        <v>0</v>
      </c>
      <c r="Y40" s="58">
        <f t="shared" si="27"/>
        <v>0</v>
      </c>
      <c r="Z40" s="115">
        <f t="shared" si="28"/>
        <v>0</v>
      </c>
      <c r="AA40" s="115">
        <f t="shared" si="29"/>
        <v>0</v>
      </c>
    </row>
    <row r="41" spans="1:27">
      <c r="A41" s="165" t="s">
        <v>72</v>
      </c>
      <c r="B41" s="21" t="s">
        <v>73</v>
      </c>
      <c r="C41" s="21"/>
      <c r="D41" s="133" t="s">
        <v>585</v>
      </c>
      <c r="E41" s="20" t="s">
        <v>50</v>
      </c>
      <c r="F41" s="13" t="s">
        <v>51</v>
      </c>
      <c r="G41" s="143"/>
      <c r="H41" s="15"/>
      <c r="I41" s="14" t="s">
        <v>74</v>
      </c>
      <c r="J41" s="157" t="s">
        <v>673</v>
      </c>
      <c r="K41" s="99">
        <v>3864000</v>
      </c>
      <c r="L41" s="27">
        <v>0</v>
      </c>
      <c r="M41" s="56">
        <f t="shared" si="17"/>
        <v>3864000</v>
      </c>
      <c r="N41" s="110">
        <v>0</v>
      </c>
      <c r="O41" s="94">
        <v>0</v>
      </c>
      <c r="P41" s="99">
        <f t="shared" si="18"/>
        <v>3864000</v>
      </c>
      <c r="Q41" s="27">
        <f t="shared" si="19"/>
        <v>0</v>
      </c>
      <c r="R41" s="56">
        <f t="shared" si="20"/>
        <v>3864000</v>
      </c>
      <c r="S41" s="56">
        <f t="shared" si="21"/>
        <v>0</v>
      </c>
      <c r="T41" s="99">
        <f t="shared" si="22"/>
        <v>0</v>
      </c>
      <c r="U41" s="93">
        <f t="shared" si="23"/>
        <v>0</v>
      </c>
      <c r="V41" s="27">
        <f t="shared" si="24"/>
        <v>0</v>
      </c>
      <c r="W41" s="58">
        <f t="shared" si="25"/>
        <v>0</v>
      </c>
      <c r="X41" s="27">
        <f t="shared" si="26"/>
        <v>0</v>
      </c>
      <c r="Y41" s="58">
        <f t="shared" si="27"/>
        <v>0</v>
      </c>
      <c r="Z41" s="115">
        <f t="shared" si="28"/>
        <v>0</v>
      </c>
      <c r="AA41" s="115">
        <f t="shared" si="29"/>
        <v>0</v>
      </c>
    </row>
    <row r="42" spans="1:27">
      <c r="A42" s="165" t="s">
        <v>75</v>
      </c>
      <c r="B42" s="21"/>
      <c r="C42" s="21"/>
      <c r="D42" s="133" t="s">
        <v>585</v>
      </c>
      <c r="E42" s="20" t="s">
        <v>50</v>
      </c>
      <c r="F42" s="13" t="s">
        <v>51</v>
      </c>
      <c r="G42" s="143"/>
      <c r="H42" s="15"/>
      <c r="I42" s="14" t="s">
        <v>76</v>
      </c>
      <c r="J42" s="157" t="s">
        <v>673</v>
      </c>
      <c r="K42" s="99">
        <v>518000</v>
      </c>
      <c r="L42" s="27">
        <v>0</v>
      </c>
      <c r="M42" s="56">
        <f t="shared" si="17"/>
        <v>518000</v>
      </c>
      <c r="N42" s="110">
        <v>0</v>
      </c>
      <c r="O42" s="94">
        <v>0</v>
      </c>
      <c r="P42" s="99">
        <f t="shared" si="18"/>
        <v>518000</v>
      </c>
      <c r="Q42" s="27">
        <f t="shared" si="19"/>
        <v>0</v>
      </c>
      <c r="R42" s="56">
        <f t="shared" si="20"/>
        <v>518000</v>
      </c>
      <c r="S42" s="56">
        <f t="shared" si="21"/>
        <v>0</v>
      </c>
      <c r="T42" s="99">
        <f t="shared" si="22"/>
        <v>0</v>
      </c>
      <c r="U42" s="93">
        <f t="shared" si="23"/>
        <v>0</v>
      </c>
      <c r="V42" s="27">
        <f t="shared" si="24"/>
        <v>0</v>
      </c>
      <c r="W42" s="58">
        <f t="shared" si="25"/>
        <v>0</v>
      </c>
      <c r="X42" s="27">
        <f t="shared" si="26"/>
        <v>0</v>
      </c>
      <c r="Y42" s="58">
        <f t="shared" si="27"/>
        <v>0</v>
      </c>
      <c r="Z42" s="115">
        <f t="shared" si="28"/>
        <v>0</v>
      </c>
      <c r="AA42" s="115">
        <f t="shared" si="29"/>
        <v>0</v>
      </c>
    </row>
    <row r="43" spans="1:27">
      <c r="A43" s="165" t="s">
        <v>82</v>
      </c>
      <c r="B43" s="21"/>
      <c r="C43" s="21"/>
      <c r="D43" s="133" t="s">
        <v>585</v>
      </c>
      <c r="E43" s="20" t="s">
        <v>79</v>
      </c>
      <c r="F43" s="13" t="s">
        <v>80</v>
      </c>
      <c r="G43" s="143"/>
      <c r="H43" s="15"/>
      <c r="I43" s="14" t="s">
        <v>83</v>
      </c>
      <c r="J43" s="157" t="s">
        <v>673</v>
      </c>
      <c r="K43" s="99">
        <v>681000</v>
      </c>
      <c r="L43" s="27">
        <v>0</v>
      </c>
      <c r="M43" s="56">
        <f t="shared" si="17"/>
        <v>681000</v>
      </c>
      <c r="N43" s="110">
        <v>0</v>
      </c>
      <c r="O43" s="94">
        <v>0</v>
      </c>
      <c r="P43" s="99">
        <f t="shared" si="18"/>
        <v>681000</v>
      </c>
      <c r="Q43" s="27">
        <f t="shared" si="19"/>
        <v>0</v>
      </c>
      <c r="R43" s="56">
        <f t="shared" si="20"/>
        <v>681000</v>
      </c>
      <c r="S43" s="56">
        <f t="shared" si="21"/>
        <v>0</v>
      </c>
      <c r="T43" s="99">
        <f t="shared" si="22"/>
        <v>0</v>
      </c>
      <c r="U43" s="93">
        <f t="shared" si="23"/>
        <v>0</v>
      </c>
      <c r="V43" s="27">
        <f t="shared" si="24"/>
        <v>0</v>
      </c>
      <c r="W43" s="58">
        <f t="shared" si="25"/>
        <v>0</v>
      </c>
      <c r="X43" s="27">
        <f t="shared" si="26"/>
        <v>0</v>
      </c>
      <c r="Y43" s="58">
        <f t="shared" si="27"/>
        <v>0</v>
      </c>
      <c r="Z43" s="115">
        <f t="shared" si="28"/>
        <v>0</v>
      </c>
      <c r="AA43" s="115">
        <f t="shared" si="29"/>
        <v>0</v>
      </c>
    </row>
    <row r="44" spans="1:27">
      <c r="A44" s="165" t="s">
        <v>84</v>
      </c>
      <c r="B44" s="21"/>
      <c r="C44" s="21"/>
      <c r="D44" s="133" t="s">
        <v>585</v>
      </c>
      <c r="E44" s="20" t="s">
        <v>79</v>
      </c>
      <c r="F44" s="13" t="s">
        <v>80</v>
      </c>
      <c r="G44" s="143"/>
      <c r="H44" s="15"/>
      <c r="I44" s="14" t="s">
        <v>85</v>
      </c>
      <c r="J44" s="157" t="s">
        <v>673</v>
      </c>
      <c r="K44" s="99">
        <v>3228000</v>
      </c>
      <c r="L44" s="27">
        <v>150000</v>
      </c>
      <c r="M44" s="56">
        <f t="shared" si="17"/>
        <v>3378000</v>
      </c>
      <c r="N44" s="110">
        <v>0</v>
      </c>
      <c r="O44" s="94">
        <v>0</v>
      </c>
      <c r="P44" s="99">
        <f t="shared" si="18"/>
        <v>3228000</v>
      </c>
      <c r="Q44" s="27">
        <f t="shared" si="19"/>
        <v>150000</v>
      </c>
      <c r="R44" s="56">
        <f t="shared" si="20"/>
        <v>3378000</v>
      </c>
      <c r="S44" s="56">
        <f t="shared" si="21"/>
        <v>0</v>
      </c>
      <c r="T44" s="99">
        <f t="shared" si="22"/>
        <v>0</v>
      </c>
      <c r="U44" s="93">
        <f t="shared" si="23"/>
        <v>0</v>
      </c>
      <c r="V44" s="27">
        <f t="shared" si="24"/>
        <v>0</v>
      </c>
      <c r="W44" s="58">
        <f t="shared" si="25"/>
        <v>0</v>
      </c>
      <c r="X44" s="27">
        <f t="shared" si="26"/>
        <v>0</v>
      </c>
      <c r="Y44" s="58">
        <f t="shared" si="27"/>
        <v>0</v>
      </c>
      <c r="Z44" s="115">
        <f t="shared" si="28"/>
        <v>0</v>
      </c>
      <c r="AA44" s="115">
        <f t="shared" si="29"/>
        <v>0</v>
      </c>
    </row>
    <row r="45" spans="1:27">
      <c r="A45" s="165" t="s">
        <v>591</v>
      </c>
      <c r="B45" s="21" t="s">
        <v>86</v>
      </c>
      <c r="C45" s="21"/>
      <c r="D45" s="133" t="s">
        <v>585</v>
      </c>
      <c r="E45" s="20" t="s">
        <v>79</v>
      </c>
      <c r="F45" s="13" t="s">
        <v>80</v>
      </c>
      <c r="G45" s="143"/>
      <c r="H45" s="15"/>
      <c r="I45" s="14" t="s">
        <v>765</v>
      </c>
      <c r="J45" s="157" t="s">
        <v>673</v>
      </c>
      <c r="K45" s="99">
        <v>1416000</v>
      </c>
      <c r="L45" s="27">
        <v>0</v>
      </c>
      <c r="M45" s="56">
        <f t="shared" si="17"/>
        <v>1416000</v>
      </c>
      <c r="N45" s="110">
        <v>0</v>
      </c>
      <c r="O45" s="94">
        <v>0</v>
      </c>
      <c r="P45" s="99">
        <f t="shared" si="18"/>
        <v>1416000</v>
      </c>
      <c r="Q45" s="27">
        <f t="shared" si="19"/>
        <v>0</v>
      </c>
      <c r="R45" s="56">
        <f t="shared" si="20"/>
        <v>1416000</v>
      </c>
      <c r="S45" s="56">
        <f t="shared" si="21"/>
        <v>0</v>
      </c>
      <c r="T45" s="99">
        <f t="shared" si="22"/>
        <v>0</v>
      </c>
      <c r="U45" s="93">
        <f t="shared" si="23"/>
        <v>0</v>
      </c>
      <c r="V45" s="27">
        <f t="shared" si="24"/>
        <v>0</v>
      </c>
      <c r="W45" s="58">
        <f t="shared" si="25"/>
        <v>0</v>
      </c>
      <c r="X45" s="27">
        <f t="shared" si="26"/>
        <v>0</v>
      </c>
      <c r="Y45" s="58">
        <f t="shared" si="27"/>
        <v>0</v>
      </c>
      <c r="Z45" s="115">
        <f t="shared" si="28"/>
        <v>0</v>
      </c>
      <c r="AA45" s="115">
        <f t="shared" si="29"/>
        <v>0</v>
      </c>
    </row>
    <row r="46" spans="1:27">
      <c r="A46" s="165" t="s">
        <v>89</v>
      </c>
      <c r="B46" s="21" t="s">
        <v>90</v>
      </c>
      <c r="C46" s="21"/>
      <c r="D46" s="133" t="s">
        <v>585</v>
      </c>
      <c r="E46" s="20" t="s">
        <v>79</v>
      </c>
      <c r="F46" s="13" t="s">
        <v>80</v>
      </c>
      <c r="G46" s="143"/>
      <c r="H46" s="15"/>
      <c r="I46" s="14" t="s">
        <v>91</v>
      </c>
      <c r="J46" s="157" t="s">
        <v>673</v>
      </c>
      <c r="K46" s="99">
        <v>2011000</v>
      </c>
      <c r="L46" s="27">
        <v>0</v>
      </c>
      <c r="M46" s="56">
        <f t="shared" si="17"/>
        <v>2011000</v>
      </c>
      <c r="N46" s="110">
        <v>0</v>
      </c>
      <c r="O46" s="94">
        <v>0</v>
      </c>
      <c r="P46" s="99">
        <f t="shared" si="18"/>
        <v>2011000</v>
      </c>
      <c r="Q46" s="27">
        <f t="shared" si="19"/>
        <v>0</v>
      </c>
      <c r="R46" s="56">
        <f t="shared" si="20"/>
        <v>2011000</v>
      </c>
      <c r="S46" s="56">
        <f t="shared" si="21"/>
        <v>0</v>
      </c>
      <c r="T46" s="99">
        <f t="shared" si="22"/>
        <v>0</v>
      </c>
      <c r="U46" s="93">
        <f t="shared" si="23"/>
        <v>0</v>
      </c>
      <c r="V46" s="27">
        <f t="shared" si="24"/>
        <v>0</v>
      </c>
      <c r="W46" s="58">
        <f t="shared" si="25"/>
        <v>0</v>
      </c>
      <c r="X46" s="27">
        <f t="shared" si="26"/>
        <v>0</v>
      </c>
      <c r="Y46" s="58">
        <f t="shared" si="27"/>
        <v>0</v>
      </c>
      <c r="Z46" s="115">
        <f t="shared" si="28"/>
        <v>0</v>
      </c>
      <c r="AA46" s="115">
        <f t="shared" si="29"/>
        <v>0</v>
      </c>
    </row>
    <row r="47" spans="1:27">
      <c r="A47" s="165" t="s">
        <v>92</v>
      </c>
      <c r="B47" s="21" t="s">
        <v>90</v>
      </c>
      <c r="C47" s="21"/>
      <c r="D47" s="133" t="s">
        <v>585</v>
      </c>
      <c r="E47" s="20" t="s">
        <v>79</v>
      </c>
      <c r="F47" s="13" t="s">
        <v>80</v>
      </c>
      <c r="G47" s="143"/>
      <c r="H47" s="15"/>
      <c r="I47" s="14" t="s">
        <v>93</v>
      </c>
      <c r="J47" s="157" t="s">
        <v>673</v>
      </c>
      <c r="K47" s="99">
        <v>891000</v>
      </c>
      <c r="L47" s="27">
        <v>0</v>
      </c>
      <c r="M47" s="56">
        <f t="shared" si="17"/>
        <v>891000</v>
      </c>
      <c r="N47" s="110">
        <v>0</v>
      </c>
      <c r="O47" s="94">
        <v>0</v>
      </c>
      <c r="P47" s="99">
        <f t="shared" si="18"/>
        <v>891000</v>
      </c>
      <c r="Q47" s="27">
        <f t="shared" si="19"/>
        <v>0</v>
      </c>
      <c r="R47" s="56">
        <f t="shared" si="20"/>
        <v>891000</v>
      </c>
      <c r="S47" s="56">
        <f t="shared" si="21"/>
        <v>0</v>
      </c>
      <c r="T47" s="99">
        <f t="shared" si="22"/>
        <v>0</v>
      </c>
      <c r="U47" s="93">
        <f t="shared" si="23"/>
        <v>0</v>
      </c>
      <c r="V47" s="27">
        <f t="shared" si="24"/>
        <v>0</v>
      </c>
      <c r="W47" s="58">
        <f t="shared" si="25"/>
        <v>0</v>
      </c>
      <c r="X47" s="27">
        <f t="shared" si="26"/>
        <v>0</v>
      </c>
      <c r="Y47" s="58">
        <f t="shared" si="27"/>
        <v>0</v>
      </c>
      <c r="Z47" s="115">
        <f t="shared" si="28"/>
        <v>0</v>
      </c>
      <c r="AA47" s="115">
        <f t="shared" si="29"/>
        <v>0</v>
      </c>
    </row>
    <row r="48" spans="1:27">
      <c r="A48" s="165" t="s">
        <v>94</v>
      </c>
      <c r="B48" s="21" t="s">
        <v>90</v>
      </c>
      <c r="C48" s="21"/>
      <c r="D48" s="133" t="s">
        <v>585</v>
      </c>
      <c r="E48" s="20" t="s">
        <v>79</v>
      </c>
      <c r="F48" s="13" t="s">
        <v>80</v>
      </c>
      <c r="G48" s="143"/>
      <c r="H48" s="15"/>
      <c r="I48" s="14" t="s">
        <v>95</v>
      </c>
      <c r="J48" s="157" t="s">
        <v>673</v>
      </c>
      <c r="K48" s="99">
        <v>973000</v>
      </c>
      <c r="L48" s="27">
        <v>0</v>
      </c>
      <c r="M48" s="56">
        <f t="shared" si="17"/>
        <v>973000</v>
      </c>
      <c r="N48" s="110">
        <v>0</v>
      </c>
      <c r="O48" s="94">
        <v>0</v>
      </c>
      <c r="P48" s="99">
        <f t="shared" si="18"/>
        <v>973000</v>
      </c>
      <c r="Q48" s="27">
        <f t="shared" si="19"/>
        <v>0</v>
      </c>
      <c r="R48" s="56">
        <f t="shared" si="20"/>
        <v>973000</v>
      </c>
      <c r="S48" s="56">
        <f t="shared" si="21"/>
        <v>0</v>
      </c>
      <c r="T48" s="99">
        <f t="shared" si="22"/>
        <v>0</v>
      </c>
      <c r="U48" s="93">
        <f t="shared" si="23"/>
        <v>0</v>
      </c>
      <c r="V48" s="27">
        <f t="shared" si="24"/>
        <v>0</v>
      </c>
      <c r="W48" s="58">
        <f t="shared" si="25"/>
        <v>0</v>
      </c>
      <c r="X48" s="27">
        <f t="shared" si="26"/>
        <v>0</v>
      </c>
      <c r="Y48" s="58">
        <f t="shared" si="27"/>
        <v>0</v>
      </c>
      <c r="Z48" s="115">
        <f t="shared" si="28"/>
        <v>0</v>
      </c>
      <c r="AA48" s="115">
        <f t="shared" si="29"/>
        <v>0</v>
      </c>
    </row>
    <row r="49" spans="1:27">
      <c r="A49" s="165" t="s">
        <v>96</v>
      </c>
      <c r="B49" s="21" t="s">
        <v>90</v>
      </c>
      <c r="C49" s="21"/>
      <c r="D49" s="133" t="s">
        <v>585</v>
      </c>
      <c r="E49" s="20" t="s">
        <v>79</v>
      </c>
      <c r="F49" s="13" t="s">
        <v>80</v>
      </c>
      <c r="G49" s="143"/>
      <c r="H49" s="15"/>
      <c r="I49" s="14" t="s">
        <v>97</v>
      </c>
      <c r="J49" s="157" t="s">
        <v>673</v>
      </c>
      <c r="K49" s="99">
        <v>1593000</v>
      </c>
      <c r="L49" s="27">
        <v>0</v>
      </c>
      <c r="M49" s="56">
        <f t="shared" si="17"/>
        <v>1593000</v>
      </c>
      <c r="N49" s="110">
        <v>0</v>
      </c>
      <c r="O49" s="94">
        <v>0</v>
      </c>
      <c r="P49" s="99">
        <f t="shared" si="18"/>
        <v>1593000</v>
      </c>
      <c r="Q49" s="27">
        <f t="shared" si="19"/>
        <v>0</v>
      </c>
      <c r="R49" s="56">
        <f t="shared" si="20"/>
        <v>1593000</v>
      </c>
      <c r="S49" s="56">
        <f t="shared" si="21"/>
        <v>0</v>
      </c>
      <c r="T49" s="99">
        <f t="shared" si="22"/>
        <v>0</v>
      </c>
      <c r="U49" s="93">
        <f t="shared" si="23"/>
        <v>0</v>
      </c>
      <c r="V49" s="27">
        <f t="shared" si="24"/>
        <v>0</v>
      </c>
      <c r="W49" s="58">
        <f t="shared" si="25"/>
        <v>0</v>
      </c>
      <c r="X49" s="27">
        <f t="shared" si="26"/>
        <v>0</v>
      </c>
      <c r="Y49" s="58">
        <f t="shared" si="27"/>
        <v>0</v>
      </c>
      <c r="Z49" s="115">
        <f t="shared" si="28"/>
        <v>0</v>
      </c>
      <c r="AA49" s="115">
        <f t="shared" si="29"/>
        <v>0</v>
      </c>
    </row>
    <row r="50" spans="1:27">
      <c r="A50" s="165" t="s">
        <v>98</v>
      </c>
      <c r="B50" s="21" t="s">
        <v>90</v>
      </c>
      <c r="C50" s="21"/>
      <c r="D50" s="133" t="s">
        <v>585</v>
      </c>
      <c r="E50" s="20" t="s">
        <v>79</v>
      </c>
      <c r="F50" s="13" t="s">
        <v>80</v>
      </c>
      <c r="G50" s="143"/>
      <c r="H50" s="15"/>
      <c r="I50" s="14" t="s">
        <v>99</v>
      </c>
      <c r="J50" s="157" t="s">
        <v>673</v>
      </c>
      <c r="K50" s="99">
        <v>757000</v>
      </c>
      <c r="L50" s="27">
        <v>0</v>
      </c>
      <c r="M50" s="56">
        <f t="shared" si="17"/>
        <v>757000</v>
      </c>
      <c r="N50" s="110">
        <v>0</v>
      </c>
      <c r="O50" s="94">
        <v>0</v>
      </c>
      <c r="P50" s="99">
        <f t="shared" si="18"/>
        <v>757000</v>
      </c>
      <c r="Q50" s="27">
        <f t="shared" si="19"/>
        <v>0</v>
      </c>
      <c r="R50" s="56">
        <f t="shared" si="20"/>
        <v>757000</v>
      </c>
      <c r="S50" s="56">
        <f t="shared" si="21"/>
        <v>0</v>
      </c>
      <c r="T50" s="99">
        <f t="shared" si="22"/>
        <v>0</v>
      </c>
      <c r="U50" s="93">
        <f t="shared" si="23"/>
        <v>0</v>
      </c>
      <c r="V50" s="27">
        <f t="shared" si="24"/>
        <v>0</v>
      </c>
      <c r="W50" s="58">
        <f t="shared" si="25"/>
        <v>0</v>
      </c>
      <c r="X50" s="27">
        <f t="shared" si="26"/>
        <v>0</v>
      </c>
      <c r="Y50" s="58">
        <f t="shared" si="27"/>
        <v>0</v>
      </c>
      <c r="Z50" s="115">
        <f t="shared" si="28"/>
        <v>0</v>
      </c>
      <c r="AA50" s="115">
        <f t="shared" si="29"/>
        <v>0</v>
      </c>
    </row>
    <row r="51" spans="1:27">
      <c r="A51" s="165" t="s">
        <v>100</v>
      </c>
      <c r="B51" s="21" t="s">
        <v>101</v>
      </c>
      <c r="C51" s="21"/>
      <c r="D51" s="133" t="s">
        <v>585</v>
      </c>
      <c r="E51" s="20" t="s">
        <v>79</v>
      </c>
      <c r="F51" s="13" t="s">
        <v>80</v>
      </c>
      <c r="G51" s="143"/>
      <c r="H51" s="15"/>
      <c r="I51" s="14" t="s">
        <v>102</v>
      </c>
      <c r="J51" s="157" t="s">
        <v>673</v>
      </c>
      <c r="K51" s="99">
        <v>4018000</v>
      </c>
      <c r="L51" s="27">
        <v>0</v>
      </c>
      <c r="M51" s="56">
        <f t="shared" si="17"/>
        <v>4018000</v>
      </c>
      <c r="N51" s="110">
        <v>0</v>
      </c>
      <c r="O51" s="94">
        <v>0</v>
      </c>
      <c r="P51" s="99">
        <f t="shared" si="18"/>
        <v>4018000</v>
      </c>
      <c r="Q51" s="27">
        <f t="shared" si="19"/>
        <v>0</v>
      </c>
      <c r="R51" s="56">
        <f t="shared" si="20"/>
        <v>4018000</v>
      </c>
      <c r="S51" s="56">
        <f t="shared" si="21"/>
        <v>0</v>
      </c>
      <c r="T51" s="99">
        <f t="shared" si="22"/>
        <v>0</v>
      </c>
      <c r="U51" s="93">
        <f t="shared" si="23"/>
        <v>0</v>
      </c>
      <c r="V51" s="27">
        <f t="shared" si="24"/>
        <v>0</v>
      </c>
      <c r="W51" s="58">
        <f t="shared" si="25"/>
        <v>0</v>
      </c>
      <c r="X51" s="27">
        <f t="shared" si="26"/>
        <v>0</v>
      </c>
      <c r="Y51" s="58">
        <f t="shared" si="27"/>
        <v>0</v>
      </c>
      <c r="Z51" s="115">
        <f t="shared" si="28"/>
        <v>0</v>
      </c>
      <c r="AA51" s="115">
        <f t="shared" si="29"/>
        <v>0</v>
      </c>
    </row>
    <row r="52" spans="1:27" ht="13.5" thickBot="1">
      <c r="A52" s="168" t="s">
        <v>22</v>
      </c>
      <c r="B52" s="102"/>
      <c r="C52" s="102"/>
      <c r="D52" s="131"/>
      <c r="E52" s="103"/>
      <c r="F52" s="103"/>
      <c r="G52" s="104"/>
      <c r="H52" s="104"/>
      <c r="I52" s="104"/>
      <c r="J52" s="104"/>
      <c r="K52" s="106">
        <f t="shared" ref="K52:AA52" si="30">SUM(K28:K51)</f>
        <v>27603000</v>
      </c>
      <c r="L52" s="106">
        <f t="shared" si="30"/>
        <v>150000</v>
      </c>
      <c r="M52" s="106">
        <f>SUM(M28:M51)</f>
        <v>27753000</v>
      </c>
      <c r="N52" s="106">
        <f t="shared" si="30"/>
        <v>0</v>
      </c>
      <c r="O52" s="106">
        <f t="shared" si="30"/>
        <v>0</v>
      </c>
      <c r="P52" s="106">
        <f t="shared" si="30"/>
        <v>27603000</v>
      </c>
      <c r="Q52" s="106">
        <f t="shared" si="30"/>
        <v>150000</v>
      </c>
      <c r="R52" s="106">
        <f t="shared" si="30"/>
        <v>27753000</v>
      </c>
      <c r="S52" s="106">
        <f t="shared" si="30"/>
        <v>0</v>
      </c>
      <c r="T52" s="106">
        <f t="shared" si="30"/>
        <v>0</v>
      </c>
      <c r="U52" s="106">
        <f t="shared" si="30"/>
        <v>0</v>
      </c>
      <c r="V52" s="106">
        <f t="shared" si="30"/>
        <v>0</v>
      </c>
      <c r="W52" s="106">
        <f t="shared" si="30"/>
        <v>0</v>
      </c>
      <c r="X52" s="106">
        <f t="shared" si="30"/>
        <v>0</v>
      </c>
      <c r="Y52" s="106">
        <f t="shared" si="30"/>
        <v>0</v>
      </c>
      <c r="Z52" s="106">
        <f t="shared" si="30"/>
        <v>0</v>
      </c>
      <c r="AA52" s="106">
        <f t="shared" si="30"/>
        <v>0</v>
      </c>
    </row>
    <row r="53" spans="1:27" ht="16.5" thickTop="1">
      <c r="A53" s="22" t="s">
        <v>103</v>
      </c>
      <c r="B53" s="16"/>
      <c r="C53" s="16"/>
      <c r="D53" s="132"/>
      <c r="E53" s="17"/>
      <c r="F53" s="17"/>
      <c r="G53" s="18"/>
      <c r="H53" s="18"/>
      <c r="I53" s="18"/>
      <c r="J53" s="18"/>
      <c r="K53" s="25"/>
      <c r="L53" s="25"/>
      <c r="M53" s="26"/>
      <c r="N53" s="95"/>
      <c r="O53" s="95"/>
      <c r="P53" s="95"/>
      <c r="Q53" s="25"/>
      <c r="R53" s="26"/>
      <c r="S53" s="26"/>
      <c r="T53" s="59"/>
      <c r="U53" s="59"/>
      <c r="V53" s="59"/>
      <c r="W53" s="59"/>
      <c r="X53" s="59"/>
      <c r="Y53" s="59"/>
      <c r="Z53" s="117"/>
      <c r="AA53" s="117"/>
    </row>
    <row r="54" spans="1:27">
      <c r="A54" s="165" t="s">
        <v>104</v>
      </c>
      <c r="B54" s="21"/>
      <c r="C54" s="21"/>
      <c r="D54" s="133"/>
      <c r="E54" s="20" t="s">
        <v>50</v>
      </c>
      <c r="F54" s="13" t="s">
        <v>51</v>
      </c>
      <c r="G54" s="143"/>
      <c r="H54" s="15"/>
      <c r="I54" s="14" t="s">
        <v>105</v>
      </c>
      <c r="J54" s="157" t="s">
        <v>673</v>
      </c>
      <c r="K54" s="99">
        <v>10992000</v>
      </c>
      <c r="L54" s="27">
        <v>0</v>
      </c>
      <c r="M54" s="56">
        <f t="shared" ref="M54:M59" si="31">SUM(K54:L54)</f>
        <v>10992000</v>
      </c>
      <c r="N54" s="110">
        <v>0</v>
      </c>
      <c r="O54" s="94">
        <v>0</v>
      </c>
      <c r="P54" s="99">
        <f t="shared" ref="P54:P59" si="32">IF(J54="TG",ROUNDUP((K54+N54)*($L$6/$K$6),-3),ROUNDUP((K54+N54)*($L$8/$K$8),-3))</f>
        <v>10992000</v>
      </c>
      <c r="Q54" s="27">
        <f t="shared" ref="Q54:Q59" si="33">ROUNDUP((L54+O54)*($L$7/$K$7),-3)</f>
        <v>0</v>
      </c>
      <c r="R54" s="56">
        <f t="shared" ref="R54:R59" si="34">P54+Q54</f>
        <v>10992000</v>
      </c>
      <c r="S54" s="56">
        <f t="shared" ref="S54:S59" si="35">R54-(M54+N54+O54)</f>
        <v>0</v>
      </c>
      <c r="T54" s="99">
        <f t="shared" ref="T54:T59" si="36">(R54*$G$6/1000)*$T$17</f>
        <v>0</v>
      </c>
      <c r="U54" s="93">
        <f t="shared" ref="U54:U59" si="37">(R54*$G$7/1000)*$U$17</f>
        <v>0</v>
      </c>
      <c r="V54" s="27">
        <f t="shared" ref="V54:V59" si="38">(R54*$G$8/1000)*$V$17</f>
        <v>0</v>
      </c>
      <c r="W54" s="58">
        <f t="shared" ref="W54:W59" si="39">(R54*$G$9/1000)*$W$17</f>
        <v>0</v>
      </c>
      <c r="X54" s="27">
        <f t="shared" ref="X54:X59" si="40">(R54*$G$10/1000)*$X$17</f>
        <v>0</v>
      </c>
      <c r="Y54" s="58">
        <f t="shared" ref="Y54:Y59" si="41">(R54*$G$11/1000)*$Y$17</f>
        <v>0</v>
      </c>
      <c r="Z54" s="115">
        <f t="shared" ref="Z54:Z59" si="42">SUM(T54:Y54)</f>
        <v>0</v>
      </c>
      <c r="AA54" s="115">
        <f t="shared" ref="AA54:AA59" si="43">Z54*$D$7</f>
        <v>0</v>
      </c>
    </row>
    <row r="55" spans="1:27">
      <c r="A55" s="165" t="s">
        <v>106</v>
      </c>
      <c r="B55" s="21" t="s">
        <v>107</v>
      </c>
      <c r="C55" s="21"/>
      <c r="D55" s="133"/>
      <c r="E55" s="20" t="s">
        <v>50</v>
      </c>
      <c r="F55" s="13" t="s">
        <v>51</v>
      </c>
      <c r="G55" s="143"/>
      <c r="H55" s="15"/>
      <c r="I55" s="14" t="s">
        <v>108</v>
      </c>
      <c r="J55" s="157" t="s">
        <v>673</v>
      </c>
      <c r="K55" s="99">
        <v>977000</v>
      </c>
      <c r="L55" s="27">
        <v>0</v>
      </c>
      <c r="M55" s="56">
        <f t="shared" si="31"/>
        <v>977000</v>
      </c>
      <c r="N55" s="110">
        <v>0</v>
      </c>
      <c r="O55" s="94">
        <v>0</v>
      </c>
      <c r="P55" s="99">
        <f t="shared" si="32"/>
        <v>977000</v>
      </c>
      <c r="Q55" s="27">
        <f t="shared" si="33"/>
        <v>0</v>
      </c>
      <c r="R55" s="56">
        <f t="shared" si="34"/>
        <v>977000</v>
      </c>
      <c r="S55" s="56">
        <f t="shared" si="35"/>
        <v>0</v>
      </c>
      <c r="T55" s="99">
        <f t="shared" si="36"/>
        <v>0</v>
      </c>
      <c r="U55" s="93">
        <f t="shared" si="37"/>
        <v>0</v>
      </c>
      <c r="V55" s="27">
        <f t="shared" si="38"/>
        <v>0</v>
      </c>
      <c r="W55" s="58">
        <f t="shared" si="39"/>
        <v>0</v>
      </c>
      <c r="X55" s="27">
        <f t="shared" si="40"/>
        <v>0</v>
      </c>
      <c r="Y55" s="58">
        <f t="shared" si="41"/>
        <v>0</v>
      </c>
      <c r="Z55" s="115">
        <f t="shared" si="42"/>
        <v>0</v>
      </c>
      <c r="AA55" s="115">
        <f t="shared" si="43"/>
        <v>0</v>
      </c>
    </row>
    <row r="56" spans="1:27">
      <c r="A56" s="165" t="s">
        <v>109</v>
      </c>
      <c r="B56" s="21" t="s">
        <v>110</v>
      </c>
      <c r="C56" s="21" t="s">
        <v>111</v>
      </c>
      <c r="D56" s="133"/>
      <c r="E56" s="20" t="s">
        <v>50</v>
      </c>
      <c r="F56" s="13" t="s">
        <v>51</v>
      </c>
      <c r="G56" s="143"/>
      <c r="H56" s="15"/>
      <c r="I56" s="14" t="s">
        <v>112</v>
      </c>
      <c r="J56" s="157" t="s">
        <v>673</v>
      </c>
      <c r="K56" s="99">
        <v>345000</v>
      </c>
      <c r="L56" s="27">
        <v>0</v>
      </c>
      <c r="M56" s="56">
        <f t="shared" si="31"/>
        <v>345000</v>
      </c>
      <c r="N56" s="110">
        <v>0</v>
      </c>
      <c r="O56" s="94">
        <v>0</v>
      </c>
      <c r="P56" s="99">
        <f t="shared" si="32"/>
        <v>345000</v>
      </c>
      <c r="Q56" s="27">
        <f t="shared" si="33"/>
        <v>0</v>
      </c>
      <c r="R56" s="56">
        <f t="shared" si="34"/>
        <v>345000</v>
      </c>
      <c r="S56" s="56">
        <f t="shared" si="35"/>
        <v>0</v>
      </c>
      <c r="T56" s="99">
        <f t="shared" si="36"/>
        <v>0</v>
      </c>
      <c r="U56" s="93">
        <f t="shared" si="37"/>
        <v>0</v>
      </c>
      <c r="V56" s="27">
        <f t="shared" si="38"/>
        <v>0</v>
      </c>
      <c r="W56" s="58">
        <f t="shared" si="39"/>
        <v>0</v>
      </c>
      <c r="X56" s="27">
        <f t="shared" si="40"/>
        <v>0</v>
      </c>
      <c r="Y56" s="58">
        <f t="shared" si="41"/>
        <v>0</v>
      </c>
      <c r="Z56" s="115">
        <f t="shared" si="42"/>
        <v>0</v>
      </c>
      <c r="AA56" s="115">
        <f t="shared" si="43"/>
        <v>0</v>
      </c>
    </row>
    <row r="57" spans="1:27">
      <c r="A57" s="165" t="s">
        <v>113</v>
      </c>
      <c r="B57" s="21" t="s">
        <v>114</v>
      </c>
      <c r="C57" s="21" t="s">
        <v>111</v>
      </c>
      <c r="D57" s="133"/>
      <c r="E57" s="20" t="s">
        <v>50</v>
      </c>
      <c r="F57" s="13" t="s">
        <v>51</v>
      </c>
      <c r="G57" s="143"/>
      <c r="H57" s="15"/>
      <c r="I57" s="14" t="s">
        <v>112</v>
      </c>
      <c r="J57" s="157" t="s">
        <v>673</v>
      </c>
      <c r="K57" s="99">
        <v>27000</v>
      </c>
      <c r="L57" s="27">
        <v>0</v>
      </c>
      <c r="M57" s="56">
        <f t="shared" si="31"/>
        <v>27000</v>
      </c>
      <c r="N57" s="110">
        <v>0</v>
      </c>
      <c r="O57" s="94">
        <v>0</v>
      </c>
      <c r="P57" s="99">
        <f t="shared" si="32"/>
        <v>27000</v>
      </c>
      <c r="Q57" s="27">
        <f t="shared" si="33"/>
        <v>0</v>
      </c>
      <c r="R57" s="56">
        <f t="shared" si="34"/>
        <v>27000</v>
      </c>
      <c r="S57" s="56">
        <f t="shared" si="35"/>
        <v>0</v>
      </c>
      <c r="T57" s="99">
        <f t="shared" si="36"/>
        <v>0</v>
      </c>
      <c r="U57" s="93">
        <f t="shared" si="37"/>
        <v>0</v>
      </c>
      <c r="V57" s="27">
        <f t="shared" si="38"/>
        <v>0</v>
      </c>
      <c r="W57" s="58">
        <f t="shared" si="39"/>
        <v>0</v>
      </c>
      <c r="X57" s="27">
        <f t="shared" si="40"/>
        <v>0</v>
      </c>
      <c r="Y57" s="58">
        <f t="shared" si="41"/>
        <v>0</v>
      </c>
      <c r="Z57" s="115">
        <f t="shared" si="42"/>
        <v>0</v>
      </c>
      <c r="AA57" s="115">
        <f t="shared" si="43"/>
        <v>0</v>
      </c>
    </row>
    <row r="58" spans="1:27">
      <c r="A58" s="165" t="s">
        <v>115</v>
      </c>
      <c r="B58" s="21"/>
      <c r="C58" s="21" t="s">
        <v>111</v>
      </c>
      <c r="D58" s="133"/>
      <c r="E58" s="20" t="s">
        <v>50</v>
      </c>
      <c r="F58" s="13" t="s">
        <v>51</v>
      </c>
      <c r="G58" s="143"/>
      <c r="H58" s="15"/>
      <c r="I58" s="14" t="s">
        <v>112</v>
      </c>
      <c r="J58" s="157" t="s">
        <v>673</v>
      </c>
      <c r="K58" s="99">
        <v>984000</v>
      </c>
      <c r="L58" s="27">
        <v>0</v>
      </c>
      <c r="M58" s="56">
        <f t="shared" si="31"/>
        <v>984000</v>
      </c>
      <c r="N58" s="110">
        <v>0</v>
      </c>
      <c r="O58" s="94">
        <v>0</v>
      </c>
      <c r="P58" s="99">
        <f t="shared" si="32"/>
        <v>984000</v>
      </c>
      <c r="Q58" s="27">
        <f t="shared" si="33"/>
        <v>0</v>
      </c>
      <c r="R58" s="56">
        <f t="shared" si="34"/>
        <v>984000</v>
      </c>
      <c r="S58" s="56">
        <f t="shared" si="35"/>
        <v>0</v>
      </c>
      <c r="T58" s="99">
        <f t="shared" si="36"/>
        <v>0</v>
      </c>
      <c r="U58" s="93">
        <f t="shared" si="37"/>
        <v>0</v>
      </c>
      <c r="V58" s="27">
        <f t="shared" si="38"/>
        <v>0</v>
      </c>
      <c r="W58" s="58">
        <f t="shared" si="39"/>
        <v>0</v>
      </c>
      <c r="X58" s="27">
        <f t="shared" si="40"/>
        <v>0</v>
      </c>
      <c r="Y58" s="58">
        <f t="shared" si="41"/>
        <v>0</v>
      </c>
      <c r="Z58" s="115">
        <f t="shared" si="42"/>
        <v>0</v>
      </c>
      <c r="AA58" s="115">
        <f t="shared" si="43"/>
        <v>0</v>
      </c>
    </row>
    <row r="59" spans="1:27">
      <c r="A59" s="165" t="s">
        <v>115</v>
      </c>
      <c r="B59" s="21" t="s">
        <v>116</v>
      </c>
      <c r="C59" s="21" t="s">
        <v>111</v>
      </c>
      <c r="D59" s="133"/>
      <c r="E59" s="20" t="s">
        <v>50</v>
      </c>
      <c r="F59" s="13" t="s">
        <v>51</v>
      </c>
      <c r="G59" s="143"/>
      <c r="H59" s="15"/>
      <c r="I59" s="14" t="s">
        <v>112</v>
      </c>
      <c r="J59" s="157" t="s">
        <v>673</v>
      </c>
      <c r="K59" s="99">
        <v>49000</v>
      </c>
      <c r="L59" s="27">
        <v>0</v>
      </c>
      <c r="M59" s="56">
        <f t="shared" si="31"/>
        <v>49000</v>
      </c>
      <c r="N59" s="110">
        <v>0</v>
      </c>
      <c r="O59" s="94">
        <v>0</v>
      </c>
      <c r="P59" s="99">
        <f t="shared" si="32"/>
        <v>49000</v>
      </c>
      <c r="Q59" s="27">
        <f t="shared" si="33"/>
        <v>0</v>
      </c>
      <c r="R59" s="56">
        <f t="shared" si="34"/>
        <v>49000</v>
      </c>
      <c r="S59" s="56">
        <f t="shared" si="35"/>
        <v>0</v>
      </c>
      <c r="T59" s="99">
        <f t="shared" si="36"/>
        <v>0</v>
      </c>
      <c r="U59" s="93">
        <f t="shared" si="37"/>
        <v>0</v>
      </c>
      <c r="V59" s="27">
        <f t="shared" si="38"/>
        <v>0</v>
      </c>
      <c r="W59" s="58">
        <f t="shared" si="39"/>
        <v>0</v>
      </c>
      <c r="X59" s="27">
        <f t="shared" si="40"/>
        <v>0</v>
      </c>
      <c r="Y59" s="58">
        <f t="shared" si="41"/>
        <v>0</v>
      </c>
      <c r="Z59" s="115">
        <f t="shared" si="42"/>
        <v>0</v>
      </c>
      <c r="AA59" s="115">
        <f t="shared" si="43"/>
        <v>0</v>
      </c>
    </row>
    <row r="60" spans="1:27" ht="13.5" thickBot="1">
      <c r="A60" s="168" t="s">
        <v>22</v>
      </c>
      <c r="B60" s="102"/>
      <c r="C60" s="102"/>
      <c r="D60" s="131"/>
      <c r="E60" s="103"/>
      <c r="F60" s="103"/>
      <c r="G60" s="104"/>
      <c r="H60" s="104"/>
      <c r="I60" s="104"/>
      <c r="J60" s="104"/>
      <c r="K60" s="106">
        <f t="shared" ref="K60:AA60" si="44">SUM(K54:K59)</f>
        <v>13374000</v>
      </c>
      <c r="L60" s="106">
        <f t="shared" si="44"/>
        <v>0</v>
      </c>
      <c r="M60" s="106">
        <f>SUM(M54:M59)</f>
        <v>13374000</v>
      </c>
      <c r="N60" s="106">
        <f t="shared" si="44"/>
        <v>0</v>
      </c>
      <c r="O60" s="106">
        <f t="shared" si="44"/>
        <v>0</v>
      </c>
      <c r="P60" s="106">
        <f t="shared" si="44"/>
        <v>13374000</v>
      </c>
      <c r="Q60" s="106">
        <f t="shared" si="44"/>
        <v>0</v>
      </c>
      <c r="R60" s="106">
        <f t="shared" si="44"/>
        <v>13374000</v>
      </c>
      <c r="S60" s="106">
        <f t="shared" si="44"/>
        <v>0</v>
      </c>
      <c r="T60" s="106">
        <f t="shared" si="44"/>
        <v>0</v>
      </c>
      <c r="U60" s="106">
        <f t="shared" si="44"/>
        <v>0</v>
      </c>
      <c r="V60" s="106">
        <f t="shared" si="44"/>
        <v>0</v>
      </c>
      <c r="W60" s="106">
        <f t="shared" si="44"/>
        <v>0</v>
      </c>
      <c r="X60" s="106">
        <f t="shared" si="44"/>
        <v>0</v>
      </c>
      <c r="Y60" s="106">
        <f t="shared" si="44"/>
        <v>0</v>
      </c>
      <c r="Z60" s="106">
        <f t="shared" si="44"/>
        <v>0</v>
      </c>
      <c r="AA60" s="106">
        <f t="shared" si="44"/>
        <v>0</v>
      </c>
    </row>
    <row r="61" spans="1:27" ht="16.5" hidden="1" thickTop="1">
      <c r="A61" s="8"/>
      <c r="B61" s="16"/>
      <c r="C61" s="16"/>
      <c r="D61" s="132"/>
      <c r="E61" s="17"/>
      <c r="F61" s="17"/>
      <c r="G61" s="18"/>
      <c r="H61" s="18"/>
      <c r="I61" s="18"/>
      <c r="J61" s="18"/>
      <c r="K61" s="25"/>
      <c r="L61" s="25"/>
      <c r="M61" s="26"/>
      <c r="N61" s="95"/>
      <c r="O61" s="95"/>
      <c r="P61" s="95"/>
      <c r="Q61" s="25"/>
      <c r="R61" s="26"/>
      <c r="S61" s="26"/>
      <c r="T61" s="57"/>
      <c r="U61" s="57"/>
      <c r="V61" s="57"/>
      <c r="W61" s="57"/>
      <c r="X61" s="57"/>
      <c r="Y61" s="57"/>
      <c r="Z61" s="116"/>
      <c r="AA61" s="116"/>
    </row>
    <row r="62" spans="1:27" hidden="1">
      <c r="A62" s="165"/>
      <c r="B62" s="21"/>
      <c r="C62" s="21"/>
      <c r="D62" s="133"/>
      <c r="E62" s="20"/>
      <c r="F62" s="13"/>
      <c r="G62" s="143"/>
      <c r="H62" s="15"/>
      <c r="I62" s="14"/>
      <c r="J62" s="157"/>
      <c r="K62" s="99"/>
      <c r="L62" s="27"/>
      <c r="M62" s="56"/>
      <c r="N62" s="110"/>
      <c r="O62" s="94"/>
      <c r="P62" s="99"/>
      <c r="Q62" s="27"/>
      <c r="R62" s="28"/>
      <c r="S62" s="56"/>
      <c r="T62" s="99"/>
      <c r="U62" s="93"/>
      <c r="V62" s="27"/>
      <c r="W62" s="58"/>
      <c r="X62" s="27"/>
      <c r="Y62" s="58"/>
      <c r="Z62" s="115"/>
      <c r="AA62" s="115"/>
    </row>
    <row r="63" spans="1:27" hidden="1">
      <c r="A63" s="165"/>
      <c r="B63" s="21"/>
      <c r="C63" s="21"/>
      <c r="D63" s="133"/>
      <c r="E63" s="20"/>
      <c r="F63" s="13"/>
      <c r="G63" s="143"/>
      <c r="H63" s="15"/>
      <c r="I63" s="14"/>
      <c r="J63" s="157"/>
      <c r="K63" s="99"/>
      <c r="L63" s="27"/>
      <c r="M63" s="56"/>
      <c r="N63" s="110"/>
      <c r="O63" s="94"/>
      <c r="P63" s="99"/>
      <c r="Q63" s="27"/>
      <c r="R63" s="28"/>
      <c r="S63" s="56"/>
      <c r="T63" s="99"/>
      <c r="U63" s="93"/>
      <c r="V63" s="27"/>
      <c r="W63" s="58"/>
      <c r="X63" s="27"/>
      <c r="Y63" s="58"/>
      <c r="Z63" s="115"/>
      <c r="AA63" s="115"/>
    </row>
    <row r="64" spans="1:27" ht="14.25" hidden="1" thickTop="1" thickBot="1">
      <c r="A64" s="168" t="s">
        <v>22</v>
      </c>
      <c r="B64" s="102"/>
      <c r="C64" s="102"/>
      <c r="D64" s="131"/>
      <c r="E64" s="103"/>
      <c r="F64" s="103"/>
      <c r="G64" s="104"/>
      <c r="H64" s="104"/>
      <c r="I64" s="104"/>
      <c r="J64" s="104"/>
      <c r="K64" s="106">
        <v>0</v>
      </c>
      <c r="L64" s="106">
        <v>0</v>
      </c>
      <c r="M64" s="106">
        <f t="shared" ref="M64:AA64" si="45">SUM(M62:M63)</f>
        <v>0</v>
      </c>
      <c r="N64" s="106">
        <f t="shared" si="45"/>
        <v>0</v>
      </c>
      <c r="O64" s="106">
        <f t="shared" si="45"/>
        <v>0</v>
      </c>
      <c r="P64" s="106">
        <f t="shared" si="45"/>
        <v>0</v>
      </c>
      <c r="Q64" s="106">
        <f t="shared" si="45"/>
        <v>0</v>
      </c>
      <c r="R64" s="106">
        <f t="shared" si="45"/>
        <v>0</v>
      </c>
      <c r="S64" s="106">
        <f t="shared" si="45"/>
        <v>0</v>
      </c>
      <c r="T64" s="108">
        <f>SUM(T62:T63)</f>
        <v>0</v>
      </c>
      <c r="U64" s="107">
        <f t="shared" si="45"/>
        <v>0</v>
      </c>
      <c r="V64" s="105">
        <f t="shared" si="45"/>
        <v>0</v>
      </c>
      <c r="W64" s="105">
        <f t="shared" si="45"/>
        <v>0</v>
      </c>
      <c r="X64" s="105">
        <f t="shared" si="45"/>
        <v>0</v>
      </c>
      <c r="Y64" s="105">
        <f t="shared" si="45"/>
        <v>0</v>
      </c>
      <c r="Z64" s="107">
        <f t="shared" si="45"/>
        <v>0</v>
      </c>
      <c r="AA64" s="107">
        <f t="shared" si="45"/>
        <v>0</v>
      </c>
    </row>
    <row r="65" spans="1:27" ht="16.5" thickTop="1">
      <c r="A65" s="8" t="s">
        <v>122</v>
      </c>
      <c r="B65" s="16"/>
      <c r="C65" s="16"/>
      <c r="D65" s="132"/>
      <c r="E65" s="17"/>
      <c r="F65" s="17"/>
      <c r="G65" s="18"/>
      <c r="H65" s="18"/>
      <c r="I65" s="18"/>
      <c r="J65" s="18"/>
      <c r="K65" s="25"/>
      <c r="L65" s="25"/>
      <c r="M65" s="26"/>
      <c r="N65" s="95"/>
      <c r="O65" s="95"/>
      <c r="P65" s="95"/>
      <c r="Q65" s="25"/>
      <c r="R65" s="26"/>
      <c r="S65" s="26"/>
      <c r="T65" s="57"/>
      <c r="U65" s="57"/>
      <c r="V65" s="57"/>
      <c r="W65" s="57"/>
      <c r="X65" s="57"/>
      <c r="Y65" s="57"/>
      <c r="Z65" s="116"/>
      <c r="AA65" s="116"/>
    </row>
    <row r="66" spans="1:27">
      <c r="A66" s="165" t="s">
        <v>123</v>
      </c>
      <c r="B66" s="21" t="s">
        <v>28</v>
      </c>
      <c r="C66" s="21"/>
      <c r="D66" s="133" t="s">
        <v>597</v>
      </c>
      <c r="E66" s="20" t="s">
        <v>124</v>
      </c>
      <c r="F66" s="13" t="s">
        <v>51</v>
      </c>
      <c r="G66" s="143"/>
      <c r="H66" s="15"/>
      <c r="I66" s="14" t="s">
        <v>29</v>
      </c>
      <c r="J66" s="157" t="s">
        <v>673</v>
      </c>
      <c r="K66" s="99">
        <v>63617000</v>
      </c>
      <c r="L66" s="27">
        <v>3950000</v>
      </c>
      <c r="M66" s="56">
        <f t="shared" ref="M66:M85" si="46">SUM(K66:L66)</f>
        <v>67567000</v>
      </c>
      <c r="N66" s="110">
        <v>0</v>
      </c>
      <c r="O66" s="94">
        <v>0</v>
      </c>
      <c r="P66" s="99">
        <f t="shared" ref="P66:P85" si="47">IF(J66="TG",ROUNDUP((K66+N66)*($L$6/$K$6),-3),ROUNDUP((K66+N66)*($L$8/$K$8),-3))</f>
        <v>63617000</v>
      </c>
      <c r="Q66" s="27">
        <f t="shared" ref="Q66:Q85" si="48">ROUNDUP((L66+O66)*($L$7/$K$7),-3)</f>
        <v>3950000</v>
      </c>
      <c r="R66" s="56">
        <f t="shared" ref="R66:R85" si="49">P66+Q66</f>
        <v>67567000</v>
      </c>
      <c r="S66" s="56">
        <f t="shared" ref="S66:S85" si="50">R66-(M66+N66+O66)</f>
        <v>0</v>
      </c>
      <c r="T66" s="99">
        <f t="shared" ref="T66:T85" si="51">(R66*$G$6/1000)*$T$17</f>
        <v>0</v>
      </c>
      <c r="U66" s="93">
        <f t="shared" ref="U66:U85" si="52">(R66*$G$7/1000)*$U$17</f>
        <v>0</v>
      </c>
      <c r="V66" s="27">
        <f t="shared" ref="V66:V85" si="53">(R66*$G$8/1000)*$V$17</f>
        <v>0</v>
      </c>
      <c r="W66" s="58">
        <f t="shared" ref="W66:W85" si="54">(R66*$G$9/1000)*$W$17</f>
        <v>0</v>
      </c>
      <c r="X66" s="27">
        <f t="shared" ref="X66:X85" si="55">(R66*$G$10/1000)*$X$17</f>
        <v>0</v>
      </c>
      <c r="Y66" s="58">
        <f t="shared" ref="Y66:Y85" si="56">(R66*$G$11/1000)*$Y$17</f>
        <v>0</v>
      </c>
      <c r="Z66" s="115">
        <f t="shared" ref="Z66:Z85" si="57">SUM(T66:Y66)</f>
        <v>0</v>
      </c>
      <c r="AA66" s="115">
        <f t="shared" ref="AA66:AA85" si="58">Z66*$D$7</f>
        <v>0</v>
      </c>
    </row>
    <row r="67" spans="1:27" ht="25.5">
      <c r="A67" s="165" t="s">
        <v>125</v>
      </c>
      <c r="B67" s="21" t="s">
        <v>126</v>
      </c>
      <c r="C67" s="21"/>
      <c r="D67" s="133" t="s">
        <v>597</v>
      </c>
      <c r="E67" s="20" t="s">
        <v>124</v>
      </c>
      <c r="F67" s="13" t="s">
        <v>51</v>
      </c>
      <c r="G67" s="143"/>
      <c r="H67" s="15"/>
      <c r="I67" s="14" t="s">
        <v>29</v>
      </c>
      <c r="J67" s="157" t="s">
        <v>673</v>
      </c>
      <c r="K67" s="99">
        <v>0</v>
      </c>
      <c r="L67" s="27">
        <v>12000</v>
      </c>
      <c r="M67" s="56">
        <f t="shared" si="46"/>
        <v>12000</v>
      </c>
      <c r="N67" s="110">
        <v>0</v>
      </c>
      <c r="O67" s="94">
        <v>0</v>
      </c>
      <c r="P67" s="99">
        <f t="shared" si="47"/>
        <v>0</v>
      </c>
      <c r="Q67" s="27">
        <f t="shared" si="48"/>
        <v>12000</v>
      </c>
      <c r="R67" s="56">
        <f t="shared" si="49"/>
        <v>12000</v>
      </c>
      <c r="S67" s="56">
        <f t="shared" si="50"/>
        <v>0</v>
      </c>
      <c r="T67" s="99">
        <f t="shared" si="51"/>
        <v>0</v>
      </c>
      <c r="U67" s="93">
        <f t="shared" si="52"/>
        <v>0</v>
      </c>
      <c r="V67" s="27">
        <f t="shared" si="53"/>
        <v>0</v>
      </c>
      <c r="W67" s="58">
        <f t="shared" si="54"/>
        <v>0</v>
      </c>
      <c r="X67" s="27">
        <f t="shared" si="55"/>
        <v>0</v>
      </c>
      <c r="Y67" s="58">
        <f t="shared" si="56"/>
        <v>0</v>
      </c>
      <c r="Z67" s="115">
        <f t="shared" si="57"/>
        <v>0</v>
      </c>
      <c r="AA67" s="115">
        <f t="shared" si="58"/>
        <v>0</v>
      </c>
    </row>
    <row r="68" spans="1:27" ht="25.5">
      <c r="A68" s="165" t="s">
        <v>125</v>
      </c>
      <c r="B68" s="21" t="s">
        <v>127</v>
      </c>
      <c r="C68" s="21"/>
      <c r="D68" s="133" t="s">
        <v>597</v>
      </c>
      <c r="E68" s="20" t="s">
        <v>124</v>
      </c>
      <c r="F68" s="13" t="s">
        <v>51</v>
      </c>
      <c r="G68" s="143"/>
      <c r="H68" s="15"/>
      <c r="I68" s="14" t="s">
        <v>29</v>
      </c>
      <c r="J68" s="157" t="s">
        <v>673</v>
      </c>
      <c r="K68" s="99">
        <v>0</v>
      </c>
      <c r="L68" s="27">
        <v>12000</v>
      </c>
      <c r="M68" s="56">
        <f t="shared" si="46"/>
        <v>12000</v>
      </c>
      <c r="N68" s="110">
        <v>0</v>
      </c>
      <c r="O68" s="94">
        <v>0</v>
      </c>
      <c r="P68" s="99">
        <f t="shared" si="47"/>
        <v>0</v>
      </c>
      <c r="Q68" s="27">
        <f t="shared" si="48"/>
        <v>12000</v>
      </c>
      <c r="R68" s="56">
        <f t="shared" si="49"/>
        <v>12000</v>
      </c>
      <c r="S68" s="56">
        <f t="shared" si="50"/>
        <v>0</v>
      </c>
      <c r="T68" s="99">
        <f t="shared" si="51"/>
        <v>0</v>
      </c>
      <c r="U68" s="93">
        <f t="shared" si="52"/>
        <v>0</v>
      </c>
      <c r="V68" s="27">
        <f t="shared" si="53"/>
        <v>0</v>
      </c>
      <c r="W68" s="58">
        <f t="shared" si="54"/>
        <v>0</v>
      </c>
      <c r="X68" s="27">
        <f t="shared" si="55"/>
        <v>0</v>
      </c>
      <c r="Y68" s="58">
        <f t="shared" si="56"/>
        <v>0</v>
      </c>
      <c r="Z68" s="115">
        <f t="shared" si="57"/>
        <v>0</v>
      </c>
      <c r="AA68" s="115">
        <f t="shared" si="58"/>
        <v>0</v>
      </c>
    </row>
    <row r="69" spans="1:27" ht="25.5">
      <c r="A69" s="165" t="s">
        <v>125</v>
      </c>
      <c r="B69" s="21" t="s">
        <v>128</v>
      </c>
      <c r="C69" s="21"/>
      <c r="D69" s="133" t="s">
        <v>597</v>
      </c>
      <c r="E69" s="20" t="s">
        <v>124</v>
      </c>
      <c r="F69" s="13" t="s">
        <v>51</v>
      </c>
      <c r="G69" s="143"/>
      <c r="H69" s="15"/>
      <c r="I69" s="14" t="s">
        <v>29</v>
      </c>
      <c r="J69" s="157" t="s">
        <v>673</v>
      </c>
      <c r="K69" s="99">
        <v>0</v>
      </c>
      <c r="L69" s="27">
        <v>7000</v>
      </c>
      <c r="M69" s="56">
        <f t="shared" si="46"/>
        <v>7000</v>
      </c>
      <c r="N69" s="110">
        <v>0</v>
      </c>
      <c r="O69" s="94">
        <v>0</v>
      </c>
      <c r="P69" s="99">
        <f t="shared" si="47"/>
        <v>0</v>
      </c>
      <c r="Q69" s="27">
        <f t="shared" si="48"/>
        <v>7000</v>
      </c>
      <c r="R69" s="56">
        <f t="shared" si="49"/>
        <v>7000</v>
      </c>
      <c r="S69" s="56">
        <f t="shared" si="50"/>
        <v>0</v>
      </c>
      <c r="T69" s="99">
        <f t="shared" si="51"/>
        <v>0</v>
      </c>
      <c r="U69" s="93">
        <f t="shared" si="52"/>
        <v>0</v>
      </c>
      <c r="V69" s="27">
        <f t="shared" si="53"/>
        <v>0</v>
      </c>
      <c r="W69" s="58">
        <f t="shared" si="54"/>
        <v>0</v>
      </c>
      <c r="X69" s="27">
        <f t="shared" si="55"/>
        <v>0</v>
      </c>
      <c r="Y69" s="58">
        <f t="shared" si="56"/>
        <v>0</v>
      </c>
      <c r="Z69" s="115">
        <f t="shared" si="57"/>
        <v>0</v>
      </c>
      <c r="AA69" s="115">
        <f t="shared" si="58"/>
        <v>0</v>
      </c>
    </row>
    <row r="70" spans="1:27" ht="25.5">
      <c r="A70" s="165" t="s">
        <v>125</v>
      </c>
      <c r="B70" s="21" t="s">
        <v>129</v>
      </c>
      <c r="C70" s="21"/>
      <c r="D70" s="133" t="s">
        <v>597</v>
      </c>
      <c r="E70" s="20" t="s">
        <v>124</v>
      </c>
      <c r="F70" s="13" t="s">
        <v>51</v>
      </c>
      <c r="G70" s="143"/>
      <c r="H70" s="15"/>
      <c r="I70" s="14" t="s">
        <v>29</v>
      </c>
      <c r="J70" s="157" t="s">
        <v>673</v>
      </c>
      <c r="K70" s="99">
        <v>0</v>
      </c>
      <c r="L70" s="27">
        <v>12000</v>
      </c>
      <c r="M70" s="56">
        <f t="shared" si="46"/>
        <v>12000</v>
      </c>
      <c r="N70" s="110">
        <v>0</v>
      </c>
      <c r="O70" s="94">
        <v>0</v>
      </c>
      <c r="P70" s="99">
        <f t="shared" si="47"/>
        <v>0</v>
      </c>
      <c r="Q70" s="27">
        <f t="shared" si="48"/>
        <v>12000</v>
      </c>
      <c r="R70" s="56">
        <f t="shared" si="49"/>
        <v>12000</v>
      </c>
      <c r="S70" s="56">
        <f t="shared" si="50"/>
        <v>0</v>
      </c>
      <c r="T70" s="99">
        <f t="shared" si="51"/>
        <v>0</v>
      </c>
      <c r="U70" s="93">
        <f t="shared" si="52"/>
        <v>0</v>
      </c>
      <c r="V70" s="27">
        <f t="shared" si="53"/>
        <v>0</v>
      </c>
      <c r="W70" s="58">
        <f t="shared" si="54"/>
        <v>0</v>
      </c>
      <c r="X70" s="27">
        <f t="shared" si="55"/>
        <v>0</v>
      </c>
      <c r="Y70" s="58">
        <f t="shared" si="56"/>
        <v>0</v>
      </c>
      <c r="Z70" s="115">
        <f t="shared" si="57"/>
        <v>0</v>
      </c>
      <c r="AA70" s="115">
        <f t="shared" si="58"/>
        <v>0</v>
      </c>
    </row>
    <row r="71" spans="1:27" ht="25.5">
      <c r="A71" s="165" t="s">
        <v>125</v>
      </c>
      <c r="B71" s="21" t="s">
        <v>126</v>
      </c>
      <c r="C71" s="21"/>
      <c r="D71" s="133" t="s">
        <v>597</v>
      </c>
      <c r="E71" s="20" t="s">
        <v>124</v>
      </c>
      <c r="F71" s="13" t="s">
        <v>51</v>
      </c>
      <c r="G71" s="143"/>
      <c r="H71" s="15"/>
      <c r="I71" s="14" t="s">
        <v>29</v>
      </c>
      <c r="J71" s="157" t="s">
        <v>673</v>
      </c>
      <c r="K71" s="99">
        <v>0</v>
      </c>
      <c r="L71" s="27">
        <v>13000</v>
      </c>
      <c r="M71" s="56">
        <f t="shared" si="46"/>
        <v>13000</v>
      </c>
      <c r="N71" s="110">
        <v>0</v>
      </c>
      <c r="O71" s="94">
        <v>0</v>
      </c>
      <c r="P71" s="99">
        <f t="shared" si="47"/>
        <v>0</v>
      </c>
      <c r="Q71" s="27">
        <f t="shared" si="48"/>
        <v>13000</v>
      </c>
      <c r="R71" s="56">
        <f t="shared" si="49"/>
        <v>13000</v>
      </c>
      <c r="S71" s="56">
        <f t="shared" si="50"/>
        <v>0</v>
      </c>
      <c r="T71" s="99">
        <f t="shared" si="51"/>
        <v>0</v>
      </c>
      <c r="U71" s="93">
        <f t="shared" si="52"/>
        <v>0</v>
      </c>
      <c r="V71" s="27">
        <f t="shared" si="53"/>
        <v>0</v>
      </c>
      <c r="W71" s="58">
        <f t="shared" si="54"/>
        <v>0</v>
      </c>
      <c r="X71" s="27">
        <f t="shared" si="55"/>
        <v>0</v>
      </c>
      <c r="Y71" s="58">
        <f t="shared" si="56"/>
        <v>0</v>
      </c>
      <c r="Z71" s="115">
        <f t="shared" si="57"/>
        <v>0</v>
      </c>
      <c r="AA71" s="115">
        <f t="shared" si="58"/>
        <v>0</v>
      </c>
    </row>
    <row r="72" spans="1:27">
      <c r="A72" s="165" t="s">
        <v>130</v>
      </c>
      <c r="B72" s="21" t="s">
        <v>28</v>
      </c>
      <c r="C72" s="21"/>
      <c r="D72" s="133" t="s">
        <v>597</v>
      </c>
      <c r="E72" s="20" t="s">
        <v>50</v>
      </c>
      <c r="F72" s="13" t="s">
        <v>51</v>
      </c>
      <c r="G72" s="143"/>
      <c r="H72" s="15"/>
      <c r="I72" s="14" t="s">
        <v>29</v>
      </c>
      <c r="J72" s="157" t="s">
        <v>673</v>
      </c>
      <c r="K72" s="99">
        <v>51653000</v>
      </c>
      <c r="L72" s="27">
        <v>0</v>
      </c>
      <c r="M72" s="56">
        <f t="shared" si="46"/>
        <v>51653000</v>
      </c>
      <c r="N72" s="110">
        <v>0</v>
      </c>
      <c r="O72" s="94">
        <v>0</v>
      </c>
      <c r="P72" s="99">
        <f t="shared" si="47"/>
        <v>51653000</v>
      </c>
      <c r="Q72" s="27">
        <f t="shared" si="48"/>
        <v>0</v>
      </c>
      <c r="R72" s="56">
        <f t="shared" si="49"/>
        <v>51653000</v>
      </c>
      <c r="S72" s="56">
        <f t="shared" si="50"/>
        <v>0</v>
      </c>
      <c r="T72" s="99">
        <f t="shared" si="51"/>
        <v>0</v>
      </c>
      <c r="U72" s="93">
        <f t="shared" si="52"/>
        <v>0</v>
      </c>
      <c r="V72" s="27">
        <f t="shared" si="53"/>
        <v>0</v>
      </c>
      <c r="W72" s="58">
        <f t="shared" si="54"/>
        <v>0</v>
      </c>
      <c r="X72" s="27">
        <f t="shared" si="55"/>
        <v>0</v>
      </c>
      <c r="Y72" s="58">
        <f t="shared" si="56"/>
        <v>0</v>
      </c>
      <c r="Z72" s="115">
        <f t="shared" si="57"/>
        <v>0</v>
      </c>
      <c r="AA72" s="115">
        <f t="shared" si="58"/>
        <v>0</v>
      </c>
    </row>
    <row r="73" spans="1:27">
      <c r="A73" s="165" t="s">
        <v>131</v>
      </c>
      <c r="B73" s="21" t="s">
        <v>132</v>
      </c>
      <c r="C73" s="21"/>
      <c r="D73" s="133" t="s">
        <v>597</v>
      </c>
      <c r="E73" s="20" t="s">
        <v>50</v>
      </c>
      <c r="F73" s="13" t="s">
        <v>51</v>
      </c>
      <c r="G73" s="143"/>
      <c r="H73" s="15"/>
      <c r="I73" s="14" t="s">
        <v>29</v>
      </c>
      <c r="J73" s="157" t="s">
        <v>673</v>
      </c>
      <c r="K73" s="99">
        <v>1752000</v>
      </c>
      <c r="L73" s="27">
        <v>88000</v>
      </c>
      <c r="M73" s="56">
        <f t="shared" si="46"/>
        <v>1840000</v>
      </c>
      <c r="N73" s="110">
        <v>0</v>
      </c>
      <c r="O73" s="94">
        <v>0</v>
      </c>
      <c r="P73" s="99">
        <f t="shared" si="47"/>
        <v>1752000</v>
      </c>
      <c r="Q73" s="27">
        <f t="shared" si="48"/>
        <v>88000</v>
      </c>
      <c r="R73" s="56">
        <f t="shared" si="49"/>
        <v>1840000</v>
      </c>
      <c r="S73" s="56">
        <f t="shared" si="50"/>
        <v>0</v>
      </c>
      <c r="T73" s="99">
        <f t="shared" si="51"/>
        <v>0</v>
      </c>
      <c r="U73" s="93">
        <f t="shared" si="52"/>
        <v>0</v>
      </c>
      <c r="V73" s="27">
        <f t="shared" si="53"/>
        <v>0</v>
      </c>
      <c r="W73" s="58">
        <f t="shared" si="54"/>
        <v>0</v>
      </c>
      <c r="X73" s="27">
        <f t="shared" si="55"/>
        <v>0</v>
      </c>
      <c r="Y73" s="58">
        <f t="shared" si="56"/>
        <v>0</v>
      </c>
      <c r="Z73" s="115">
        <f t="shared" si="57"/>
        <v>0</v>
      </c>
      <c r="AA73" s="115">
        <f t="shared" si="58"/>
        <v>0</v>
      </c>
    </row>
    <row r="74" spans="1:27">
      <c r="A74" s="165" t="s">
        <v>133</v>
      </c>
      <c r="B74" s="21" t="s">
        <v>134</v>
      </c>
      <c r="C74" s="21"/>
      <c r="D74" s="133" t="s">
        <v>597</v>
      </c>
      <c r="E74" s="20" t="s">
        <v>50</v>
      </c>
      <c r="F74" s="13" t="s">
        <v>51</v>
      </c>
      <c r="G74" s="143"/>
      <c r="H74" s="15"/>
      <c r="I74" s="14" t="s">
        <v>29</v>
      </c>
      <c r="J74" s="157" t="s">
        <v>673</v>
      </c>
      <c r="K74" s="99">
        <v>0</v>
      </c>
      <c r="L74" s="27">
        <v>31000</v>
      </c>
      <c r="M74" s="56">
        <f t="shared" si="46"/>
        <v>31000</v>
      </c>
      <c r="N74" s="110">
        <v>0</v>
      </c>
      <c r="O74" s="94">
        <v>0</v>
      </c>
      <c r="P74" s="99">
        <f t="shared" si="47"/>
        <v>0</v>
      </c>
      <c r="Q74" s="27">
        <f t="shared" si="48"/>
        <v>31000</v>
      </c>
      <c r="R74" s="56">
        <f t="shared" si="49"/>
        <v>31000</v>
      </c>
      <c r="S74" s="56">
        <f t="shared" si="50"/>
        <v>0</v>
      </c>
      <c r="T74" s="99">
        <f t="shared" si="51"/>
        <v>0</v>
      </c>
      <c r="U74" s="93">
        <f t="shared" si="52"/>
        <v>0</v>
      </c>
      <c r="V74" s="27">
        <f t="shared" si="53"/>
        <v>0</v>
      </c>
      <c r="W74" s="58">
        <f t="shared" si="54"/>
        <v>0</v>
      </c>
      <c r="X74" s="27">
        <f t="shared" si="55"/>
        <v>0</v>
      </c>
      <c r="Y74" s="58">
        <f t="shared" si="56"/>
        <v>0</v>
      </c>
      <c r="Z74" s="115">
        <f t="shared" si="57"/>
        <v>0</v>
      </c>
      <c r="AA74" s="115">
        <f t="shared" si="58"/>
        <v>0</v>
      </c>
    </row>
    <row r="75" spans="1:27">
      <c r="A75" s="165" t="s">
        <v>131</v>
      </c>
      <c r="B75" s="21" t="s">
        <v>135</v>
      </c>
      <c r="C75" s="21"/>
      <c r="D75" s="133" t="s">
        <v>597</v>
      </c>
      <c r="E75" s="20" t="s">
        <v>50</v>
      </c>
      <c r="F75" s="13" t="s">
        <v>51</v>
      </c>
      <c r="G75" s="143"/>
      <c r="H75" s="15"/>
      <c r="I75" s="14" t="s">
        <v>29</v>
      </c>
      <c r="J75" s="157" t="s">
        <v>673</v>
      </c>
      <c r="K75" s="99">
        <v>0</v>
      </c>
      <c r="L75" s="27">
        <v>8000</v>
      </c>
      <c r="M75" s="56">
        <f t="shared" si="46"/>
        <v>8000</v>
      </c>
      <c r="N75" s="110">
        <v>0</v>
      </c>
      <c r="O75" s="94">
        <v>0</v>
      </c>
      <c r="P75" s="99">
        <f t="shared" si="47"/>
        <v>0</v>
      </c>
      <c r="Q75" s="27">
        <f t="shared" si="48"/>
        <v>8000</v>
      </c>
      <c r="R75" s="56">
        <f t="shared" si="49"/>
        <v>8000</v>
      </c>
      <c r="S75" s="56">
        <f t="shared" si="50"/>
        <v>0</v>
      </c>
      <c r="T75" s="99">
        <f t="shared" si="51"/>
        <v>0</v>
      </c>
      <c r="U75" s="93">
        <f t="shared" si="52"/>
        <v>0</v>
      </c>
      <c r="V75" s="27">
        <f t="shared" si="53"/>
        <v>0</v>
      </c>
      <c r="W75" s="58">
        <f t="shared" si="54"/>
        <v>0</v>
      </c>
      <c r="X75" s="27">
        <f t="shared" si="55"/>
        <v>0</v>
      </c>
      <c r="Y75" s="58">
        <f t="shared" si="56"/>
        <v>0</v>
      </c>
      <c r="Z75" s="115">
        <f t="shared" si="57"/>
        <v>0</v>
      </c>
      <c r="AA75" s="115">
        <f t="shared" si="58"/>
        <v>0</v>
      </c>
    </row>
    <row r="76" spans="1:27" ht="25.5">
      <c r="A76" s="165" t="s">
        <v>131</v>
      </c>
      <c r="B76" s="21" t="s">
        <v>136</v>
      </c>
      <c r="C76" s="21"/>
      <c r="D76" s="133" t="s">
        <v>597</v>
      </c>
      <c r="E76" s="20" t="s">
        <v>137</v>
      </c>
      <c r="F76" s="13" t="s">
        <v>138</v>
      </c>
      <c r="G76" s="143"/>
      <c r="H76" s="15"/>
      <c r="I76" s="14" t="s">
        <v>29</v>
      </c>
      <c r="J76" s="157" t="s">
        <v>673</v>
      </c>
      <c r="K76" s="99">
        <v>21669000</v>
      </c>
      <c r="L76" s="27">
        <v>0</v>
      </c>
      <c r="M76" s="56">
        <f t="shared" si="46"/>
        <v>21669000</v>
      </c>
      <c r="N76" s="110">
        <v>0</v>
      </c>
      <c r="O76" s="94">
        <v>0</v>
      </c>
      <c r="P76" s="99">
        <f t="shared" si="47"/>
        <v>21669000</v>
      </c>
      <c r="Q76" s="27">
        <f t="shared" si="48"/>
        <v>0</v>
      </c>
      <c r="R76" s="56">
        <f t="shared" si="49"/>
        <v>21669000</v>
      </c>
      <c r="S76" s="56">
        <f t="shared" si="50"/>
        <v>0</v>
      </c>
      <c r="T76" s="99">
        <f t="shared" si="51"/>
        <v>0</v>
      </c>
      <c r="U76" s="93">
        <f t="shared" si="52"/>
        <v>0</v>
      </c>
      <c r="V76" s="27">
        <f t="shared" si="53"/>
        <v>0</v>
      </c>
      <c r="W76" s="58">
        <f t="shared" si="54"/>
        <v>0</v>
      </c>
      <c r="X76" s="27">
        <f t="shared" si="55"/>
        <v>0</v>
      </c>
      <c r="Y76" s="58">
        <f t="shared" si="56"/>
        <v>0</v>
      </c>
      <c r="Z76" s="115">
        <f t="shared" si="57"/>
        <v>0</v>
      </c>
      <c r="AA76" s="115">
        <f t="shared" si="58"/>
        <v>0</v>
      </c>
    </row>
    <row r="77" spans="1:27">
      <c r="A77" s="165" t="s">
        <v>139</v>
      </c>
      <c r="B77" s="21" t="s">
        <v>140</v>
      </c>
      <c r="C77" s="21"/>
      <c r="D77" s="133" t="s">
        <v>597</v>
      </c>
      <c r="E77" s="20" t="s">
        <v>137</v>
      </c>
      <c r="F77" s="13" t="s">
        <v>138</v>
      </c>
      <c r="G77" s="143"/>
      <c r="H77" s="15"/>
      <c r="I77" s="14" t="s">
        <v>29</v>
      </c>
      <c r="J77" s="157" t="s">
        <v>673</v>
      </c>
      <c r="K77" s="99">
        <v>2049000</v>
      </c>
      <c r="L77" s="27">
        <v>0</v>
      </c>
      <c r="M77" s="56">
        <f t="shared" si="46"/>
        <v>2049000</v>
      </c>
      <c r="N77" s="110">
        <v>0</v>
      </c>
      <c r="O77" s="94">
        <v>0</v>
      </c>
      <c r="P77" s="99">
        <f t="shared" si="47"/>
        <v>2049000</v>
      </c>
      <c r="Q77" s="27">
        <f t="shared" si="48"/>
        <v>0</v>
      </c>
      <c r="R77" s="56">
        <f t="shared" si="49"/>
        <v>2049000</v>
      </c>
      <c r="S77" s="56">
        <f t="shared" si="50"/>
        <v>0</v>
      </c>
      <c r="T77" s="99">
        <f t="shared" si="51"/>
        <v>0</v>
      </c>
      <c r="U77" s="93">
        <f t="shared" si="52"/>
        <v>0</v>
      </c>
      <c r="V77" s="27">
        <f t="shared" si="53"/>
        <v>0</v>
      </c>
      <c r="W77" s="58">
        <f t="shared" si="54"/>
        <v>0</v>
      </c>
      <c r="X77" s="27">
        <f t="shared" si="55"/>
        <v>0</v>
      </c>
      <c r="Y77" s="58">
        <f t="shared" si="56"/>
        <v>0</v>
      </c>
      <c r="Z77" s="115">
        <f t="shared" si="57"/>
        <v>0</v>
      </c>
      <c r="AA77" s="115">
        <f t="shared" si="58"/>
        <v>0</v>
      </c>
    </row>
    <row r="78" spans="1:27">
      <c r="A78" s="165" t="s">
        <v>141</v>
      </c>
      <c r="B78" s="21" t="s">
        <v>132</v>
      </c>
      <c r="C78" s="21"/>
      <c r="D78" s="133" t="s">
        <v>597</v>
      </c>
      <c r="E78" s="20" t="s">
        <v>137</v>
      </c>
      <c r="F78" s="13" t="s">
        <v>138</v>
      </c>
      <c r="G78" s="143"/>
      <c r="H78" s="15"/>
      <c r="I78" s="14" t="s">
        <v>88</v>
      </c>
      <c r="J78" s="157" t="s">
        <v>673</v>
      </c>
      <c r="K78" s="99">
        <v>1021000</v>
      </c>
      <c r="L78" s="27">
        <v>0</v>
      </c>
      <c r="M78" s="56">
        <f t="shared" si="46"/>
        <v>1021000</v>
      </c>
      <c r="N78" s="110">
        <v>0</v>
      </c>
      <c r="O78" s="94">
        <v>0</v>
      </c>
      <c r="P78" s="99">
        <f t="shared" si="47"/>
        <v>1021000</v>
      </c>
      <c r="Q78" s="27">
        <f t="shared" si="48"/>
        <v>0</v>
      </c>
      <c r="R78" s="56">
        <f t="shared" si="49"/>
        <v>1021000</v>
      </c>
      <c r="S78" s="56">
        <f t="shared" si="50"/>
        <v>0</v>
      </c>
      <c r="T78" s="99">
        <f t="shared" si="51"/>
        <v>0</v>
      </c>
      <c r="U78" s="93">
        <f t="shared" si="52"/>
        <v>0</v>
      </c>
      <c r="V78" s="27">
        <f t="shared" si="53"/>
        <v>0</v>
      </c>
      <c r="W78" s="58">
        <f t="shared" si="54"/>
        <v>0</v>
      </c>
      <c r="X78" s="27">
        <f t="shared" si="55"/>
        <v>0</v>
      </c>
      <c r="Y78" s="58">
        <f t="shared" si="56"/>
        <v>0</v>
      </c>
      <c r="Z78" s="115">
        <f t="shared" si="57"/>
        <v>0</v>
      </c>
      <c r="AA78" s="115">
        <f t="shared" si="58"/>
        <v>0</v>
      </c>
    </row>
    <row r="79" spans="1:27">
      <c r="A79" s="165" t="s">
        <v>130</v>
      </c>
      <c r="B79" s="21" t="s">
        <v>142</v>
      </c>
      <c r="C79" s="21"/>
      <c r="D79" s="133" t="s">
        <v>597</v>
      </c>
      <c r="E79" s="20" t="s">
        <v>50</v>
      </c>
      <c r="F79" s="13" t="s">
        <v>51</v>
      </c>
      <c r="G79" s="143"/>
      <c r="H79" s="15"/>
      <c r="I79" s="14" t="s">
        <v>29</v>
      </c>
      <c r="J79" s="157" t="s">
        <v>673</v>
      </c>
      <c r="K79" s="99">
        <v>0</v>
      </c>
      <c r="L79" s="27">
        <v>326000</v>
      </c>
      <c r="M79" s="56">
        <f t="shared" si="46"/>
        <v>326000</v>
      </c>
      <c r="N79" s="110">
        <v>0</v>
      </c>
      <c r="O79" s="94">
        <v>0</v>
      </c>
      <c r="P79" s="99">
        <f t="shared" si="47"/>
        <v>0</v>
      </c>
      <c r="Q79" s="27">
        <f t="shared" si="48"/>
        <v>326000</v>
      </c>
      <c r="R79" s="56">
        <f t="shared" si="49"/>
        <v>326000</v>
      </c>
      <c r="S79" s="56">
        <f t="shared" si="50"/>
        <v>0</v>
      </c>
      <c r="T79" s="99">
        <f t="shared" si="51"/>
        <v>0</v>
      </c>
      <c r="U79" s="93">
        <f t="shared" si="52"/>
        <v>0</v>
      </c>
      <c r="V79" s="27">
        <f t="shared" si="53"/>
        <v>0</v>
      </c>
      <c r="W79" s="58">
        <f t="shared" si="54"/>
        <v>0</v>
      </c>
      <c r="X79" s="27">
        <f t="shared" si="55"/>
        <v>0</v>
      </c>
      <c r="Y79" s="58">
        <f t="shared" si="56"/>
        <v>0</v>
      </c>
      <c r="Z79" s="115">
        <f t="shared" si="57"/>
        <v>0</v>
      </c>
      <c r="AA79" s="115">
        <f t="shared" si="58"/>
        <v>0</v>
      </c>
    </row>
    <row r="80" spans="1:27">
      <c r="A80" s="165" t="s">
        <v>143</v>
      </c>
      <c r="B80" s="21" t="s">
        <v>144</v>
      </c>
      <c r="C80" s="21" t="s">
        <v>46</v>
      </c>
      <c r="D80" s="133" t="s">
        <v>597</v>
      </c>
      <c r="E80" s="20" t="s">
        <v>145</v>
      </c>
      <c r="F80" s="13" t="s">
        <v>145</v>
      </c>
      <c r="G80" s="143"/>
      <c r="H80" s="15"/>
      <c r="I80" s="14" t="s">
        <v>146</v>
      </c>
      <c r="J80" s="157" t="s">
        <v>673</v>
      </c>
      <c r="K80" s="99">
        <v>0</v>
      </c>
      <c r="L80" s="27">
        <v>0</v>
      </c>
      <c r="M80" s="56">
        <f t="shared" si="46"/>
        <v>0</v>
      </c>
      <c r="N80" s="110">
        <v>0</v>
      </c>
      <c r="O80" s="94">
        <v>0</v>
      </c>
      <c r="P80" s="99">
        <f t="shared" si="47"/>
        <v>0</v>
      </c>
      <c r="Q80" s="27">
        <f t="shared" si="48"/>
        <v>0</v>
      </c>
      <c r="R80" s="56">
        <f t="shared" si="49"/>
        <v>0</v>
      </c>
      <c r="S80" s="56">
        <f t="shared" si="50"/>
        <v>0</v>
      </c>
      <c r="T80" s="99">
        <f t="shared" si="51"/>
        <v>0</v>
      </c>
      <c r="U80" s="93">
        <f t="shared" si="52"/>
        <v>0</v>
      </c>
      <c r="V80" s="27">
        <f t="shared" si="53"/>
        <v>0</v>
      </c>
      <c r="W80" s="58">
        <f t="shared" si="54"/>
        <v>0</v>
      </c>
      <c r="X80" s="27">
        <f t="shared" si="55"/>
        <v>0</v>
      </c>
      <c r="Y80" s="58">
        <f t="shared" si="56"/>
        <v>0</v>
      </c>
      <c r="Z80" s="115">
        <f t="shared" si="57"/>
        <v>0</v>
      </c>
      <c r="AA80" s="115">
        <f t="shared" si="58"/>
        <v>0</v>
      </c>
    </row>
    <row r="81" spans="1:27">
      <c r="A81" s="165" t="s">
        <v>147</v>
      </c>
      <c r="B81" s="21"/>
      <c r="C81" s="21"/>
      <c r="D81" s="133" t="s">
        <v>597</v>
      </c>
      <c r="E81" s="20" t="s">
        <v>145</v>
      </c>
      <c r="F81" s="13" t="s">
        <v>145</v>
      </c>
      <c r="G81" s="143"/>
      <c r="H81" s="15"/>
      <c r="I81" s="14" t="s">
        <v>148</v>
      </c>
      <c r="J81" s="157" t="s">
        <v>673</v>
      </c>
      <c r="K81" s="99">
        <v>0</v>
      </c>
      <c r="L81" s="27">
        <v>0</v>
      </c>
      <c r="M81" s="56">
        <f t="shared" si="46"/>
        <v>0</v>
      </c>
      <c r="N81" s="110">
        <v>0</v>
      </c>
      <c r="O81" s="94">
        <v>0</v>
      </c>
      <c r="P81" s="99">
        <f t="shared" si="47"/>
        <v>0</v>
      </c>
      <c r="Q81" s="27">
        <f t="shared" si="48"/>
        <v>0</v>
      </c>
      <c r="R81" s="56">
        <f t="shared" si="49"/>
        <v>0</v>
      </c>
      <c r="S81" s="56">
        <f t="shared" si="50"/>
        <v>0</v>
      </c>
      <c r="T81" s="99">
        <f t="shared" si="51"/>
        <v>0</v>
      </c>
      <c r="U81" s="93">
        <f t="shared" si="52"/>
        <v>0</v>
      </c>
      <c r="V81" s="27">
        <f t="shared" si="53"/>
        <v>0</v>
      </c>
      <c r="W81" s="58">
        <f t="shared" si="54"/>
        <v>0</v>
      </c>
      <c r="X81" s="27">
        <f t="shared" si="55"/>
        <v>0</v>
      </c>
      <c r="Y81" s="58">
        <f t="shared" si="56"/>
        <v>0</v>
      </c>
      <c r="Z81" s="115">
        <f t="shared" si="57"/>
        <v>0</v>
      </c>
      <c r="AA81" s="115">
        <f t="shared" si="58"/>
        <v>0</v>
      </c>
    </row>
    <row r="82" spans="1:27" s="4" customFormat="1" ht="25.5">
      <c r="A82" s="165" t="s">
        <v>123</v>
      </c>
      <c r="B82" s="21" t="s">
        <v>149</v>
      </c>
      <c r="C82" s="21"/>
      <c r="D82" s="133" t="s">
        <v>597</v>
      </c>
      <c r="E82" s="20" t="s">
        <v>50</v>
      </c>
      <c r="F82" s="13" t="s">
        <v>80</v>
      </c>
      <c r="G82" s="143"/>
      <c r="H82" s="15"/>
      <c r="I82" s="14" t="s">
        <v>150</v>
      </c>
      <c r="J82" s="157" t="s">
        <v>673</v>
      </c>
      <c r="K82" s="99">
        <v>0</v>
      </c>
      <c r="L82" s="27">
        <v>39000</v>
      </c>
      <c r="M82" s="56">
        <f t="shared" si="46"/>
        <v>39000</v>
      </c>
      <c r="N82" s="110">
        <v>0</v>
      </c>
      <c r="O82" s="94">
        <v>0</v>
      </c>
      <c r="P82" s="99">
        <f t="shared" si="47"/>
        <v>0</v>
      </c>
      <c r="Q82" s="27">
        <f t="shared" si="48"/>
        <v>39000</v>
      </c>
      <c r="R82" s="56">
        <f t="shared" si="49"/>
        <v>39000</v>
      </c>
      <c r="S82" s="56">
        <f t="shared" si="50"/>
        <v>0</v>
      </c>
      <c r="T82" s="99">
        <f t="shared" si="51"/>
        <v>0</v>
      </c>
      <c r="U82" s="93">
        <f t="shared" si="52"/>
        <v>0</v>
      </c>
      <c r="V82" s="27">
        <f t="shared" si="53"/>
        <v>0</v>
      </c>
      <c r="W82" s="58">
        <f t="shared" si="54"/>
        <v>0</v>
      </c>
      <c r="X82" s="27">
        <f t="shared" si="55"/>
        <v>0</v>
      </c>
      <c r="Y82" s="58">
        <f t="shared" si="56"/>
        <v>0</v>
      </c>
      <c r="Z82" s="115">
        <f t="shared" si="57"/>
        <v>0</v>
      </c>
      <c r="AA82" s="115">
        <f t="shared" si="58"/>
        <v>0</v>
      </c>
    </row>
    <row r="83" spans="1:27">
      <c r="A83" s="165" t="s">
        <v>152</v>
      </c>
      <c r="B83" s="21" t="s">
        <v>151</v>
      </c>
      <c r="C83" s="21"/>
      <c r="D83" s="133" t="s">
        <v>597</v>
      </c>
      <c r="E83" s="20" t="s">
        <v>79</v>
      </c>
      <c r="F83" s="13" t="s">
        <v>80</v>
      </c>
      <c r="G83" s="143"/>
      <c r="H83" s="15"/>
      <c r="I83" s="14" t="s">
        <v>29</v>
      </c>
      <c r="J83" s="157" t="s">
        <v>673</v>
      </c>
      <c r="K83" s="99">
        <v>0</v>
      </c>
      <c r="L83" s="27">
        <v>61000</v>
      </c>
      <c r="M83" s="56">
        <f t="shared" si="46"/>
        <v>61000</v>
      </c>
      <c r="N83" s="110">
        <v>0</v>
      </c>
      <c r="O83" s="94">
        <v>0</v>
      </c>
      <c r="P83" s="99">
        <f t="shared" si="47"/>
        <v>0</v>
      </c>
      <c r="Q83" s="27">
        <f t="shared" si="48"/>
        <v>61000</v>
      </c>
      <c r="R83" s="56">
        <f t="shared" si="49"/>
        <v>61000</v>
      </c>
      <c r="S83" s="56">
        <f t="shared" si="50"/>
        <v>0</v>
      </c>
      <c r="T83" s="99">
        <f t="shared" si="51"/>
        <v>0</v>
      </c>
      <c r="U83" s="93">
        <f t="shared" si="52"/>
        <v>0</v>
      </c>
      <c r="V83" s="27">
        <f t="shared" si="53"/>
        <v>0</v>
      </c>
      <c r="W83" s="58">
        <f t="shared" si="54"/>
        <v>0</v>
      </c>
      <c r="X83" s="27">
        <f t="shared" si="55"/>
        <v>0</v>
      </c>
      <c r="Y83" s="58">
        <f t="shared" si="56"/>
        <v>0</v>
      </c>
      <c r="Z83" s="115">
        <f t="shared" si="57"/>
        <v>0</v>
      </c>
      <c r="AA83" s="115">
        <f t="shared" si="58"/>
        <v>0</v>
      </c>
    </row>
    <row r="84" spans="1:27">
      <c r="A84" s="165" t="s">
        <v>152</v>
      </c>
      <c r="B84" s="21" t="s">
        <v>153</v>
      </c>
      <c r="C84" s="21"/>
      <c r="D84" s="133" t="s">
        <v>597</v>
      </c>
      <c r="E84" s="20" t="s">
        <v>79</v>
      </c>
      <c r="F84" s="13" t="s">
        <v>80</v>
      </c>
      <c r="G84" s="143"/>
      <c r="H84" s="15"/>
      <c r="I84" s="14" t="s">
        <v>29</v>
      </c>
      <c r="J84" s="157" t="s">
        <v>673</v>
      </c>
      <c r="K84" s="99">
        <v>0</v>
      </c>
      <c r="L84" s="27">
        <v>147000</v>
      </c>
      <c r="M84" s="56">
        <f t="shared" si="46"/>
        <v>147000</v>
      </c>
      <c r="N84" s="110">
        <v>0</v>
      </c>
      <c r="O84" s="94">
        <v>0</v>
      </c>
      <c r="P84" s="99">
        <f t="shared" si="47"/>
        <v>0</v>
      </c>
      <c r="Q84" s="27">
        <f t="shared" si="48"/>
        <v>147000</v>
      </c>
      <c r="R84" s="56">
        <f t="shared" si="49"/>
        <v>147000</v>
      </c>
      <c r="S84" s="56">
        <f t="shared" si="50"/>
        <v>0</v>
      </c>
      <c r="T84" s="99">
        <f t="shared" si="51"/>
        <v>0</v>
      </c>
      <c r="U84" s="93">
        <f t="shared" si="52"/>
        <v>0</v>
      </c>
      <c r="V84" s="27">
        <f t="shared" si="53"/>
        <v>0</v>
      </c>
      <c r="W84" s="58">
        <f t="shared" si="54"/>
        <v>0</v>
      </c>
      <c r="X84" s="27">
        <f t="shared" si="55"/>
        <v>0</v>
      </c>
      <c r="Y84" s="58">
        <f t="shared" si="56"/>
        <v>0</v>
      </c>
      <c r="Z84" s="115">
        <f t="shared" si="57"/>
        <v>0</v>
      </c>
      <c r="AA84" s="115">
        <f t="shared" si="58"/>
        <v>0</v>
      </c>
    </row>
    <row r="85" spans="1:27" ht="25.5">
      <c r="A85" s="165" t="s">
        <v>154</v>
      </c>
      <c r="B85" s="21" t="s">
        <v>155</v>
      </c>
      <c r="C85" s="21"/>
      <c r="D85" s="133" t="s">
        <v>597</v>
      </c>
      <c r="E85" s="20" t="s">
        <v>79</v>
      </c>
      <c r="F85" s="13" t="s">
        <v>80</v>
      </c>
      <c r="G85" s="143"/>
      <c r="H85" s="15"/>
      <c r="I85" s="14" t="s">
        <v>156</v>
      </c>
      <c r="J85" s="157" t="s">
        <v>673</v>
      </c>
      <c r="K85" s="99">
        <v>671000</v>
      </c>
      <c r="L85" s="27">
        <v>0</v>
      </c>
      <c r="M85" s="56">
        <f t="shared" si="46"/>
        <v>671000</v>
      </c>
      <c r="N85" s="110">
        <v>0</v>
      </c>
      <c r="O85" s="94">
        <v>0</v>
      </c>
      <c r="P85" s="99">
        <f t="shared" si="47"/>
        <v>671000</v>
      </c>
      <c r="Q85" s="27">
        <f t="shared" si="48"/>
        <v>0</v>
      </c>
      <c r="R85" s="56">
        <f t="shared" si="49"/>
        <v>671000</v>
      </c>
      <c r="S85" s="56">
        <f t="shared" si="50"/>
        <v>0</v>
      </c>
      <c r="T85" s="99">
        <f t="shared" si="51"/>
        <v>0</v>
      </c>
      <c r="U85" s="93">
        <f t="shared" si="52"/>
        <v>0</v>
      </c>
      <c r="V85" s="27">
        <f t="shared" si="53"/>
        <v>0</v>
      </c>
      <c r="W85" s="58">
        <f t="shared" si="54"/>
        <v>0</v>
      </c>
      <c r="X85" s="27">
        <f t="shared" si="55"/>
        <v>0</v>
      </c>
      <c r="Y85" s="58">
        <f t="shared" si="56"/>
        <v>0</v>
      </c>
      <c r="Z85" s="115">
        <f t="shared" si="57"/>
        <v>0</v>
      </c>
      <c r="AA85" s="115">
        <f t="shared" si="58"/>
        <v>0</v>
      </c>
    </row>
    <row r="86" spans="1:27" ht="13.5" thickBot="1">
      <c r="A86" s="168" t="s">
        <v>22</v>
      </c>
      <c r="B86" s="102"/>
      <c r="C86" s="102"/>
      <c r="D86" s="131"/>
      <c r="E86" s="103"/>
      <c r="F86" s="103"/>
      <c r="G86" s="104"/>
      <c r="H86" s="104"/>
      <c r="I86" s="104"/>
      <c r="J86" s="104"/>
      <c r="K86" s="106">
        <f t="shared" ref="K86:AA86" si="59">SUM(K66:K85)</f>
        <v>142432000</v>
      </c>
      <c r="L86" s="106">
        <f t="shared" si="59"/>
        <v>4706000</v>
      </c>
      <c r="M86" s="106">
        <f>SUM(M66:M85)</f>
        <v>147138000</v>
      </c>
      <c r="N86" s="106">
        <f t="shared" si="59"/>
        <v>0</v>
      </c>
      <c r="O86" s="106">
        <f t="shared" si="59"/>
        <v>0</v>
      </c>
      <c r="P86" s="106">
        <f t="shared" si="59"/>
        <v>142432000</v>
      </c>
      <c r="Q86" s="106">
        <f t="shared" si="59"/>
        <v>4706000</v>
      </c>
      <c r="R86" s="106">
        <f t="shared" si="59"/>
        <v>147138000</v>
      </c>
      <c r="S86" s="106">
        <f t="shared" si="59"/>
        <v>0</v>
      </c>
      <c r="T86" s="106">
        <f t="shared" si="59"/>
        <v>0</v>
      </c>
      <c r="U86" s="106">
        <f t="shared" si="59"/>
        <v>0</v>
      </c>
      <c r="V86" s="106">
        <f t="shared" si="59"/>
        <v>0</v>
      </c>
      <c r="W86" s="106">
        <f t="shared" si="59"/>
        <v>0</v>
      </c>
      <c r="X86" s="106">
        <f t="shared" si="59"/>
        <v>0</v>
      </c>
      <c r="Y86" s="106">
        <f t="shared" si="59"/>
        <v>0</v>
      </c>
      <c r="Z86" s="106">
        <f t="shared" si="59"/>
        <v>0</v>
      </c>
      <c r="AA86" s="106">
        <f t="shared" si="59"/>
        <v>0</v>
      </c>
    </row>
    <row r="87" spans="1:27" ht="16.5" thickTop="1">
      <c r="A87" s="8" t="s">
        <v>157</v>
      </c>
      <c r="B87" s="16"/>
      <c r="C87" s="16"/>
      <c r="D87" s="132"/>
      <c r="E87" s="17"/>
      <c r="F87" s="17"/>
      <c r="G87" s="18"/>
      <c r="H87" s="18"/>
      <c r="I87" s="18"/>
      <c r="J87" s="18"/>
      <c r="K87" s="25"/>
      <c r="L87" s="25"/>
      <c r="M87" s="26"/>
      <c r="N87" s="95"/>
      <c r="O87" s="95"/>
      <c r="P87" s="95"/>
      <c r="Q87" s="25"/>
      <c r="R87" s="26"/>
      <c r="S87" s="26"/>
      <c r="T87" s="57"/>
      <c r="U87" s="57"/>
      <c r="V87" s="57"/>
      <c r="W87" s="57"/>
      <c r="X87" s="57"/>
      <c r="Y87" s="57"/>
      <c r="Z87" s="116"/>
      <c r="AA87" s="116"/>
    </row>
    <row r="88" spans="1:27" ht="13.5" customHeight="1">
      <c r="A88" s="165" t="s">
        <v>158</v>
      </c>
      <c r="B88" s="21" t="s">
        <v>645</v>
      </c>
      <c r="C88" s="21" t="s">
        <v>159</v>
      </c>
      <c r="D88" s="133"/>
      <c r="E88" s="20"/>
      <c r="F88" s="13"/>
      <c r="G88" s="143"/>
      <c r="H88" s="15"/>
      <c r="I88" s="14" t="s">
        <v>160</v>
      </c>
      <c r="J88" s="157" t="s">
        <v>673</v>
      </c>
      <c r="K88" s="99">
        <v>713000</v>
      </c>
      <c r="L88" s="27">
        <v>0</v>
      </c>
      <c r="M88" s="56">
        <f>SUM(K88:L88)</f>
        <v>713000</v>
      </c>
      <c r="N88" s="110">
        <v>0</v>
      </c>
      <c r="O88" s="94">
        <v>0</v>
      </c>
      <c r="P88" s="99">
        <f>IF(J88="TG",ROUNDUP((K88+N88)*($L$6/$K$6),-3),ROUNDUP((K88+N88)*($L$8/$K$8),-3))</f>
        <v>713000</v>
      </c>
      <c r="Q88" s="27">
        <f t="shared" ref="Q88" si="60">ROUNDUP((L88+O88)*($L$7/$K$7),-3)</f>
        <v>0</v>
      </c>
      <c r="R88" s="56">
        <f>P88+Q88</f>
        <v>713000</v>
      </c>
      <c r="S88" s="56">
        <f>R88-(M88+N88+O88)</f>
        <v>0</v>
      </c>
      <c r="T88" s="99">
        <f>(R88*$G$6/1000)*$T$17</f>
        <v>0</v>
      </c>
      <c r="U88" s="93">
        <f>(R88*$G$7/1000)*$U$17</f>
        <v>0</v>
      </c>
      <c r="V88" s="27">
        <f>(R88*$G$8/1000)*$V$17</f>
        <v>0</v>
      </c>
      <c r="W88" s="58">
        <f>(R88*$G$9/1000)*$W$17</f>
        <v>0</v>
      </c>
      <c r="X88" s="27">
        <f>(R88*$G$10/1000)*$X$17</f>
        <v>0</v>
      </c>
      <c r="Y88" s="58">
        <f>(R88*$G$11/1000)*$Y$17</f>
        <v>0</v>
      </c>
      <c r="Z88" s="115">
        <f>SUM(T88:Y88)</f>
        <v>0</v>
      </c>
      <c r="AA88" s="115">
        <f>Z88*$D$7</f>
        <v>0</v>
      </c>
    </row>
    <row r="89" spans="1:27" ht="13.5" thickBot="1">
      <c r="A89" s="168" t="s">
        <v>22</v>
      </c>
      <c r="B89" s="102"/>
      <c r="C89" s="102"/>
      <c r="D89" s="131"/>
      <c r="E89" s="103"/>
      <c r="F89" s="103"/>
      <c r="G89" s="104"/>
      <c r="H89" s="104"/>
      <c r="I89" s="104"/>
      <c r="J89" s="104"/>
      <c r="K89" s="106">
        <f t="shared" ref="K89:AA89" si="61">SUM(K88)</f>
        <v>713000</v>
      </c>
      <c r="L89" s="106">
        <f t="shared" si="61"/>
        <v>0</v>
      </c>
      <c r="M89" s="106">
        <f>SUM(M88)</f>
        <v>713000</v>
      </c>
      <c r="N89" s="106">
        <f t="shared" si="61"/>
        <v>0</v>
      </c>
      <c r="O89" s="106">
        <f t="shared" si="61"/>
        <v>0</v>
      </c>
      <c r="P89" s="106">
        <f t="shared" si="61"/>
        <v>713000</v>
      </c>
      <c r="Q89" s="106">
        <f t="shared" si="61"/>
        <v>0</v>
      </c>
      <c r="R89" s="106">
        <f t="shared" si="61"/>
        <v>713000</v>
      </c>
      <c r="S89" s="106">
        <f t="shared" si="61"/>
        <v>0</v>
      </c>
      <c r="T89" s="106">
        <f t="shared" si="61"/>
        <v>0</v>
      </c>
      <c r="U89" s="106">
        <f t="shared" si="61"/>
        <v>0</v>
      </c>
      <c r="V89" s="106">
        <f t="shared" si="61"/>
        <v>0</v>
      </c>
      <c r="W89" s="106">
        <f t="shared" si="61"/>
        <v>0</v>
      </c>
      <c r="X89" s="106">
        <f t="shared" si="61"/>
        <v>0</v>
      </c>
      <c r="Y89" s="106">
        <f t="shared" si="61"/>
        <v>0</v>
      </c>
      <c r="Z89" s="106">
        <f t="shared" si="61"/>
        <v>0</v>
      </c>
      <c r="AA89" s="106">
        <f t="shared" si="61"/>
        <v>0</v>
      </c>
    </row>
    <row r="90" spans="1:27" ht="16.5" thickTop="1">
      <c r="A90" s="8" t="s">
        <v>161</v>
      </c>
      <c r="B90" s="16"/>
      <c r="C90" s="16"/>
      <c r="D90" s="132"/>
      <c r="E90" s="17"/>
      <c r="F90" s="17"/>
      <c r="G90" s="18"/>
      <c r="H90" s="18"/>
      <c r="I90" s="18"/>
      <c r="J90" s="18"/>
      <c r="K90" s="25"/>
      <c r="L90" s="25"/>
      <c r="M90" s="26"/>
      <c r="N90" s="95"/>
      <c r="O90" s="95"/>
      <c r="P90" s="95"/>
      <c r="Q90" s="25"/>
      <c r="R90" s="26"/>
      <c r="S90" s="26"/>
      <c r="T90" s="57"/>
      <c r="U90" s="57"/>
      <c r="V90" s="57"/>
      <c r="W90" s="57"/>
      <c r="X90" s="57"/>
      <c r="Y90" s="57"/>
      <c r="Z90" s="116"/>
      <c r="AA90" s="116"/>
    </row>
    <row r="91" spans="1:27" s="4" customFormat="1" ht="25.5">
      <c r="A91" s="165" t="s">
        <v>162</v>
      </c>
      <c r="B91" s="21" t="s">
        <v>648</v>
      </c>
      <c r="C91" s="21"/>
      <c r="D91" s="133"/>
      <c r="E91" s="20" t="s">
        <v>50</v>
      </c>
      <c r="F91" s="13" t="s">
        <v>51</v>
      </c>
      <c r="G91" s="143"/>
      <c r="H91" s="15"/>
      <c r="I91" s="14" t="s">
        <v>163</v>
      </c>
      <c r="J91" s="157" t="s">
        <v>673</v>
      </c>
      <c r="K91" s="99">
        <v>4018000</v>
      </c>
      <c r="L91" s="27">
        <v>0</v>
      </c>
      <c r="M91" s="56">
        <f t="shared" ref="M91:M111" si="62">SUM(K91:L91)</f>
        <v>4018000</v>
      </c>
      <c r="N91" s="110">
        <v>0</v>
      </c>
      <c r="O91" s="94">
        <v>0</v>
      </c>
      <c r="P91" s="99">
        <f t="shared" ref="P91:P111" si="63">IF(J91="TG",ROUNDUP((K91+N91)*($L$6/$K$6),-3),ROUNDUP((K91+N91)*($L$8/$K$8),-3))</f>
        <v>4018000</v>
      </c>
      <c r="Q91" s="27">
        <f t="shared" ref="Q91:Q111" si="64">ROUNDUP((L91+O91)*($L$7/$K$7),-3)</f>
        <v>0</v>
      </c>
      <c r="R91" s="56">
        <f t="shared" ref="R91:R111" si="65">P91+Q91</f>
        <v>4018000</v>
      </c>
      <c r="S91" s="56">
        <f t="shared" ref="S91:S111" si="66">R91-(M91+N91+O91)</f>
        <v>0</v>
      </c>
      <c r="T91" s="99">
        <f t="shared" ref="T91:T111" si="67">(R91*$G$6/1000)*$T$17</f>
        <v>0</v>
      </c>
      <c r="U91" s="93">
        <f t="shared" ref="U91:U111" si="68">(R91*$G$7/1000)*$U$17</f>
        <v>0</v>
      </c>
      <c r="V91" s="27">
        <f t="shared" ref="V91:V111" si="69">(R91*$G$8/1000)*$V$17</f>
        <v>0</v>
      </c>
      <c r="W91" s="58">
        <f t="shared" ref="W91:W111" si="70">(R91*$G$9/1000)*$W$17</f>
        <v>0</v>
      </c>
      <c r="X91" s="27">
        <f t="shared" ref="X91:X111" si="71">(R91*$G$10/1000)*$X$17</f>
        <v>0</v>
      </c>
      <c r="Y91" s="58">
        <f t="shared" ref="Y91:Y111" si="72">(R91*$G$11/1000)*$Y$17</f>
        <v>0</v>
      </c>
      <c r="Z91" s="115">
        <f t="shared" ref="Z91:Z111" si="73">SUM(T91:Y91)</f>
        <v>0</v>
      </c>
      <c r="AA91" s="115">
        <f t="shared" ref="AA91:AA111" si="74">Z91*$D$7</f>
        <v>0</v>
      </c>
    </row>
    <row r="92" spans="1:27" s="4" customFormat="1">
      <c r="A92" s="165" t="s">
        <v>162</v>
      </c>
      <c r="B92" s="21" t="s">
        <v>649</v>
      </c>
      <c r="C92" s="21"/>
      <c r="D92" s="133"/>
      <c r="E92" s="20" t="s">
        <v>50</v>
      </c>
      <c r="F92" s="13" t="s">
        <v>51</v>
      </c>
      <c r="G92" s="143"/>
      <c r="H92" s="15"/>
      <c r="I92" s="14" t="s">
        <v>163</v>
      </c>
      <c r="J92" s="157" t="s">
        <v>673</v>
      </c>
      <c r="K92" s="99">
        <v>4187000</v>
      </c>
      <c r="L92" s="27">
        <v>0</v>
      </c>
      <c r="M92" s="56">
        <f t="shared" si="62"/>
        <v>4187000</v>
      </c>
      <c r="N92" s="110">
        <v>0</v>
      </c>
      <c r="O92" s="94">
        <v>0</v>
      </c>
      <c r="P92" s="99">
        <f t="shared" si="63"/>
        <v>4187000</v>
      </c>
      <c r="Q92" s="27">
        <f t="shared" si="64"/>
        <v>0</v>
      </c>
      <c r="R92" s="56">
        <f t="shared" si="65"/>
        <v>4187000</v>
      </c>
      <c r="S92" s="56">
        <f t="shared" si="66"/>
        <v>0</v>
      </c>
      <c r="T92" s="99">
        <f t="shared" si="67"/>
        <v>0</v>
      </c>
      <c r="U92" s="93">
        <f t="shared" si="68"/>
        <v>0</v>
      </c>
      <c r="V92" s="27">
        <f t="shared" si="69"/>
        <v>0</v>
      </c>
      <c r="W92" s="58">
        <f t="shared" si="70"/>
        <v>0</v>
      </c>
      <c r="X92" s="27">
        <f t="shared" si="71"/>
        <v>0</v>
      </c>
      <c r="Y92" s="58">
        <f t="shared" si="72"/>
        <v>0</v>
      </c>
      <c r="Z92" s="115">
        <f t="shared" si="73"/>
        <v>0</v>
      </c>
      <c r="AA92" s="115">
        <f t="shared" si="74"/>
        <v>0</v>
      </c>
    </row>
    <row r="93" spans="1:27" s="4" customFormat="1">
      <c r="A93" s="165" t="s">
        <v>162</v>
      </c>
      <c r="B93" s="21" t="s">
        <v>650</v>
      </c>
      <c r="C93" s="21"/>
      <c r="D93" s="133"/>
      <c r="E93" s="20" t="s">
        <v>50</v>
      </c>
      <c r="F93" s="13" t="s">
        <v>51</v>
      </c>
      <c r="G93" s="143"/>
      <c r="H93" s="15"/>
      <c r="I93" s="14" t="s">
        <v>163</v>
      </c>
      <c r="J93" s="157" t="s">
        <v>673</v>
      </c>
      <c r="K93" s="99">
        <v>234000</v>
      </c>
      <c r="L93" s="27">
        <v>0</v>
      </c>
      <c r="M93" s="56">
        <f t="shared" si="62"/>
        <v>234000</v>
      </c>
      <c r="N93" s="110">
        <v>0</v>
      </c>
      <c r="O93" s="94">
        <v>0</v>
      </c>
      <c r="P93" s="99">
        <f t="shared" si="63"/>
        <v>234000</v>
      </c>
      <c r="Q93" s="27">
        <f t="shared" si="64"/>
        <v>0</v>
      </c>
      <c r="R93" s="56">
        <f t="shared" si="65"/>
        <v>234000</v>
      </c>
      <c r="S93" s="56">
        <f t="shared" si="66"/>
        <v>0</v>
      </c>
      <c r="T93" s="99">
        <f t="shared" si="67"/>
        <v>0</v>
      </c>
      <c r="U93" s="93">
        <f t="shared" si="68"/>
        <v>0</v>
      </c>
      <c r="V93" s="27">
        <f t="shared" si="69"/>
        <v>0</v>
      </c>
      <c r="W93" s="58">
        <f t="shared" si="70"/>
        <v>0</v>
      </c>
      <c r="X93" s="27">
        <f t="shared" si="71"/>
        <v>0</v>
      </c>
      <c r="Y93" s="58">
        <f t="shared" si="72"/>
        <v>0</v>
      </c>
      <c r="Z93" s="115">
        <f t="shared" si="73"/>
        <v>0</v>
      </c>
      <c r="AA93" s="115">
        <f t="shared" si="74"/>
        <v>0</v>
      </c>
    </row>
    <row r="94" spans="1:27" s="4" customFormat="1">
      <c r="A94" s="165" t="s">
        <v>162</v>
      </c>
      <c r="B94" s="21" t="s">
        <v>651</v>
      </c>
      <c r="C94" s="21"/>
      <c r="D94" s="133"/>
      <c r="E94" s="20" t="s">
        <v>50</v>
      </c>
      <c r="F94" s="13" t="s">
        <v>51</v>
      </c>
      <c r="G94" s="143"/>
      <c r="H94" s="15"/>
      <c r="I94" s="14" t="s">
        <v>163</v>
      </c>
      <c r="J94" s="157" t="s">
        <v>673</v>
      </c>
      <c r="K94" s="99">
        <v>840000</v>
      </c>
      <c r="L94" s="27">
        <v>0</v>
      </c>
      <c r="M94" s="56">
        <f t="shared" si="62"/>
        <v>840000</v>
      </c>
      <c r="N94" s="110">
        <v>0</v>
      </c>
      <c r="O94" s="94">
        <v>0</v>
      </c>
      <c r="P94" s="99">
        <f t="shared" si="63"/>
        <v>840000</v>
      </c>
      <c r="Q94" s="27">
        <f t="shared" si="64"/>
        <v>0</v>
      </c>
      <c r="R94" s="56">
        <f t="shared" si="65"/>
        <v>840000</v>
      </c>
      <c r="S94" s="56">
        <f t="shared" si="66"/>
        <v>0</v>
      </c>
      <c r="T94" s="99">
        <f t="shared" si="67"/>
        <v>0</v>
      </c>
      <c r="U94" s="93">
        <f t="shared" si="68"/>
        <v>0</v>
      </c>
      <c r="V94" s="27">
        <f t="shared" si="69"/>
        <v>0</v>
      </c>
      <c r="W94" s="58">
        <f t="shared" si="70"/>
        <v>0</v>
      </c>
      <c r="X94" s="27">
        <f t="shared" si="71"/>
        <v>0</v>
      </c>
      <c r="Y94" s="58">
        <f t="shared" si="72"/>
        <v>0</v>
      </c>
      <c r="Z94" s="115">
        <f t="shared" si="73"/>
        <v>0</v>
      </c>
      <c r="AA94" s="115">
        <f t="shared" si="74"/>
        <v>0</v>
      </c>
    </row>
    <row r="95" spans="1:27" s="4" customFormat="1">
      <c r="A95" s="165" t="s">
        <v>162</v>
      </c>
      <c r="B95" s="21" t="s">
        <v>652</v>
      </c>
      <c r="C95" s="21"/>
      <c r="D95" s="133"/>
      <c r="E95" s="20" t="s">
        <v>50</v>
      </c>
      <c r="F95" s="13" t="s">
        <v>51</v>
      </c>
      <c r="G95" s="143"/>
      <c r="H95" s="15"/>
      <c r="I95" s="14" t="s">
        <v>163</v>
      </c>
      <c r="J95" s="157" t="s">
        <v>673</v>
      </c>
      <c r="K95" s="99">
        <v>1958000</v>
      </c>
      <c r="L95" s="27">
        <v>0</v>
      </c>
      <c r="M95" s="56">
        <f t="shared" si="62"/>
        <v>1958000</v>
      </c>
      <c r="N95" s="110">
        <v>0</v>
      </c>
      <c r="O95" s="94">
        <v>0</v>
      </c>
      <c r="P95" s="99">
        <f t="shared" si="63"/>
        <v>1958000</v>
      </c>
      <c r="Q95" s="27">
        <f t="shared" si="64"/>
        <v>0</v>
      </c>
      <c r="R95" s="56">
        <f t="shared" si="65"/>
        <v>1958000</v>
      </c>
      <c r="S95" s="56">
        <f t="shared" si="66"/>
        <v>0</v>
      </c>
      <c r="T95" s="99">
        <f t="shared" si="67"/>
        <v>0</v>
      </c>
      <c r="U95" s="93">
        <f t="shared" si="68"/>
        <v>0</v>
      </c>
      <c r="V95" s="27">
        <f t="shared" si="69"/>
        <v>0</v>
      </c>
      <c r="W95" s="58">
        <f t="shared" si="70"/>
        <v>0</v>
      </c>
      <c r="X95" s="27">
        <f t="shared" si="71"/>
        <v>0</v>
      </c>
      <c r="Y95" s="58">
        <f t="shared" si="72"/>
        <v>0</v>
      </c>
      <c r="Z95" s="115">
        <f t="shared" si="73"/>
        <v>0</v>
      </c>
      <c r="AA95" s="115">
        <f t="shared" si="74"/>
        <v>0</v>
      </c>
    </row>
    <row r="96" spans="1:27" s="4" customFormat="1">
      <c r="A96" s="165" t="s">
        <v>164</v>
      </c>
      <c r="B96" s="21" t="s">
        <v>164</v>
      </c>
      <c r="C96" s="21"/>
      <c r="D96" s="133"/>
      <c r="E96" s="20" t="s">
        <v>124</v>
      </c>
      <c r="F96" s="13" t="s">
        <v>165</v>
      </c>
      <c r="G96" s="143"/>
      <c r="H96" s="15"/>
      <c r="I96" s="14" t="s">
        <v>163</v>
      </c>
      <c r="J96" s="157" t="s">
        <v>673</v>
      </c>
      <c r="K96" s="99">
        <v>3349000</v>
      </c>
      <c r="L96" s="27">
        <v>0</v>
      </c>
      <c r="M96" s="56">
        <f t="shared" si="62"/>
        <v>3349000</v>
      </c>
      <c r="N96" s="110">
        <v>0</v>
      </c>
      <c r="O96" s="94">
        <v>0</v>
      </c>
      <c r="P96" s="99">
        <f t="shared" si="63"/>
        <v>3349000</v>
      </c>
      <c r="Q96" s="27">
        <f t="shared" si="64"/>
        <v>0</v>
      </c>
      <c r="R96" s="56">
        <f t="shared" si="65"/>
        <v>3349000</v>
      </c>
      <c r="S96" s="56">
        <f t="shared" si="66"/>
        <v>0</v>
      </c>
      <c r="T96" s="99">
        <f t="shared" si="67"/>
        <v>0</v>
      </c>
      <c r="U96" s="93">
        <f t="shared" si="68"/>
        <v>0</v>
      </c>
      <c r="V96" s="27">
        <f t="shared" si="69"/>
        <v>0</v>
      </c>
      <c r="W96" s="58">
        <f t="shared" si="70"/>
        <v>0</v>
      </c>
      <c r="X96" s="27">
        <f t="shared" si="71"/>
        <v>0</v>
      </c>
      <c r="Y96" s="58">
        <f t="shared" si="72"/>
        <v>0</v>
      </c>
      <c r="Z96" s="115">
        <f t="shared" si="73"/>
        <v>0</v>
      </c>
      <c r="AA96" s="115">
        <f t="shared" si="74"/>
        <v>0</v>
      </c>
    </row>
    <row r="97" spans="1:27" s="4" customFormat="1">
      <c r="A97" s="165" t="s">
        <v>166</v>
      </c>
      <c r="B97" s="21" t="s">
        <v>167</v>
      </c>
      <c r="C97" s="21"/>
      <c r="D97" s="133"/>
      <c r="E97" s="20" t="s">
        <v>50</v>
      </c>
      <c r="F97" s="13" t="s">
        <v>165</v>
      </c>
      <c r="G97" s="143"/>
      <c r="H97" s="15"/>
      <c r="I97" s="14" t="s">
        <v>168</v>
      </c>
      <c r="J97" s="157" t="s">
        <v>673</v>
      </c>
      <c r="K97" s="99">
        <v>129000</v>
      </c>
      <c r="L97" s="27">
        <v>0</v>
      </c>
      <c r="M97" s="56">
        <f t="shared" si="62"/>
        <v>129000</v>
      </c>
      <c r="N97" s="110">
        <v>0</v>
      </c>
      <c r="O97" s="94">
        <v>0</v>
      </c>
      <c r="P97" s="99">
        <f t="shared" si="63"/>
        <v>129000</v>
      </c>
      <c r="Q97" s="27">
        <f t="shared" si="64"/>
        <v>0</v>
      </c>
      <c r="R97" s="56">
        <f t="shared" si="65"/>
        <v>129000</v>
      </c>
      <c r="S97" s="56">
        <f t="shared" si="66"/>
        <v>0</v>
      </c>
      <c r="T97" s="99">
        <f t="shared" si="67"/>
        <v>0</v>
      </c>
      <c r="U97" s="93">
        <f t="shared" si="68"/>
        <v>0</v>
      </c>
      <c r="V97" s="27">
        <f t="shared" si="69"/>
        <v>0</v>
      </c>
      <c r="W97" s="58">
        <f t="shared" si="70"/>
        <v>0</v>
      </c>
      <c r="X97" s="27">
        <f t="shared" si="71"/>
        <v>0</v>
      </c>
      <c r="Y97" s="58">
        <f t="shared" si="72"/>
        <v>0</v>
      </c>
      <c r="Z97" s="115">
        <f t="shared" si="73"/>
        <v>0</v>
      </c>
      <c r="AA97" s="115">
        <f t="shared" si="74"/>
        <v>0</v>
      </c>
    </row>
    <row r="98" spans="1:27" s="4" customFormat="1" ht="51">
      <c r="A98" s="165" t="s">
        <v>169</v>
      </c>
      <c r="B98" s="21" t="s">
        <v>170</v>
      </c>
      <c r="C98" s="21"/>
      <c r="D98" s="133"/>
      <c r="E98" s="20" t="s">
        <v>50</v>
      </c>
      <c r="F98" s="13" t="s">
        <v>80</v>
      </c>
      <c r="G98" s="143"/>
      <c r="H98" s="15"/>
      <c r="I98" s="14" t="s">
        <v>171</v>
      </c>
      <c r="J98" s="157" t="s">
        <v>673</v>
      </c>
      <c r="K98" s="99">
        <v>501000</v>
      </c>
      <c r="L98" s="27">
        <v>0</v>
      </c>
      <c r="M98" s="56">
        <f t="shared" si="62"/>
        <v>501000</v>
      </c>
      <c r="N98" s="110">
        <v>0</v>
      </c>
      <c r="O98" s="94">
        <v>0</v>
      </c>
      <c r="P98" s="99">
        <f t="shared" si="63"/>
        <v>501000</v>
      </c>
      <c r="Q98" s="27">
        <f t="shared" si="64"/>
        <v>0</v>
      </c>
      <c r="R98" s="56">
        <f t="shared" si="65"/>
        <v>501000</v>
      </c>
      <c r="S98" s="56">
        <f t="shared" si="66"/>
        <v>0</v>
      </c>
      <c r="T98" s="99">
        <f t="shared" si="67"/>
        <v>0</v>
      </c>
      <c r="U98" s="93">
        <f t="shared" si="68"/>
        <v>0</v>
      </c>
      <c r="V98" s="27">
        <f t="shared" si="69"/>
        <v>0</v>
      </c>
      <c r="W98" s="58">
        <f t="shared" si="70"/>
        <v>0</v>
      </c>
      <c r="X98" s="27">
        <f t="shared" si="71"/>
        <v>0</v>
      </c>
      <c r="Y98" s="58">
        <f t="shared" si="72"/>
        <v>0</v>
      </c>
      <c r="Z98" s="115">
        <f t="shared" si="73"/>
        <v>0</v>
      </c>
      <c r="AA98" s="115">
        <f t="shared" si="74"/>
        <v>0</v>
      </c>
    </row>
    <row r="99" spans="1:27" s="4" customFormat="1">
      <c r="A99" s="165" t="s">
        <v>172</v>
      </c>
      <c r="B99" s="21" t="s">
        <v>173</v>
      </c>
      <c r="C99" s="21"/>
      <c r="D99" s="133"/>
      <c r="E99" s="20" t="s">
        <v>50</v>
      </c>
      <c r="F99" s="13" t="s">
        <v>80</v>
      </c>
      <c r="G99" s="143"/>
      <c r="H99" s="15"/>
      <c r="I99" s="14" t="s">
        <v>174</v>
      </c>
      <c r="J99" s="157" t="s">
        <v>673</v>
      </c>
      <c r="K99" s="99">
        <v>316000</v>
      </c>
      <c r="L99" s="27">
        <v>0</v>
      </c>
      <c r="M99" s="56">
        <f t="shared" si="62"/>
        <v>316000</v>
      </c>
      <c r="N99" s="110">
        <v>0</v>
      </c>
      <c r="O99" s="94">
        <v>0</v>
      </c>
      <c r="P99" s="99">
        <f t="shared" si="63"/>
        <v>316000</v>
      </c>
      <c r="Q99" s="27">
        <f t="shared" si="64"/>
        <v>0</v>
      </c>
      <c r="R99" s="56">
        <f t="shared" si="65"/>
        <v>316000</v>
      </c>
      <c r="S99" s="56">
        <f t="shared" si="66"/>
        <v>0</v>
      </c>
      <c r="T99" s="99">
        <f t="shared" si="67"/>
        <v>0</v>
      </c>
      <c r="U99" s="93">
        <f t="shared" si="68"/>
        <v>0</v>
      </c>
      <c r="V99" s="27">
        <f t="shared" si="69"/>
        <v>0</v>
      </c>
      <c r="W99" s="58">
        <f t="shared" si="70"/>
        <v>0</v>
      </c>
      <c r="X99" s="27">
        <f t="shared" si="71"/>
        <v>0</v>
      </c>
      <c r="Y99" s="58">
        <f t="shared" si="72"/>
        <v>0</v>
      </c>
      <c r="Z99" s="115">
        <f t="shared" si="73"/>
        <v>0</v>
      </c>
      <c r="AA99" s="115">
        <f t="shared" si="74"/>
        <v>0</v>
      </c>
    </row>
    <row r="100" spans="1:27">
      <c r="A100" s="165" t="s">
        <v>175</v>
      </c>
      <c r="B100" s="21" t="s">
        <v>176</v>
      </c>
      <c r="C100" s="21"/>
      <c r="D100" s="133"/>
      <c r="E100" s="20" t="s">
        <v>50</v>
      </c>
      <c r="F100" s="13" t="s">
        <v>80</v>
      </c>
      <c r="G100" s="143"/>
      <c r="H100" s="15"/>
      <c r="I100" s="14" t="s">
        <v>177</v>
      </c>
      <c r="J100" s="157" t="s">
        <v>673</v>
      </c>
      <c r="K100" s="99">
        <v>336000</v>
      </c>
      <c r="L100" s="27">
        <v>19000</v>
      </c>
      <c r="M100" s="56">
        <f t="shared" si="62"/>
        <v>355000</v>
      </c>
      <c r="N100" s="110">
        <v>0</v>
      </c>
      <c r="O100" s="94">
        <v>0</v>
      </c>
      <c r="P100" s="99">
        <f t="shared" si="63"/>
        <v>336000</v>
      </c>
      <c r="Q100" s="27">
        <f t="shared" si="64"/>
        <v>19000</v>
      </c>
      <c r="R100" s="56">
        <f t="shared" si="65"/>
        <v>355000</v>
      </c>
      <c r="S100" s="56">
        <f t="shared" si="66"/>
        <v>0</v>
      </c>
      <c r="T100" s="99">
        <f t="shared" si="67"/>
        <v>0</v>
      </c>
      <c r="U100" s="93">
        <f t="shared" si="68"/>
        <v>0</v>
      </c>
      <c r="V100" s="27">
        <f t="shared" si="69"/>
        <v>0</v>
      </c>
      <c r="W100" s="58">
        <f t="shared" si="70"/>
        <v>0</v>
      </c>
      <c r="X100" s="27">
        <f t="shared" si="71"/>
        <v>0</v>
      </c>
      <c r="Y100" s="58">
        <f t="shared" si="72"/>
        <v>0</v>
      </c>
      <c r="Z100" s="115">
        <f t="shared" si="73"/>
        <v>0</v>
      </c>
      <c r="AA100" s="115">
        <f t="shared" si="74"/>
        <v>0</v>
      </c>
    </row>
    <row r="101" spans="1:27" s="4" customFormat="1">
      <c r="A101" s="165" t="s">
        <v>178</v>
      </c>
      <c r="B101" s="21" t="s">
        <v>646</v>
      </c>
      <c r="C101" s="21" t="s">
        <v>111</v>
      </c>
      <c r="D101" s="133"/>
      <c r="E101" s="20" t="s">
        <v>50</v>
      </c>
      <c r="F101" s="13" t="s">
        <v>80</v>
      </c>
      <c r="G101" s="143"/>
      <c r="H101" s="15"/>
      <c r="I101" s="14" t="s">
        <v>179</v>
      </c>
      <c r="J101" s="157" t="s">
        <v>673</v>
      </c>
      <c r="K101" s="99">
        <v>83000</v>
      </c>
      <c r="L101" s="27">
        <v>0</v>
      </c>
      <c r="M101" s="56">
        <f t="shared" si="62"/>
        <v>83000</v>
      </c>
      <c r="N101" s="110">
        <v>0</v>
      </c>
      <c r="O101" s="94">
        <v>0</v>
      </c>
      <c r="P101" s="99">
        <f t="shared" si="63"/>
        <v>83000</v>
      </c>
      <c r="Q101" s="27">
        <f t="shared" si="64"/>
        <v>0</v>
      </c>
      <c r="R101" s="56">
        <f t="shared" si="65"/>
        <v>83000</v>
      </c>
      <c r="S101" s="56">
        <f t="shared" si="66"/>
        <v>0</v>
      </c>
      <c r="T101" s="99">
        <f t="shared" si="67"/>
        <v>0</v>
      </c>
      <c r="U101" s="93">
        <f t="shared" si="68"/>
        <v>0</v>
      </c>
      <c r="V101" s="27">
        <f t="shared" si="69"/>
        <v>0</v>
      </c>
      <c r="W101" s="58">
        <f t="shared" si="70"/>
        <v>0</v>
      </c>
      <c r="X101" s="27">
        <f t="shared" si="71"/>
        <v>0</v>
      </c>
      <c r="Y101" s="58">
        <f t="shared" si="72"/>
        <v>0</v>
      </c>
      <c r="Z101" s="115">
        <f t="shared" si="73"/>
        <v>0</v>
      </c>
      <c r="AA101" s="115">
        <f t="shared" si="74"/>
        <v>0</v>
      </c>
    </row>
    <row r="102" spans="1:27" s="4" customFormat="1">
      <c r="A102" s="165" t="s">
        <v>180</v>
      </c>
      <c r="B102" s="21" t="s">
        <v>647</v>
      </c>
      <c r="C102" s="21"/>
      <c r="D102" s="133"/>
      <c r="E102" s="20" t="s">
        <v>79</v>
      </c>
      <c r="F102" s="13" t="s">
        <v>80</v>
      </c>
      <c r="G102" s="143"/>
      <c r="H102" s="15"/>
      <c r="I102" s="14" t="s">
        <v>181</v>
      </c>
      <c r="J102" s="157" t="s">
        <v>673</v>
      </c>
      <c r="K102" s="99">
        <v>0</v>
      </c>
      <c r="L102" s="27">
        <v>148000</v>
      </c>
      <c r="M102" s="56">
        <f t="shared" si="62"/>
        <v>148000</v>
      </c>
      <c r="N102" s="110">
        <v>0</v>
      </c>
      <c r="O102" s="94">
        <v>0</v>
      </c>
      <c r="P102" s="99">
        <f t="shared" si="63"/>
        <v>0</v>
      </c>
      <c r="Q102" s="27">
        <f t="shared" si="64"/>
        <v>148000</v>
      </c>
      <c r="R102" s="56">
        <f t="shared" si="65"/>
        <v>148000</v>
      </c>
      <c r="S102" s="56">
        <f t="shared" si="66"/>
        <v>0</v>
      </c>
      <c r="T102" s="99">
        <f t="shared" si="67"/>
        <v>0</v>
      </c>
      <c r="U102" s="93">
        <f t="shared" si="68"/>
        <v>0</v>
      </c>
      <c r="V102" s="27">
        <f t="shared" si="69"/>
        <v>0</v>
      </c>
      <c r="W102" s="58">
        <f t="shared" si="70"/>
        <v>0</v>
      </c>
      <c r="X102" s="27">
        <f t="shared" si="71"/>
        <v>0</v>
      </c>
      <c r="Y102" s="58">
        <f t="shared" si="72"/>
        <v>0</v>
      </c>
      <c r="Z102" s="115">
        <f t="shared" si="73"/>
        <v>0</v>
      </c>
      <c r="AA102" s="115">
        <f t="shared" si="74"/>
        <v>0</v>
      </c>
    </row>
    <row r="103" spans="1:27" s="4" customFormat="1">
      <c r="A103" s="165" t="s">
        <v>182</v>
      </c>
      <c r="B103" s="21" t="s">
        <v>183</v>
      </c>
      <c r="C103" s="21"/>
      <c r="D103" s="133"/>
      <c r="E103" s="20" t="s">
        <v>184</v>
      </c>
      <c r="F103" s="13" t="s">
        <v>80</v>
      </c>
      <c r="G103" s="143"/>
      <c r="H103" s="15"/>
      <c r="I103" s="14" t="s">
        <v>181</v>
      </c>
      <c r="J103" s="157" t="s">
        <v>673</v>
      </c>
      <c r="K103" s="99">
        <v>0</v>
      </c>
      <c r="L103" s="27">
        <v>1311000</v>
      </c>
      <c r="M103" s="56">
        <f t="shared" si="62"/>
        <v>1311000</v>
      </c>
      <c r="N103" s="110">
        <v>0</v>
      </c>
      <c r="O103" s="94">
        <v>0</v>
      </c>
      <c r="P103" s="99">
        <f t="shared" si="63"/>
        <v>0</v>
      </c>
      <c r="Q103" s="27">
        <f t="shared" si="64"/>
        <v>1311000</v>
      </c>
      <c r="R103" s="56">
        <f t="shared" si="65"/>
        <v>1311000</v>
      </c>
      <c r="S103" s="56">
        <f t="shared" si="66"/>
        <v>0</v>
      </c>
      <c r="T103" s="99">
        <f t="shared" si="67"/>
        <v>0</v>
      </c>
      <c r="U103" s="93">
        <f t="shared" si="68"/>
        <v>0</v>
      </c>
      <c r="V103" s="27">
        <f t="shared" si="69"/>
        <v>0</v>
      </c>
      <c r="W103" s="58">
        <f t="shared" si="70"/>
        <v>0</v>
      </c>
      <c r="X103" s="27">
        <f t="shared" si="71"/>
        <v>0</v>
      </c>
      <c r="Y103" s="58">
        <f t="shared" si="72"/>
        <v>0</v>
      </c>
      <c r="Z103" s="115">
        <f t="shared" si="73"/>
        <v>0</v>
      </c>
      <c r="AA103" s="115">
        <f t="shared" si="74"/>
        <v>0</v>
      </c>
    </row>
    <row r="104" spans="1:27" s="4" customFormat="1">
      <c r="A104" s="165" t="s">
        <v>185</v>
      </c>
      <c r="B104" s="21" t="s">
        <v>186</v>
      </c>
      <c r="C104" s="21"/>
      <c r="D104" s="133"/>
      <c r="E104" s="20" t="s">
        <v>184</v>
      </c>
      <c r="F104" s="13" t="s">
        <v>80</v>
      </c>
      <c r="G104" s="143"/>
      <c r="H104" s="15"/>
      <c r="I104" s="14" t="s">
        <v>187</v>
      </c>
      <c r="J104" s="157" t="s">
        <v>673</v>
      </c>
      <c r="K104" s="99">
        <v>83000</v>
      </c>
      <c r="L104" s="27">
        <v>0</v>
      </c>
      <c r="M104" s="56">
        <f t="shared" si="62"/>
        <v>83000</v>
      </c>
      <c r="N104" s="110">
        <v>0</v>
      </c>
      <c r="O104" s="94">
        <v>0</v>
      </c>
      <c r="P104" s="99">
        <f t="shared" si="63"/>
        <v>83000</v>
      </c>
      <c r="Q104" s="27">
        <f t="shared" si="64"/>
        <v>0</v>
      </c>
      <c r="R104" s="56">
        <f t="shared" si="65"/>
        <v>83000</v>
      </c>
      <c r="S104" s="56">
        <f t="shared" si="66"/>
        <v>0</v>
      </c>
      <c r="T104" s="99">
        <f t="shared" si="67"/>
        <v>0</v>
      </c>
      <c r="U104" s="93">
        <f t="shared" si="68"/>
        <v>0</v>
      </c>
      <c r="V104" s="27">
        <f t="shared" si="69"/>
        <v>0</v>
      </c>
      <c r="W104" s="58">
        <f t="shared" si="70"/>
        <v>0</v>
      </c>
      <c r="X104" s="27">
        <f t="shared" si="71"/>
        <v>0</v>
      </c>
      <c r="Y104" s="58">
        <f t="shared" si="72"/>
        <v>0</v>
      </c>
      <c r="Z104" s="115">
        <f t="shared" si="73"/>
        <v>0</v>
      </c>
      <c r="AA104" s="115">
        <f t="shared" si="74"/>
        <v>0</v>
      </c>
    </row>
    <row r="105" spans="1:27" s="4" customFormat="1" ht="25.5">
      <c r="A105" s="165" t="s">
        <v>188</v>
      </c>
      <c r="B105" s="21" t="s">
        <v>189</v>
      </c>
      <c r="C105" s="21"/>
      <c r="D105" s="133"/>
      <c r="E105" s="20" t="s">
        <v>190</v>
      </c>
      <c r="F105" s="13" t="s">
        <v>80</v>
      </c>
      <c r="G105" s="143"/>
      <c r="H105" s="15"/>
      <c r="I105" s="14" t="s">
        <v>187</v>
      </c>
      <c r="J105" s="157" t="s">
        <v>673</v>
      </c>
      <c r="K105" s="99">
        <v>123000</v>
      </c>
      <c r="L105" s="27">
        <v>0</v>
      </c>
      <c r="M105" s="56">
        <f t="shared" si="62"/>
        <v>123000</v>
      </c>
      <c r="N105" s="110">
        <v>0</v>
      </c>
      <c r="O105" s="94">
        <v>0</v>
      </c>
      <c r="P105" s="99">
        <f t="shared" si="63"/>
        <v>123000</v>
      </c>
      <c r="Q105" s="27">
        <f t="shared" si="64"/>
        <v>0</v>
      </c>
      <c r="R105" s="56">
        <f t="shared" si="65"/>
        <v>123000</v>
      </c>
      <c r="S105" s="56">
        <f t="shared" si="66"/>
        <v>0</v>
      </c>
      <c r="T105" s="99">
        <f t="shared" si="67"/>
        <v>0</v>
      </c>
      <c r="U105" s="93">
        <f t="shared" si="68"/>
        <v>0</v>
      </c>
      <c r="V105" s="27">
        <f t="shared" si="69"/>
        <v>0</v>
      </c>
      <c r="W105" s="58">
        <f t="shared" si="70"/>
        <v>0</v>
      </c>
      <c r="X105" s="27">
        <f t="shared" si="71"/>
        <v>0</v>
      </c>
      <c r="Y105" s="58">
        <f t="shared" si="72"/>
        <v>0</v>
      </c>
      <c r="Z105" s="115">
        <f t="shared" si="73"/>
        <v>0</v>
      </c>
      <c r="AA105" s="115">
        <f t="shared" si="74"/>
        <v>0</v>
      </c>
    </row>
    <row r="106" spans="1:27" s="4" customFormat="1">
      <c r="A106" s="165" t="s">
        <v>191</v>
      </c>
      <c r="B106" s="21" t="s">
        <v>192</v>
      </c>
      <c r="C106" s="21"/>
      <c r="D106" s="133"/>
      <c r="E106" s="20" t="s">
        <v>184</v>
      </c>
      <c r="F106" s="13" t="s">
        <v>51</v>
      </c>
      <c r="G106" s="143"/>
      <c r="H106" s="15"/>
      <c r="I106" s="14" t="s">
        <v>187</v>
      </c>
      <c r="J106" s="157" t="s">
        <v>673</v>
      </c>
      <c r="K106" s="99">
        <v>242000</v>
      </c>
      <c r="L106" s="27">
        <v>0</v>
      </c>
      <c r="M106" s="56">
        <f t="shared" si="62"/>
        <v>242000</v>
      </c>
      <c r="N106" s="110">
        <v>0</v>
      </c>
      <c r="O106" s="94">
        <v>0</v>
      </c>
      <c r="P106" s="99">
        <f t="shared" si="63"/>
        <v>242000</v>
      </c>
      <c r="Q106" s="27">
        <f t="shared" si="64"/>
        <v>0</v>
      </c>
      <c r="R106" s="56">
        <f t="shared" si="65"/>
        <v>242000</v>
      </c>
      <c r="S106" s="56">
        <f t="shared" si="66"/>
        <v>0</v>
      </c>
      <c r="T106" s="99">
        <f t="shared" si="67"/>
        <v>0</v>
      </c>
      <c r="U106" s="93">
        <f t="shared" si="68"/>
        <v>0</v>
      </c>
      <c r="V106" s="27">
        <f t="shared" si="69"/>
        <v>0</v>
      </c>
      <c r="W106" s="58">
        <f t="shared" si="70"/>
        <v>0</v>
      </c>
      <c r="X106" s="27">
        <f t="shared" si="71"/>
        <v>0</v>
      </c>
      <c r="Y106" s="58">
        <f t="shared" si="72"/>
        <v>0</v>
      </c>
      <c r="Z106" s="115">
        <f t="shared" si="73"/>
        <v>0</v>
      </c>
      <c r="AA106" s="115">
        <f t="shared" si="74"/>
        <v>0</v>
      </c>
    </row>
    <row r="107" spans="1:27" s="4" customFormat="1">
      <c r="A107" s="165" t="s">
        <v>193</v>
      </c>
      <c r="B107" s="21" t="s">
        <v>194</v>
      </c>
      <c r="C107" s="21"/>
      <c r="D107" s="133"/>
      <c r="E107" s="20" t="s">
        <v>184</v>
      </c>
      <c r="F107" s="13" t="s">
        <v>51</v>
      </c>
      <c r="G107" s="143"/>
      <c r="H107" s="15"/>
      <c r="I107" s="14" t="s">
        <v>187</v>
      </c>
      <c r="J107" s="157" t="s">
        <v>673</v>
      </c>
      <c r="K107" s="99">
        <v>83000</v>
      </c>
      <c r="L107" s="27">
        <v>0</v>
      </c>
      <c r="M107" s="56">
        <f t="shared" si="62"/>
        <v>83000</v>
      </c>
      <c r="N107" s="110">
        <v>0</v>
      </c>
      <c r="O107" s="94">
        <v>0</v>
      </c>
      <c r="P107" s="99">
        <f t="shared" si="63"/>
        <v>83000</v>
      </c>
      <c r="Q107" s="27">
        <f t="shared" si="64"/>
        <v>0</v>
      </c>
      <c r="R107" s="56">
        <f t="shared" si="65"/>
        <v>83000</v>
      </c>
      <c r="S107" s="56">
        <f t="shared" si="66"/>
        <v>0</v>
      </c>
      <c r="T107" s="99">
        <f t="shared" si="67"/>
        <v>0</v>
      </c>
      <c r="U107" s="93">
        <f t="shared" si="68"/>
        <v>0</v>
      </c>
      <c r="V107" s="27">
        <f t="shared" si="69"/>
        <v>0</v>
      </c>
      <c r="W107" s="58">
        <f t="shared" si="70"/>
        <v>0</v>
      </c>
      <c r="X107" s="27">
        <f t="shared" si="71"/>
        <v>0</v>
      </c>
      <c r="Y107" s="58">
        <f t="shared" si="72"/>
        <v>0</v>
      </c>
      <c r="Z107" s="115">
        <f t="shared" si="73"/>
        <v>0</v>
      </c>
      <c r="AA107" s="115">
        <f t="shared" si="74"/>
        <v>0</v>
      </c>
    </row>
    <row r="108" spans="1:27" s="4" customFormat="1">
      <c r="A108" s="165" t="s">
        <v>195</v>
      </c>
      <c r="B108" s="21" t="s">
        <v>196</v>
      </c>
      <c r="C108" s="21"/>
      <c r="D108" s="133"/>
      <c r="E108" s="20" t="s">
        <v>184</v>
      </c>
      <c r="F108" s="13" t="s">
        <v>51</v>
      </c>
      <c r="G108" s="143"/>
      <c r="H108" s="15"/>
      <c r="I108" s="14" t="s">
        <v>187</v>
      </c>
      <c r="J108" s="157" t="s">
        <v>673</v>
      </c>
      <c r="K108" s="99">
        <v>210000</v>
      </c>
      <c r="L108" s="27">
        <v>0</v>
      </c>
      <c r="M108" s="56">
        <f t="shared" si="62"/>
        <v>210000</v>
      </c>
      <c r="N108" s="110">
        <v>0</v>
      </c>
      <c r="O108" s="94">
        <v>0</v>
      </c>
      <c r="P108" s="99">
        <f t="shared" si="63"/>
        <v>210000</v>
      </c>
      <c r="Q108" s="27">
        <f t="shared" si="64"/>
        <v>0</v>
      </c>
      <c r="R108" s="56">
        <f t="shared" si="65"/>
        <v>210000</v>
      </c>
      <c r="S108" s="56">
        <f t="shared" si="66"/>
        <v>0</v>
      </c>
      <c r="T108" s="99">
        <f t="shared" si="67"/>
        <v>0</v>
      </c>
      <c r="U108" s="93">
        <f t="shared" si="68"/>
        <v>0</v>
      </c>
      <c r="V108" s="27">
        <f t="shared" si="69"/>
        <v>0</v>
      </c>
      <c r="W108" s="58">
        <f t="shared" si="70"/>
        <v>0</v>
      </c>
      <c r="X108" s="27">
        <f t="shared" si="71"/>
        <v>0</v>
      </c>
      <c r="Y108" s="58">
        <f t="shared" si="72"/>
        <v>0</v>
      </c>
      <c r="Z108" s="115">
        <f t="shared" si="73"/>
        <v>0</v>
      </c>
      <c r="AA108" s="115">
        <f t="shared" si="74"/>
        <v>0</v>
      </c>
    </row>
    <row r="109" spans="1:27" s="4" customFormat="1">
      <c r="A109" s="165" t="s">
        <v>197</v>
      </c>
      <c r="B109" s="21" t="s">
        <v>198</v>
      </c>
      <c r="C109" s="21"/>
      <c r="D109" s="133"/>
      <c r="E109" s="20" t="s">
        <v>184</v>
      </c>
      <c r="F109" s="13" t="s">
        <v>51</v>
      </c>
      <c r="G109" s="143"/>
      <c r="H109" s="15"/>
      <c r="I109" s="14" t="s">
        <v>187</v>
      </c>
      <c r="J109" s="157" t="s">
        <v>673</v>
      </c>
      <c r="K109" s="99">
        <v>106000</v>
      </c>
      <c r="L109" s="27">
        <v>0</v>
      </c>
      <c r="M109" s="56">
        <f t="shared" si="62"/>
        <v>106000</v>
      </c>
      <c r="N109" s="110">
        <v>0</v>
      </c>
      <c r="O109" s="94">
        <v>0</v>
      </c>
      <c r="P109" s="99">
        <f t="shared" si="63"/>
        <v>106000</v>
      </c>
      <c r="Q109" s="27">
        <f t="shared" si="64"/>
        <v>0</v>
      </c>
      <c r="R109" s="56">
        <f t="shared" si="65"/>
        <v>106000</v>
      </c>
      <c r="S109" s="56">
        <f t="shared" si="66"/>
        <v>0</v>
      </c>
      <c r="T109" s="99">
        <f t="shared" si="67"/>
        <v>0</v>
      </c>
      <c r="U109" s="93">
        <f t="shared" si="68"/>
        <v>0</v>
      </c>
      <c r="V109" s="27">
        <f t="shared" si="69"/>
        <v>0</v>
      </c>
      <c r="W109" s="58">
        <f t="shared" si="70"/>
        <v>0</v>
      </c>
      <c r="X109" s="27">
        <f t="shared" si="71"/>
        <v>0</v>
      </c>
      <c r="Y109" s="58">
        <f t="shared" si="72"/>
        <v>0</v>
      </c>
      <c r="Z109" s="115">
        <f t="shared" si="73"/>
        <v>0</v>
      </c>
      <c r="AA109" s="115">
        <f t="shared" si="74"/>
        <v>0</v>
      </c>
    </row>
    <row r="110" spans="1:27" s="4" customFormat="1">
      <c r="A110" s="165" t="s">
        <v>199</v>
      </c>
      <c r="B110" s="21" t="s">
        <v>200</v>
      </c>
      <c r="C110" s="21" t="s">
        <v>201</v>
      </c>
      <c r="D110" s="133"/>
      <c r="E110" s="20" t="s">
        <v>184</v>
      </c>
      <c r="F110" s="13" t="s">
        <v>51</v>
      </c>
      <c r="G110" s="143"/>
      <c r="H110" s="15"/>
      <c r="I110" s="14" t="s">
        <v>187</v>
      </c>
      <c r="J110" s="157" t="s">
        <v>673</v>
      </c>
      <c r="K110" s="99">
        <v>83000</v>
      </c>
      <c r="L110" s="27">
        <v>0</v>
      </c>
      <c r="M110" s="56">
        <f t="shared" si="62"/>
        <v>83000</v>
      </c>
      <c r="N110" s="110">
        <v>0</v>
      </c>
      <c r="O110" s="94">
        <v>0</v>
      </c>
      <c r="P110" s="99">
        <f t="shared" si="63"/>
        <v>83000</v>
      </c>
      <c r="Q110" s="27">
        <f t="shared" si="64"/>
        <v>0</v>
      </c>
      <c r="R110" s="56">
        <f t="shared" si="65"/>
        <v>83000</v>
      </c>
      <c r="S110" s="56">
        <f t="shared" si="66"/>
        <v>0</v>
      </c>
      <c r="T110" s="99">
        <f t="shared" si="67"/>
        <v>0</v>
      </c>
      <c r="U110" s="93">
        <f t="shared" si="68"/>
        <v>0</v>
      </c>
      <c r="V110" s="27">
        <f t="shared" si="69"/>
        <v>0</v>
      </c>
      <c r="W110" s="58">
        <f t="shared" si="70"/>
        <v>0</v>
      </c>
      <c r="X110" s="27">
        <f t="shared" si="71"/>
        <v>0</v>
      </c>
      <c r="Y110" s="58">
        <f t="shared" si="72"/>
        <v>0</v>
      </c>
      <c r="Z110" s="115">
        <f t="shared" si="73"/>
        <v>0</v>
      </c>
      <c r="AA110" s="115">
        <f t="shared" si="74"/>
        <v>0</v>
      </c>
    </row>
    <row r="111" spans="1:27" s="4" customFormat="1">
      <c r="A111" s="165" t="s">
        <v>202</v>
      </c>
      <c r="B111" s="21" t="s">
        <v>203</v>
      </c>
      <c r="C111" s="21" t="s">
        <v>46</v>
      </c>
      <c r="D111" s="133"/>
      <c r="E111" s="20" t="s">
        <v>184</v>
      </c>
      <c r="F111" s="13" t="s">
        <v>51</v>
      </c>
      <c r="G111" s="143"/>
      <c r="H111" s="15"/>
      <c r="I111" s="14" t="s">
        <v>187</v>
      </c>
      <c r="J111" s="157" t="s">
        <v>673</v>
      </c>
      <c r="K111" s="99">
        <v>12000</v>
      </c>
      <c r="L111" s="27">
        <v>0</v>
      </c>
      <c r="M111" s="56">
        <f t="shared" si="62"/>
        <v>12000</v>
      </c>
      <c r="N111" s="110">
        <v>0</v>
      </c>
      <c r="O111" s="94">
        <v>0</v>
      </c>
      <c r="P111" s="99">
        <f t="shared" si="63"/>
        <v>12000</v>
      </c>
      <c r="Q111" s="27">
        <f t="shared" si="64"/>
        <v>0</v>
      </c>
      <c r="R111" s="56">
        <f t="shared" si="65"/>
        <v>12000</v>
      </c>
      <c r="S111" s="56">
        <f t="shared" si="66"/>
        <v>0</v>
      </c>
      <c r="T111" s="99">
        <f t="shared" si="67"/>
        <v>0</v>
      </c>
      <c r="U111" s="93">
        <f t="shared" si="68"/>
        <v>0</v>
      </c>
      <c r="V111" s="27">
        <f t="shared" si="69"/>
        <v>0</v>
      </c>
      <c r="W111" s="58">
        <f t="shared" si="70"/>
        <v>0</v>
      </c>
      <c r="X111" s="27">
        <f t="shared" si="71"/>
        <v>0</v>
      </c>
      <c r="Y111" s="58">
        <f t="shared" si="72"/>
        <v>0</v>
      </c>
      <c r="Z111" s="115">
        <f t="shared" si="73"/>
        <v>0</v>
      </c>
      <c r="AA111" s="115">
        <f t="shared" si="74"/>
        <v>0</v>
      </c>
    </row>
    <row r="112" spans="1:27" s="4" customFormat="1" ht="13.5" thickBot="1">
      <c r="A112" s="168" t="s">
        <v>22</v>
      </c>
      <c r="B112" s="102"/>
      <c r="C112" s="102"/>
      <c r="D112" s="131"/>
      <c r="E112" s="103"/>
      <c r="F112" s="103"/>
      <c r="G112" s="104"/>
      <c r="H112" s="104"/>
      <c r="I112" s="104"/>
      <c r="J112" s="104"/>
      <c r="K112" s="106">
        <f t="shared" ref="K112:L112" si="75">SUM(K91:K111)</f>
        <v>16893000</v>
      </c>
      <c r="L112" s="106">
        <f t="shared" si="75"/>
        <v>1478000</v>
      </c>
      <c r="M112" s="106">
        <f>SUM(M91:M111)</f>
        <v>18371000</v>
      </c>
      <c r="N112" s="106">
        <f t="shared" ref="N112" si="76">SUM(N91:N111)</f>
        <v>0</v>
      </c>
      <c r="O112" s="106">
        <f t="shared" ref="O112" si="77">SUM(O91:O111)</f>
        <v>0</v>
      </c>
      <c r="P112" s="106">
        <f t="shared" ref="P112:AA112" si="78">SUM(P91:P111)</f>
        <v>16893000</v>
      </c>
      <c r="Q112" s="106">
        <f t="shared" si="78"/>
        <v>1478000</v>
      </c>
      <c r="R112" s="106">
        <f t="shared" si="78"/>
        <v>18371000</v>
      </c>
      <c r="S112" s="106">
        <f t="shared" si="78"/>
        <v>0</v>
      </c>
      <c r="T112" s="106">
        <f t="shared" si="78"/>
        <v>0</v>
      </c>
      <c r="U112" s="106">
        <f t="shared" si="78"/>
        <v>0</v>
      </c>
      <c r="V112" s="106">
        <f t="shared" si="78"/>
        <v>0</v>
      </c>
      <c r="W112" s="106">
        <f t="shared" si="78"/>
        <v>0</v>
      </c>
      <c r="X112" s="106">
        <f t="shared" si="78"/>
        <v>0</v>
      </c>
      <c r="Y112" s="106">
        <f t="shared" si="78"/>
        <v>0</v>
      </c>
      <c r="Z112" s="106">
        <f t="shared" si="78"/>
        <v>0</v>
      </c>
      <c r="AA112" s="106">
        <f t="shared" si="78"/>
        <v>0</v>
      </c>
    </row>
    <row r="113" spans="1:27" s="4" customFormat="1" ht="16.5" thickTop="1">
      <c r="A113" s="8" t="s">
        <v>732</v>
      </c>
      <c r="B113" s="16"/>
      <c r="C113" s="16"/>
      <c r="D113" s="132"/>
      <c r="E113" s="17"/>
      <c r="F113" s="17"/>
      <c r="G113" s="18"/>
      <c r="H113" s="18"/>
      <c r="I113" s="18"/>
      <c r="J113" s="18"/>
      <c r="K113" s="25"/>
      <c r="L113" s="25"/>
      <c r="M113" s="26"/>
      <c r="N113" s="95"/>
      <c r="O113" s="95"/>
      <c r="P113" s="95"/>
      <c r="Q113" s="25"/>
      <c r="R113" s="26"/>
      <c r="S113" s="26"/>
      <c r="T113" s="57"/>
      <c r="U113" s="57"/>
      <c r="V113" s="57"/>
      <c r="W113" s="57"/>
      <c r="X113" s="57"/>
      <c r="Y113" s="57"/>
      <c r="Z113" s="116"/>
      <c r="AA113" s="116"/>
    </row>
    <row r="114" spans="1:27" s="4" customFormat="1" ht="55.5" customHeight="1">
      <c r="A114" s="165" t="s">
        <v>739</v>
      </c>
      <c r="B114" s="226" t="s">
        <v>745</v>
      </c>
      <c r="C114" s="21" t="s">
        <v>159</v>
      </c>
      <c r="D114" s="133"/>
      <c r="E114" s="20"/>
      <c r="F114" s="13"/>
      <c r="G114" s="143"/>
      <c r="H114" s="15"/>
      <c r="I114" s="14" t="s">
        <v>733</v>
      </c>
      <c r="J114" s="157" t="s">
        <v>674</v>
      </c>
      <c r="K114" s="99">
        <v>1740000</v>
      </c>
      <c r="L114" s="27">
        <v>0</v>
      </c>
      <c r="M114" s="56">
        <f>SUM(K114:L114)</f>
        <v>1740000</v>
      </c>
      <c r="N114" s="110">
        <v>0</v>
      </c>
      <c r="O114" s="94"/>
      <c r="P114" s="99">
        <f t="shared" ref="P114:P116" si="79">IF(J114="TG",ROUNDUP((K114+N114)*($L$6/$K$6),-3),ROUNDUP((K114+N114)*($L$8/$K$8),-3))</f>
        <v>1740000</v>
      </c>
      <c r="Q114" s="27">
        <f t="shared" ref="Q114:Q116" si="80">ROUNDUP((L114+O114)*($L$7/$K$7),-3)</f>
        <v>0</v>
      </c>
      <c r="R114" s="56">
        <f t="shared" ref="R114:R116" si="81">P114+Q114</f>
        <v>1740000</v>
      </c>
      <c r="S114" s="56">
        <f>R114-(M114+N114+O114)</f>
        <v>0</v>
      </c>
      <c r="T114" s="99">
        <f>(R114*$G$6/1000)*$T$17</f>
        <v>0</v>
      </c>
      <c r="U114" s="93">
        <f>(R114*$G$7/1000)*$U$17</f>
        <v>0</v>
      </c>
      <c r="V114" s="27">
        <f>(R114*$G$8/1000)*$V$17</f>
        <v>0</v>
      </c>
      <c r="W114" s="58">
        <f>(R114*$G$9/1000)*$W$17</f>
        <v>0</v>
      </c>
      <c r="X114" s="27">
        <f>(R114*$G$10/1000)*$X$17</f>
        <v>0</v>
      </c>
      <c r="Y114" s="58">
        <f>(R114*$G$11/1000)*$Y$17</f>
        <v>0</v>
      </c>
      <c r="Z114" s="115">
        <f>SUM(T114:Y114)</f>
        <v>0</v>
      </c>
      <c r="AA114" s="115">
        <f>Z114*$D$7</f>
        <v>0</v>
      </c>
    </row>
    <row r="115" spans="1:27" s="4" customFormat="1">
      <c r="A115" s="165" t="s">
        <v>751</v>
      </c>
      <c r="B115" s="21" t="s">
        <v>793</v>
      </c>
      <c r="C115" s="21"/>
      <c r="D115" s="133"/>
      <c r="E115" s="20"/>
      <c r="F115" s="13"/>
      <c r="G115" s="143"/>
      <c r="H115" s="15"/>
      <c r="I115" s="14"/>
      <c r="J115" s="157" t="s">
        <v>673</v>
      </c>
      <c r="K115" s="99">
        <v>193000</v>
      </c>
      <c r="L115" s="27">
        <v>0</v>
      </c>
      <c r="M115" s="56">
        <f>SUM(K115:L115)</f>
        <v>193000</v>
      </c>
      <c r="N115" s="110">
        <v>0</v>
      </c>
      <c r="O115" s="94">
        <v>0</v>
      </c>
      <c r="P115" s="99">
        <f t="shared" si="79"/>
        <v>193000</v>
      </c>
      <c r="Q115" s="27">
        <f t="shared" si="80"/>
        <v>0</v>
      </c>
      <c r="R115" s="56">
        <f t="shared" si="81"/>
        <v>193000</v>
      </c>
      <c r="S115" s="56">
        <f>R115-(M115+N115+O115)</f>
        <v>0</v>
      </c>
      <c r="T115" s="99">
        <f>(R115*$G$6/1000)*$T$17</f>
        <v>0</v>
      </c>
      <c r="U115" s="93">
        <f>(R115*$G$7/1000)*$U$17</f>
        <v>0</v>
      </c>
      <c r="V115" s="27">
        <f>(R115*$G$8/1000)*$V$17</f>
        <v>0</v>
      </c>
      <c r="W115" s="58">
        <f>(R115*$G$9/1000)*$W$17</f>
        <v>0</v>
      </c>
      <c r="X115" s="27">
        <f>(R115*$G$10/1000)*$X$17</f>
        <v>0</v>
      </c>
      <c r="Y115" s="58">
        <f>(R115*$G$11/1000)*$Y$17</f>
        <v>0</v>
      </c>
      <c r="Z115" s="115">
        <f>SUM(T115:Y115)</f>
        <v>0</v>
      </c>
      <c r="AA115" s="115">
        <f>Z115*$D$7</f>
        <v>0</v>
      </c>
    </row>
    <row r="116" spans="1:27" s="4" customFormat="1">
      <c r="A116" s="165"/>
      <c r="B116" s="21"/>
      <c r="C116" s="21"/>
      <c r="D116" s="133"/>
      <c r="E116" s="20"/>
      <c r="F116" s="13"/>
      <c r="G116" s="143"/>
      <c r="H116" s="15"/>
      <c r="I116" s="14"/>
      <c r="J116" s="157" t="s">
        <v>674</v>
      </c>
      <c r="K116" s="99">
        <v>0</v>
      </c>
      <c r="L116" s="27">
        <v>0</v>
      </c>
      <c r="M116" s="56">
        <f>SUM(K116:L116)</f>
        <v>0</v>
      </c>
      <c r="N116" s="110">
        <v>0</v>
      </c>
      <c r="O116" s="94">
        <v>0</v>
      </c>
      <c r="P116" s="99">
        <f t="shared" si="79"/>
        <v>0</v>
      </c>
      <c r="Q116" s="27">
        <f t="shared" si="80"/>
        <v>0</v>
      </c>
      <c r="R116" s="56">
        <f t="shared" si="81"/>
        <v>0</v>
      </c>
      <c r="S116" s="56">
        <f>R116-(M116+N116+O116)</f>
        <v>0</v>
      </c>
      <c r="T116" s="99">
        <f>(R116*$G$6/1000)*$T$17</f>
        <v>0</v>
      </c>
      <c r="U116" s="93">
        <f>(R116*$G$7/1000)*$U$17</f>
        <v>0</v>
      </c>
      <c r="V116" s="27">
        <f>(R116*$G$8/1000)*$V$17</f>
        <v>0</v>
      </c>
      <c r="W116" s="58">
        <f>(R116*$G$9/1000)*$W$17</f>
        <v>0</v>
      </c>
      <c r="X116" s="27">
        <f>(R116*$G$10/1000)*$X$17</f>
        <v>0</v>
      </c>
      <c r="Y116" s="58">
        <f>(R116*$G$11/1000)*$Y$17</f>
        <v>0</v>
      </c>
      <c r="Z116" s="115">
        <f>SUM(T116:Y116)</f>
        <v>0</v>
      </c>
      <c r="AA116" s="115">
        <f>Z116*$D$7</f>
        <v>0</v>
      </c>
    </row>
    <row r="117" spans="1:27" s="4" customFormat="1" ht="13.5" thickBot="1">
      <c r="A117" s="168" t="s">
        <v>22</v>
      </c>
      <c r="B117" s="102"/>
      <c r="C117" s="102"/>
      <c r="D117" s="131"/>
      <c r="E117" s="103"/>
      <c r="F117" s="103"/>
      <c r="G117" s="104"/>
      <c r="H117" s="104"/>
      <c r="I117" s="104"/>
      <c r="J117" s="104"/>
      <c r="K117" s="106">
        <f t="shared" ref="K117:AA117" si="82">SUM(K114:K116)</f>
        <v>1933000</v>
      </c>
      <c r="L117" s="106">
        <f t="shared" si="82"/>
        <v>0</v>
      </c>
      <c r="M117" s="106">
        <f>SUM(M114:M116)</f>
        <v>1933000</v>
      </c>
      <c r="N117" s="106">
        <f t="shared" si="82"/>
        <v>0</v>
      </c>
      <c r="O117" s="106">
        <f t="shared" si="82"/>
        <v>0</v>
      </c>
      <c r="P117" s="106">
        <f t="shared" si="82"/>
        <v>1933000</v>
      </c>
      <c r="Q117" s="106">
        <f t="shared" si="82"/>
        <v>0</v>
      </c>
      <c r="R117" s="106">
        <f t="shared" si="82"/>
        <v>1933000</v>
      </c>
      <c r="S117" s="106">
        <f t="shared" si="82"/>
        <v>0</v>
      </c>
      <c r="T117" s="106">
        <f t="shared" si="82"/>
        <v>0</v>
      </c>
      <c r="U117" s="106">
        <f t="shared" si="82"/>
        <v>0</v>
      </c>
      <c r="V117" s="106">
        <f t="shared" si="82"/>
        <v>0</v>
      </c>
      <c r="W117" s="106">
        <f t="shared" si="82"/>
        <v>0</v>
      </c>
      <c r="X117" s="106">
        <f t="shared" si="82"/>
        <v>0</v>
      </c>
      <c r="Y117" s="106">
        <f t="shared" si="82"/>
        <v>0</v>
      </c>
      <c r="Z117" s="106">
        <f t="shared" si="82"/>
        <v>0</v>
      </c>
      <c r="AA117" s="106">
        <f t="shared" si="82"/>
        <v>0</v>
      </c>
    </row>
    <row r="118" spans="1:27" s="4" customFormat="1" ht="16.5" thickTop="1">
      <c r="A118" s="8" t="s">
        <v>205</v>
      </c>
      <c r="B118" s="16"/>
      <c r="C118" s="16"/>
      <c r="D118" s="132"/>
      <c r="E118" s="17"/>
      <c r="F118" s="17"/>
      <c r="G118" s="18"/>
      <c r="H118" s="18"/>
      <c r="I118" s="18"/>
      <c r="J118" s="18"/>
      <c r="K118" s="25"/>
      <c r="L118" s="25"/>
      <c r="M118" s="26"/>
      <c r="N118" s="95"/>
      <c r="O118" s="95"/>
      <c r="P118" s="95"/>
      <c r="Q118" s="25"/>
      <c r="R118" s="26"/>
      <c r="S118" s="26"/>
      <c r="T118" s="57"/>
      <c r="U118" s="57"/>
      <c r="V118" s="57"/>
      <c r="W118" s="57"/>
      <c r="X118" s="57"/>
      <c r="Y118" s="57"/>
      <c r="Z118" s="116"/>
      <c r="AA118" s="116"/>
    </row>
    <row r="119" spans="1:27" s="4" customFormat="1">
      <c r="A119" s="165" t="s">
        <v>206</v>
      </c>
      <c r="B119" s="21"/>
      <c r="C119" s="21"/>
      <c r="D119" s="133" t="s">
        <v>585</v>
      </c>
      <c r="E119" s="20" t="s">
        <v>124</v>
      </c>
      <c r="F119" s="13" t="s">
        <v>165</v>
      </c>
      <c r="G119" s="143"/>
      <c r="H119" s="15"/>
      <c r="I119" s="14" t="s">
        <v>150</v>
      </c>
      <c r="J119" s="157"/>
      <c r="K119" s="99">
        <v>0</v>
      </c>
      <c r="L119" s="27">
        <v>0</v>
      </c>
      <c r="M119" s="56">
        <f>SUM(K119:L119)</f>
        <v>0</v>
      </c>
      <c r="N119" s="110">
        <v>0</v>
      </c>
      <c r="O119" s="94">
        <v>0</v>
      </c>
      <c r="P119" s="99">
        <f t="shared" ref="P119:P121" si="83">IF(J119="TG",ROUNDUP((K119+N119)*($L$6/$K$6),-3),ROUNDUP((K119+N119)*($L$8/$K$8),-3))</f>
        <v>0</v>
      </c>
      <c r="Q119" s="27">
        <f t="shared" ref="Q119:Q121" si="84">ROUNDUP((L119+O119)*($L$7/$K$7),-3)</f>
        <v>0</v>
      </c>
      <c r="R119" s="56">
        <f t="shared" ref="R119:R121" si="85">P119+Q119</f>
        <v>0</v>
      </c>
      <c r="S119" s="56">
        <f>R119-(M119+N119+O119)</f>
        <v>0</v>
      </c>
      <c r="T119" s="99">
        <f>(R119*$G$6/1000)*$T$17</f>
        <v>0</v>
      </c>
      <c r="U119" s="93">
        <f>(R119*$G$7/1000)*$U$17</f>
        <v>0</v>
      </c>
      <c r="V119" s="27">
        <f>(R119*$G$8/1000)*$V$17</f>
        <v>0</v>
      </c>
      <c r="W119" s="58">
        <f>(R119*$G$9/1000)*$W$17</f>
        <v>0</v>
      </c>
      <c r="X119" s="27">
        <f>(R119*$G$10/1000)*$X$17</f>
        <v>0</v>
      </c>
      <c r="Y119" s="58">
        <f>(R119*$G$11/1000)*$Y$17</f>
        <v>0</v>
      </c>
      <c r="Z119" s="115">
        <f>SUM(T119:Y119)</f>
        <v>0</v>
      </c>
      <c r="AA119" s="115">
        <f>Z119*$D$7</f>
        <v>0</v>
      </c>
    </row>
    <row r="120" spans="1:27" s="4" customFormat="1">
      <c r="A120" s="165" t="s">
        <v>207</v>
      </c>
      <c r="B120" s="21" t="s">
        <v>204</v>
      </c>
      <c r="C120" s="21"/>
      <c r="D120" s="133" t="s">
        <v>585</v>
      </c>
      <c r="E120" s="20" t="s">
        <v>124</v>
      </c>
      <c r="F120" s="13" t="s">
        <v>208</v>
      </c>
      <c r="G120" s="143"/>
      <c r="H120" s="15"/>
      <c r="I120" s="14" t="s">
        <v>68</v>
      </c>
      <c r="J120" s="157" t="s">
        <v>674</v>
      </c>
      <c r="K120" s="99">
        <v>0</v>
      </c>
      <c r="L120" s="27">
        <v>0</v>
      </c>
      <c r="M120" s="56">
        <f>SUM(K120:L120)</f>
        <v>0</v>
      </c>
      <c r="N120" s="110">
        <v>0</v>
      </c>
      <c r="O120" s="94">
        <v>0</v>
      </c>
      <c r="P120" s="99">
        <f t="shared" si="83"/>
        <v>0</v>
      </c>
      <c r="Q120" s="27">
        <f t="shared" si="84"/>
        <v>0</v>
      </c>
      <c r="R120" s="56">
        <f t="shared" si="85"/>
        <v>0</v>
      </c>
      <c r="S120" s="56">
        <f>R120-(M120+N120+O120)</f>
        <v>0</v>
      </c>
      <c r="T120" s="99">
        <f>(R120*$G$6/1000)*$T$17</f>
        <v>0</v>
      </c>
      <c r="U120" s="93">
        <f>(R120*$G$7/1000)*$U$17</f>
        <v>0</v>
      </c>
      <c r="V120" s="27">
        <f>(R120*$G$8/1000)*$V$17</f>
        <v>0</v>
      </c>
      <c r="W120" s="58">
        <f>(R120*$G$9/1000)*$W$17</f>
        <v>0</v>
      </c>
      <c r="X120" s="27">
        <f>(R120*$G$10/1000)*$X$17</f>
        <v>0</v>
      </c>
      <c r="Y120" s="58">
        <f>(R120*$G$11/1000)*$Y$17</f>
        <v>0</v>
      </c>
      <c r="Z120" s="115">
        <f>SUM(T120:Y120)</f>
        <v>0</v>
      </c>
      <c r="AA120" s="115">
        <f>Z120*$D$7</f>
        <v>0</v>
      </c>
    </row>
    <row r="121" spans="1:27" s="4" customFormat="1">
      <c r="A121" s="165" t="s">
        <v>209</v>
      </c>
      <c r="B121" s="21" t="s">
        <v>210</v>
      </c>
      <c r="C121" s="21"/>
      <c r="D121" s="133" t="s">
        <v>585</v>
      </c>
      <c r="E121" s="20" t="s">
        <v>50</v>
      </c>
      <c r="F121" s="13" t="s">
        <v>80</v>
      </c>
      <c r="G121" s="143"/>
      <c r="H121" s="15"/>
      <c r="I121" s="14" t="s">
        <v>150</v>
      </c>
      <c r="J121" s="157" t="s">
        <v>674</v>
      </c>
      <c r="K121" s="99">
        <v>0</v>
      </c>
      <c r="L121" s="27">
        <v>0</v>
      </c>
      <c r="M121" s="56">
        <f>SUM(K121:L121)</f>
        <v>0</v>
      </c>
      <c r="N121" s="110">
        <v>0</v>
      </c>
      <c r="O121" s="94">
        <v>0</v>
      </c>
      <c r="P121" s="99">
        <f t="shared" si="83"/>
        <v>0</v>
      </c>
      <c r="Q121" s="27">
        <f t="shared" si="84"/>
        <v>0</v>
      </c>
      <c r="R121" s="56">
        <f t="shared" si="85"/>
        <v>0</v>
      </c>
      <c r="S121" s="56">
        <f>R121-(M121+N121+O121)</f>
        <v>0</v>
      </c>
      <c r="T121" s="99">
        <f>(R121*$G$6/1000)*$T$17</f>
        <v>0</v>
      </c>
      <c r="U121" s="93">
        <f>(R121*$G$7/1000)*$U$17</f>
        <v>0</v>
      </c>
      <c r="V121" s="27">
        <f>(R121*$G$8/1000)*$V$17</f>
        <v>0</v>
      </c>
      <c r="W121" s="58">
        <f>(R121*$G$9/1000)*$W$17</f>
        <v>0</v>
      </c>
      <c r="X121" s="27">
        <f>(R121*$G$10/1000)*$X$17</f>
        <v>0</v>
      </c>
      <c r="Y121" s="58">
        <f>(R121*$G$11/1000)*$Y$17</f>
        <v>0</v>
      </c>
      <c r="Z121" s="115">
        <f>SUM(T121:Y121)</f>
        <v>0</v>
      </c>
      <c r="AA121" s="115">
        <f>Z121*$D$7</f>
        <v>0</v>
      </c>
    </row>
    <row r="122" spans="1:27" s="4" customFormat="1" ht="13.5" thickBot="1">
      <c r="A122" s="168" t="s">
        <v>22</v>
      </c>
      <c r="B122" s="102"/>
      <c r="C122" s="102"/>
      <c r="D122" s="131"/>
      <c r="E122" s="103"/>
      <c r="F122" s="103"/>
      <c r="G122" s="104"/>
      <c r="H122" s="104"/>
      <c r="I122" s="104"/>
      <c r="J122" s="104"/>
      <c r="K122" s="106">
        <f t="shared" ref="K122:AA122" si="86">SUM(K119:K121)</f>
        <v>0</v>
      </c>
      <c r="L122" s="106">
        <f t="shared" si="86"/>
        <v>0</v>
      </c>
      <c r="M122" s="106">
        <f t="shared" si="86"/>
        <v>0</v>
      </c>
      <c r="N122" s="106">
        <f t="shared" si="86"/>
        <v>0</v>
      </c>
      <c r="O122" s="106">
        <f t="shared" si="86"/>
        <v>0</v>
      </c>
      <c r="P122" s="106">
        <f t="shared" si="86"/>
        <v>0</v>
      </c>
      <c r="Q122" s="106">
        <f t="shared" si="86"/>
        <v>0</v>
      </c>
      <c r="R122" s="106">
        <f t="shared" si="86"/>
        <v>0</v>
      </c>
      <c r="S122" s="106">
        <f t="shared" si="86"/>
        <v>0</v>
      </c>
      <c r="T122" s="106">
        <f t="shared" si="86"/>
        <v>0</v>
      </c>
      <c r="U122" s="106">
        <f t="shared" si="86"/>
        <v>0</v>
      </c>
      <c r="V122" s="106">
        <f t="shared" si="86"/>
        <v>0</v>
      </c>
      <c r="W122" s="106">
        <f t="shared" si="86"/>
        <v>0</v>
      </c>
      <c r="X122" s="106">
        <f t="shared" si="86"/>
        <v>0</v>
      </c>
      <c r="Y122" s="106">
        <f t="shared" si="86"/>
        <v>0</v>
      </c>
      <c r="Z122" s="106">
        <f t="shared" si="86"/>
        <v>0</v>
      </c>
      <c r="AA122" s="106">
        <f t="shared" si="86"/>
        <v>0</v>
      </c>
    </row>
    <row r="123" spans="1:27" s="4" customFormat="1" ht="16.5" thickTop="1">
      <c r="A123" s="22" t="s">
        <v>211</v>
      </c>
      <c r="B123" s="16"/>
      <c r="C123" s="16"/>
      <c r="D123" s="132"/>
      <c r="E123" s="17"/>
      <c r="F123" s="17"/>
      <c r="G123" s="18"/>
      <c r="H123" s="18"/>
      <c r="I123" s="18"/>
      <c r="J123" s="18"/>
      <c r="K123" s="25"/>
      <c r="L123" s="25"/>
      <c r="M123" s="26"/>
      <c r="N123" s="95"/>
      <c r="O123" s="95"/>
      <c r="P123" s="95"/>
      <c r="Q123" s="25"/>
      <c r="R123" s="26"/>
      <c r="S123" s="26"/>
      <c r="T123" s="57"/>
      <c r="U123" s="57"/>
      <c r="V123" s="57"/>
      <c r="W123" s="57"/>
      <c r="X123" s="57"/>
      <c r="Y123" s="57"/>
      <c r="Z123" s="116"/>
      <c r="AA123" s="116"/>
    </row>
    <row r="124" spans="1:27" s="4" customFormat="1" ht="25.5">
      <c r="A124" s="165" t="s">
        <v>212</v>
      </c>
      <c r="B124" s="21" t="s">
        <v>213</v>
      </c>
      <c r="C124" s="21"/>
      <c r="D124" s="133"/>
      <c r="E124" s="20" t="s">
        <v>50</v>
      </c>
      <c r="F124" s="13" t="s">
        <v>51</v>
      </c>
      <c r="G124" s="143"/>
      <c r="H124" s="15"/>
      <c r="I124" s="14" t="s">
        <v>214</v>
      </c>
      <c r="J124" s="157"/>
      <c r="K124" s="99">
        <v>4911000</v>
      </c>
      <c r="L124" s="27">
        <v>0</v>
      </c>
      <c r="M124" s="56">
        <f>SUM(K124:L124)</f>
        <v>4911000</v>
      </c>
      <c r="N124" s="110">
        <v>0</v>
      </c>
      <c r="O124" s="94">
        <v>0</v>
      </c>
      <c r="P124" s="99">
        <f t="shared" ref="P124:P126" si="87">IF(J124="TG",ROUNDUP((K124+N124)*($L$6/$K$6),-3),ROUNDUP((K124+N124)*($L$8/$K$8),-3))</f>
        <v>4911000</v>
      </c>
      <c r="Q124" s="27">
        <f t="shared" ref="Q124:Q126" si="88">ROUNDUP((L124+O124)*($L$7/$K$7),-3)</f>
        <v>0</v>
      </c>
      <c r="R124" s="56">
        <f t="shared" ref="R124:R126" si="89">P124+Q124</f>
        <v>4911000</v>
      </c>
      <c r="S124" s="56">
        <f>R124-(M124+N124+O124)</f>
        <v>0</v>
      </c>
      <c r="T124" s="99">
        <f>(R124*$G$6/1000)*$T$17</f>
        <v>0</v>
      </c>
      <c r="U124" s="93">
        <f>(R124*$G$7/1000)*$U$17</f>
        <v>0</v>
      </c>
      <c r="V124" s="27">
        <f>(R124*$G$8/1000)*$V$17</f>
        <v>0</v>
      </c>
      <c r="W124" s="58">
        <f>(R124*$G$9/1000)*$W$17</f>
        <v>0</v>
      </c>
      <c r="X124" s="27">
        <f>(R124*$G$10/1000)*$X$17</f>
        <v>0</v>
      </c>
      <c r="Y124" s="58">
        <f>(R124*$G$11/1000)*$Y$17</f>
        <v>0</v>
      </c>
      <c r="Z124" s="115">
        <f>SUM(T124:Y124)</f>
        <v>0</v>
      </c>
      <c r="AA124" s="115">
        <f>Z124*$D$7</f>
        <v>0</v>
      </c>
    </row>
    <row r="125" spans="1:27" s="4" customFormat="1">
      <c r="A125" s="165" t="s">
        <v>215</v>
      </c>
      <c r="B125" s="21" t="s">
        <v>216</v>
      </c>
      <c r="C125" s="21"/>
      <c r="D125" s="133"/>
      <c r="E125" s="20" t="s">
        <v>50</v>
      </c>
      <c r="F125" s="13" t="s">
        <v>80</v>
      </c>
      <c r="G125" s="143"/>
      <c r="H125" s="15"/>
      <c r="I125" s="14" t="s">
        <v>217</v>
      </c>
      <c r="J125" s="157"/>
      <c r="K125" s="99">
        <v>1246000</v>
      </c>
      <c r="L125" s="27">
        <v>0</v>
      </c>
      <c r="M125" s="56">
        <f>SUM(K125:L125)</f>
        <v>1246000</v>
      </c>
      <c r="N125" s="110">
        <v>0</v>
      </c>
      <c r="O125" s="94">
        <v>0</v>
      </c>
      <c r="P125" s="99">
        <f t="shared" si="87"/>
        <v>1246000</v>
      </c>
      <c r="Q125" s="27">
        <f t="shared" si="88"/>
        <v>0</v>
      </c>
      <c r="R125" s="56">
        <f t="shared" si="89"/>
        <v>1246000</v>
      </c>
      <c r="S125" s="56">
        <f>R125-(M125+N125+O125)</f>
        <v>0</v>
      </c>
      <c r="T125" s="99">
        <f>(R125*$G$6/1000)*$T$17</f>
        <v>0</v>
      </c>
      <c r="U125" s="93">
        <f>(R125*$G$7/1000)*$U$17</f>
        <v>0</v>
      </c>
      <c r="V125" s="27">
        <f>(R125*$G$8/1000)*$V$17</f>
        <v>0</v>
      </c>
      <c r="W125" s="58">
        <f>(R125*$G$9/1000)*$W$17</f>
        <v>0</v>
      </c>
      <c r="X125" s="27">
        <f>(R125*$G$10/1000)*$X$17</f>
        <v>0</v>
      </c>
      <c r="Y125" s="58">
        <f>(R125*$G$11/1000)*$Y$17</f>
        <v>0</v>
      </c>
      <c r="Z125" s="115">
        <f>SUM(T125:Y125)</f>
        <v>0</v>
      </c>
      <c r="AA125" s="115">
        <f>Z125*$D$7</f>
        <v>0</v>
      </c>
    </row>
    <row r="126" spans="1:27" s="4" customFormat="1">
      <c r="A126" s="165" t="s">
        <v>218</v>
      </c>
      <c r="B126" s="21" t="s">
        <v>219</v>
      </c>
      <c r="C126" s="21"/>
      <c r="D126" s="133"/>
      <c r="E126" s="20" t="s">
        <v>50</v>
      </c>
      <c r="F126" s="13" t="s">
        <v>80</v>
      </c>
      <c r="G126" s="143"/>
      <c r="H126" s="15"/>
      <c r="I126" s="14" t="s">
        <v>52</v>
      </c>
      <c r="J126" s="157"/>
      <c r="K126" s="99">
        <v>852000</v>
      </c>
      <c r="L126" s="27">
        <v>30000</v>
      </c>
      <c r="M126" s="56">
        <f>SUM(K126:L126)</f>
        <v>882000</v>
      </c>
      <c r="N126" s="110">
        <v>0</v>
      </c>
      <c r="O126" s="94">
        <v>0</v>
      </c>
      <c r="P126" s="99">
        <f t="shared" si="87"/>
        <v>852000</v>
      </c>
      <c r="Q126" s="27">
        <f t="shared" si="88"/>
        <v>30000</v>
      </c>
      <c r="R126" s="56">
        <f t="shared" si="89"/>
        <v>882000</v>
      </c>
      <c r="S126" s="56">
        <f>R126-(M126+N126+O126)</f>
        <v>0</v>
      </c>
      <c r="T126" s="99">
        <f>(R126*$G$6/1000)*$T$17</f>
        <v>0</v>
      </c>
      <c r="U126" s="93">
        <f>(R126*$G$7/1000)*$U$17</f>
        <v>0</v>
      </c>
      <c r="V126" s="27">
        <f>(R126*$G$8/1000)*$V$17</f>
        <v>0</v>
      </c>
      <c r="W126" s="58">
        <f>(R126*$G$9/1000)*$W$17</f>
        <v>0</v>
      </c>
      <c r="X126" s="27">
        <f>(R126*$G$10/1000)*$X$17</f>
        <v>0</v>
      </c>
      <c r="Y126" s="58">
        <f>(R126*$G$11/1000)*$Y$17</f>
        <v>0</v>
      </c>
      <c r="Z126" s="115">
        <f>SUM(T126:Y126)</f>
        <v>0</v>
      </c>
      <c r="AA126" s="115">
        <f>Z126*$D$7</f>
        <v>0</v>
      </c>
    </row>
    <row r="127" spans="1:27" s="4" customFormat="1" ht="13.5" thickBot="1">
      <c r="A127" s="168" t="s">
        <v>22</v>
      </c>
      <c r="B127" s="102"/>
      <c r="C127" s="102"/>
      <c r="D127" s="131"/>
      <c r="E127" s="103"/>
      <c r="F127" s="103"/>
      <c r="G127" s="104"/>
      <c r="H127" s="104"/>
      <c r="I127" s="104"/>
      <c r="J127" s="104"/>
      <c r="K127" s="106">
        <f t="shared" ref="K127:AA127" si="90">SUM(K124:K126)</f>
        <v>7009000</v>
      </c>
      <c r="L127" s="106">
        <f t="shared" si="90"/>
        <v>30000</v>
      </c>
      <c r="M127" s="106">
        <f>SUM(M124:M126)</f>
        <v>7039000</v>
      </c>
      <c r="N127" s="106">
        <f t="shared" si="90"/>
        <v>0</v>
      </c>
      <c r="O127" s="106">
        <f t="shared" si="90"/>
        <v>0</v>
      </c>
      <c r="P127" s="106">
        <f t="shared" si="90"/>
        <v>7009000</v>
      </c>
      <c r="Q127" s="106">
        <f t="shared" si="90"/>
        <v>30000</v>
      </c>
      <c r="R127" s="106">
        <f t="shared" si="90"/>
        <v>7039000</v>
      </c>
      <c r="S127" s="106">
        <f t="shared" si="90"/>
        <v>0</v>
      </c>
      <c r="T127" s="106">
        <f t="shared" si="90"/>
        <v>0</v>
      </c>
      <c r="U127" s="106">
        <f t="shared" si="90"/>
        <v>0</v>
      </c>
      <c r="V127" s="106">
        <f t="shared" si="90"/>
        <v>0</v>
      </c>
      <c r="W127" s="106">
        <f t="shared" si="90"/>
        <v>0</v>
      </c>
      <c r="X127" s="106">
        <f t="shared" si="90"/>
        <v>0</v>
      </c>
      <c r="Y127" s="106">
        <f t="shared" si="90"/>
        <v>0</v>
      </c>
      <c r="Z127" s="106">
        <f t="shared" si="90"/>
        <v>0</v>
      </c>
      <c r="AA127" s="106">
        <f t="shared" si="90"/>
        <v>0</v>
      </c>
    </row>
    <row r="128" spans="1:27" s="4" customFormat="1" ht="16.5" thickTop="1">
      <c r="A128" s="8" t="s">
        <v>220</v>
      </c>
      <c r="B128" s="16"/>
      <c r="C128" s="16"/>
      <c r="D128" s="132"/>
      <c r="E128" s="17"/>
      <c r="F128" s="17"/>
      <c r="G128" s="18"/>
      <c r="H128" s="18"/>
      <c r="I128" s="18"/>
      <c r="J128" s="18"/>
      <c r="K128" s="25"/>
      <c r="L128" s="25"/>
      <c r="M128" s="26"/>
      <c r="N128" s="95"/>
      <c r="O128" s="95"/>
      <c r="P128" s="95"/>
      <c r="Q128" s="25"/>
      <c r="R128" s="26"/>
      <c r="S128" s="26"/>
      <c r="T128" s="57"/>
      <c r="U128" s="57"/>
      <c r="V128" s="57"/>
      <c r="W128" s="57"/>
      <c r="X128" s="57"/>
      <c r="Y128" s="57"/>
      <c r="Z128" s="116"/>
      <c r="AA128" s="116"/>
    </row>
    <row r="129" spans="1:27" s="4" customFormat="1">
      <c r="A129" s="165" t="s">
        <v>221</v>
      </c>
      <c r="B129" s="21" t="s">
        <v>222</v>
      </c>
      <c r="C129" s="21"/>
      <c r="D129" s="133"/>
      <c r="E129" s="20" t="s">
        <v>50</v>
      </c>
      <c r="F129" s="13" t="s">
        <v>51</v>
      </c>
      <c r="G129" s="143"/>
      <c r="H129" s="15"/>
      <c r="I129" s="14" t="s">
        <v>223</v>
      </c>
      <c r="J129" s="157" t="s">
        <v>673</v>
      </c>
      <c r="K129" s="99">
        <v>0</v>
      </c>
      <c r="L129" s="27">
        <v>424000</v>
      </c>
      <c r="M129" s="56">
        <f>SUM(K129:L129)</f>
        <v>424000</v>
      </c>
      <c r="N129" s="110">
        <v>0</v>
      </c>
      <c r="O129" s="94">
        <v>0</v>
      </c>
      <c r="P129" s="99">
        <f t="shared" ref="P129:P132" si="91">IF(J129="TG",ROUNDUP((K129+N129)*($L$6/$K$6),-3),ROUNDUP((K129+N129)*($L$8/$K$8),-3))</f>
        <v>0</v>
      </c>
      <c r="Q129" s="27">
        <f t="shared" ref="Q129:Q132" si="92">ROUNDUP((L129+O129)*($L$7/$K$7),-3)</f>
        <v>424000</v>
      </c>
      <c r="R129" s="56">
        <f t="shared" ref="R129:R132" si="93">P129+Q129</f>
        <v>424000</v>
      </c>
      <c r="S129" s="56">
        <f>R129-(M129+N129+O129)</f>
        <v>0</v>
      </c>
      <c r="T129" s="99">
        <f>(R129*$G$6/1000)*$T$17</f>
        <v>0</v>
      </c>
      <c r="U129" s="93">
        <f>(R129*$G$7/1000)*$U$17</f>
        <v>0</v>
      </c>
      <c r="V129" s="27">
        <f>(R129*$G$8/1000)*$V$17</f>
        <v>0</v>
      </c>
      <c r="W129" s="58">
        <f>(R129*$G$9/1000)*$W$17</f>
        <v>0</v>
      </c>
      <c r="X129" s="27">
        <f>(R129*$G$10/1000)*$X$17</f>
        <v>0</v>
      </c>
      <c r="Y129" s="58">
        <f>(R129*$G$11/1000)*$Y$17</f>
        <v>0</v>
      </c>
      <c r="Z129" s="115">
        <f>SUM(T129:Y129)</f>
        <v>0</v>
      </c>
      <c r="AA129" s="115">
        <f>Z129*$D$7</f>
        <v>0</v>
      </c>
    </row>
    <row r="130" spans="1:27" s="4" customFormat="1" ht="25.5">
      <c r="A130" s="165" t="s">
        <v>221</v>
      </c>
      <c r="B130" s="21" t="s">
        <v>224</v>
      </c>
      <c r="C130" s="21"/>
      <c r="D130" s="133"/>
      <c r="E130" s="20" t="s">
        <v>137</v>
      </c>
      <c r="F130" s="13" t="s">
        <v>138</v>
      </c>
      <c r="G130" s="143"/>
      <c r="H130" s="15"/>
      <c r="I130" s="14" t="s">
        <v>225</v>
      </c>
      <c r="J130" s="157" t="s">
        <v>673</v>
      </c>
      <c r="K130" s="99">
        <v>7384000</v>
      </c>
      <c r="L130" s="27">
        <v>247000</v>
      </c>
      <c r="M130" s="56">
        <f>SUM(K130:L130)</f>
        <v>7631000</v>
      </c>
      <c r="N130" s="110">
        <v>0</v>
      </c>
      <c r="O130" s="94">
        <v>0</v>
      </c>
      <c r="P130" s="99">
        <f t="shared" si="91"/>
        <v>7384000</v>
      </c>
      <c r="Q130" s="27">
        <f t="shared" si="92"/>
        <v>247000</v>
      </c>
      <c r="R130" s="56">
        <f t="shared" si="93"/>
        <v>7631000</v>
      </c>
      <c r="S130" s="56">
        <f>R130-(M130+N130+O130)</f>
        <v>0</v>
      </c>
      <c r="T130" s="99">
        <f>(R130*$G$6/1000)*$T$17</f>
        <v>0</v>
      </c>
      <c r="U130" s="93">
        <f>(R130*$G$7/1000)*$U$17</f>
        <v>0</v>
      </c>
      <c r="V130" s="27">
        <f>(R130*$G$8/1000)*$V$17</f>
        <v>0</v>
      </c>
      <c r="W130" s="58">
        <f>(R130*$G$9/1000)*$W$17</f>
        <v>0</v>
      </c>
      <c r="X130" s="27">
        <f>(R130*$G$10/1000)*$X$17</f>
        <v>0</v>
      </c>
      <c r="Y130" s="58">
        <f>(R130*$G$11/1000)*$Y$17</f>
        <v>0</v>
      </c>
      <c r="Z130" s="115">
        <f>SUM(T130:Y130)</f>
        <v>0</v>
      </c>
      <c r="AA130" s="115">
        <f>Z130*$D$7</f>
        <v>0</v>
      </c>
    </row>
    <row r="131" spans="1:27" s="4" customFormat="1" ht="25.5">
      <c r="A131" s="165" t="s">
        <v>221</v>
      </c>
      <c r="B131" s="21" t="s">
        <v>226</v>
      </c>
      <c r="C131" s="21"/>
      <c r="D131" s="133"/>
      <c r="E131" s="20" t="s">
        <v>50</v>
      </c>
      <c r="F131" s="13" t="s">
        <v>51</v>
      </c>
      <c r="G131" s="143"/>
      <c r="H131" s="15"/>
      <c r="I131" s="14" t="s">
        <v>223</v>
      </c>
      <c r="J131" s="157" t="s">
        <v>673</v>
      </c>
      <c r="K131" s="99">
        <v>0</v>
      </c>
      <c r="L131" s="27">
        <v>31000</v>
      </c>
      <c r="M131" s="56">
        <f>SUM(K131:L131)</f>
        <v>31000</v>
      </c>
      <c r="N131" s="110">
        <v>0</v>
      </c>
      <c r="O131" s="94">
        <v>0</v>
      </c>
      <c r="P131" s="99">
        <f t="shared" si="91"/>
        <v>0</v>
      </c>
      <c r="Q131" s="27">
        <f t="shared" si="92"/>
        <v>31000</v>
      </c>
      <c r="R131" s="56">
        <f t="shared" si="93"/>
        <v>31000</v>
      </c>
      <c r="S131" s="56">
        <f>R131-(M131+N131+O131)</f>
        <v>0</v>
      </c>
      <c r="T131" s="99">
        <f>(R131*$G$6/1000)*$T$17</f>
        <v>0</v>
      </c>
      <c r="U131" s="93">
        <f>(R131*$G$7/1000)*$U$17</f>
        <v>0</v>
      </c>
      <c r="V131" s="27">
        <f>(R131*$G$8/1000)*$V$17</f>
        <v>0</v>
      </c>
      <c r="W131" s="58">
        <f>(R131*$G$9/1000)*$W$17</f>
        <v>0</v>
      </c>
      <c r="X131" s="27">
        <f>(R131*$G$10/1000)*$X$17</f>
        <v>0</v>
      </c>
      <c r="Y131" s="58">
        <f>(R131*$G$11/1000)*$Y$17</f>
        <v>0</v>
      </c>
      <c r="Z131" s="115">
        <f>SUM(T131:Y131)</f>
        <v>0</v>
      </c>
      <c r="AA131" s="115">
        <f>Z131*$D$7</f>
        <v>0</v>
      </c>
    </row>
    <row r="132" spans="1:27" s="4" customFormat="1">
      <c r="A132" s="219" t="s">
        <v>740</v>
      </c>
      <c r="B132" s="219" t="s">
        <v>741</v>
      </c>
      <c r="C132" s="21" t="s">
        <v>159</v>
      </c>
      <c r="D132" s="220"/>
      <c r="E132" s="20"/>
      <c r="F132" s="20"/>
      <c r="G132" s="143"/>
      <c r="H132" s="143"/>
      <c r="I132" s="212"/>
      <c r="J132" s="212" t="s">
        <v>673</v>
      </c>
      <c r="K132" s="213">
        <v>0</v>
      </c>
      <c r="L132" s="215">
        <v>111000</v>
      </c>
      <c r="M132" s="56">
        <f>SUM(K132:L132)</f>
        <v>111000</v>
      </c>
      <c r="N132" s="214"/>
      <c r="O132" s="93"/>
      <c r="P132" s="99">
        <f t="shared" si="91"/>
        <v>0</v>
      </c>
      <c r="Q132" s="27">
        <f t="shared" si="92"/>
        <v>111000</v>
      </c>
      <c r="R132" s="56">
        <f t="shared" si="93"/>
        <v>111000</v>
      </c>
      <c r="S132" s="56">
        <f>R132-(M132+N132+O132)</f>
        <v>0</v>
      </c>
      <c r="T132" s="99">
        <f>(R132*$G$6/1000)*$T$17</f>
        <v>0</v>
      </c>
      <c r="U132" s="93">
        <f>(R132*$G$7/1000)*$U$17</f>
        <v>0</v>
      </c>
      <c r="V132" s="27">
        <f>(R132*$G$8/1000)*$V$17</f>
        <v>0</v>
      </c>
      <c r="W132" s="58">
        <f>(R132*$G$9/1000)*$W$17</f>
        <v>0</v>
      </c>
      <c r="X132" s="27">
        <f>(R132*$G$10/1000)*$X$17</f>
        <v>0</v>
      </c>
      <c r="Y132" s="58">
        <f>(R132*$G$11/1000)*$Y$17</f>
        <v>0</v>
      </c>
      <c r="Z132" s="115">
        <f>SUM(T132:Y132)</f>
        <v>0</v>
      </c>
      <c r="AA132" s="115">
        <f>Z132*$D$7</f>
        <v>0</v>
      </c>
    </row>
    <row r="133" spans="1:27" s="4" customFormat="1" ht="13.5" thickBot="1">
      <c r="A133" s="168" t="s">
        <v>22</v>
      </c>
      <c r="B133" s="102"/>
      <c r="C133" s="102"/>
      <c r="D133" s="131"/>
      <c r="E133" s="103"/>
      <c r="F133" s="103"/>
      <c r="G133" s="104"/>
      <c r="H133" s="104"/>
      <c r="I133" s="104"/>
      <c r="J133" s="104"/>
      <c r="K133" s="106">
        <f t="shared" ref="K133:L133" si="94">SUM(K129:K132)</f>
        <v>7384000</v>
      </c>
      <c r="L133" s="106">
        <f t="shared" si="94"/>
        <v>813000</v>
      </c>
      <c r="M133" s="106">
        <f>SUM(M129:M132)</f>
        <v>8197000</v>
      </c>
      <c r="N133" s="106">
        <f t="shared" ref="N133" si="95">SUM(N129:N132)</f>
        <v>0</v>
      </c>
      <c r="O133" s="106">
        <f t="shared" ref="O133" si="96">SUM(O129:O132)</f>
        <v>0</v>
      </c>
      <c r="P133" s="106">
        <f t="shared" ref="P133:AA133" si="97">SUM(P129:P132)</f>
        <v>7384000</v>
      </c>
      <c r="Q133" s="106">
        <f t="shared" si="97"/>
        <v>813000</v>
      </c>
      <c r="R133" s="106">
        <f t="shared" si="97"/>
        <v>8197000</v>
      </c>
      <c r="S133" s="106">
        <f t="shared" si="97"/>
        <v>0</v>
      </c>
      <c r="T133" s="106">
        <f t="shared" si="97"/>
        <v>0</v>
      </c>
      <c r="U133" s="106">
        <f t="shared" si="97"/>
        <v>0</v>
      </c>
      <c r="V133" s="106">
        <f t="shared" si="97"/>
        <v>0</v>
      </c>
      <c r="W133" s="106">
        <f t="shared" si="97"/>
        <v>0</v>
      </c>
      <c r="X133" s="106">
        <f t="shared" si="97"/>
        <v>0</v>
      </c>
      <c r="Y133" s="106">
        <f t="shared" si="97"/>
        <v>0</v>
      </c>
      <c r="Z133" s="106">
        <f t="shared" si="97"/>
        <v>0</v>
      </c>
      <c r="AA133" s="106">
        <f t="shared" si="97"/>
        <v>0</v>
      </c>
    </row>
    <row r="134" spans="1:27" s="4" customFormat="1" ht="16.5" thickTop="1">
      <c r="A134" s="22" t="s">
        <v>227</v>
      </c>
      <c r="B134" s="16"/>
      <c r="C134" s="16"/>
      <c r="D134" s="132"/>
      <c r="E134" s="17"/>
      <c r="F134" s="17"/>
      <c r="G134" s="18"/>
      <c r="H134" s="18"/>
      <c r="I134" s="18"/>
      <c r="J134" s="18"/>
      <c r="K134" s="25"/>
      <c r="L134" s="25"/>
      <c r="M134" s="26"/>
      <c r="N134" s="95"/>
      <c r="O134" s="95"/>
      <c r="P134" s="95"/>
      <c r="Q134" s="25"/>
      <c r="R134" s="26"/>
      <c r="S134" s="26"/>
      <c r="T134" s="57"/>
      <c r="U134" s="57"/>
      <c r="V134" s="57"/>
      <c r="W134" s="57"/>
      <c r="X134" s="57"/>
      <c r="Y134" s="57"/>
      <c r="Z134" s="116"/>
      <c r="AA134" s="116"/>
    </row>
    <row r="135" spans="1:27" s="4" customFormat="1">
      <c r="A135" s="165" t="s">
        <v>228</v>
      </c>
      <c r="B135" s="21" t="s">
        <v>229</v>
      </c>
      <c r="C135" s="21"/>
      <c r="D135" s="133"/>
      <c r="E135" s="20"/>
      <c r="F135" s="13"/>
      <c r="G135" s="143"/>
      <c r="H135" s="15"/>
      <c r="I135" s="14" t="s">
        <v>77</v>
      </c>
      <c r="J135" s="157" t="s">
        <v>673</v>
      </c>
      <c r="K135" s="99">
        <v>0</v>
      </c>
      <c r="L135" s="27">
        <v>0</v>
      </c>
      <c r="M135" s="56">
        <f>SUM(K135:L135)</f>
        <v>0</v>
      </c>
      <c r="N135" s="110">
        <v>0</v>
      </c>
      <c r="O135" s="94">
        <v>0</v>
      </c>
      <c r="P135" s="99">
        <f>IF(J135="TG",ROUNDUP((K135+N135)*($L$6/$K$6),-3),ROUNDUP((K135+N135)*($L$8/$K$8),-3))</f>
        <v>0</v>
      </c>
      <c r="Q135" s="27">
        <f>ROUNDUP((L135+O135)*($L$7/$K$7),-3)</f>
        <v>0</v>
      </c>
      <c r="R135" s="28">
        <f>SUM(P135+Q135)</f>
        <v>0</v>
      </c>
      <c r="S135" s="56">
        <f>R135-(M135+N135+O135)</f>
        <v>0</v>
      </c>
      <c r="T135" s="99">
        <f>(R135*$G$6/1000)*$T$17</f>
        <v>0</v>
      </c>
      <c r="U135" s="93">
        <f>(R135*$G$7/1000)*$U$17</f>
        <v>0</v>
      </c>
      <c r="V135" s="27">
        <f>(R135*$G$8/1000)*$V$17</f>
        <v>0</v>
      </c>
      <c r="W135" s="58">
        <f>(R135*$G$9/1000)*$W$17</f>
        <v>0</v>
      </c>
      <c r="X135" s="27">
        <f>(R135*$G$10/1000)*$X$17</f>
        <v>0</v>
      </c>
      <c r="Y135" s="58">
        <f>(R135*$G$11/1000)*$Y$17</f>
        <v>0</v>
      </c>
      <c r="Z135" s="115">
        <f>SUM(T135:Y135)</f>
        <v>0</v>
      </c>
      <c r="AA135" s="115">
        <f>Z135*$D$7</f>
        <v>0</v>
      </c>
    </row>
    <row r="136" spans="1:27" s="4" customFormat="1" ht="13.5" thickBot="1">
      <c r="A136" s="168" t="s">
        <v>22</v>
      </c>
      <c r="B136" s="102"/>
      <c r="C136" s="102"/>
      <c r="D136" s="131"/>
      <c r="E136" s="103"/>
      <c r="F136" s="103"/>
      <c r="G136" s="104"/>
      <c r="H136" s="104"/>
      <c r="I136" s="104"/>
      <c r="J136" s="104"/>
      <c r="K136" s="106">
        <f t="shared" ref="K136:AA136" si="98">SUM(K135)</f>
        <v>0</v>
      </c>
      <c r="L136" s="106">
        <f t="shared" si="98"/>
        <v>0</v>
      </c>
      <c r="M136" s="106">
        <f t="shared" si="98"/>
        <v>0</v>
      </c>
      <c r="N136" s="106">
        <f t="shared" si="98"/>
        <v>0</v>
      </c>
      <c r="O136" s="106">
        <f t="shared" si="98"/>
        <v>0</v>
      </c>
      <c r="P136" s="106">
        <f t="shared" si="98"/>
        <v>0</v>
      </c>
      <c r="Q136" s="106">
        <f t="shared" si="98"/>
        <v>0</v>
      </c>
      <c r="R136" s="106">
        <f t="shared" si="98"/>
        <v>0</v>
      </c>
      <c r="S136" s="106">
        <f t="shared" si="98"/>
        <v>0</v>
      </c>
      <c r="T136" s="106">
        <f t="shared" si="98"/>
        <v>0</v>
      </c>
      <c r="U136" s="106">
        <f t="shared" si="98"/>
        <v>0</v>
      </c>
      <c r="V136" s="106">
        <f t="shared" si="98"/>
        <v>0</v>
      </c>
      <c r="W136" s="106">
        <f t="shared" si="98"/>
        <v>0</v>
      </c>
      <c r="X136" s="106">
        <f t="shared" si="98"/>
        <v>0</v>
      </c>
      <c r="Y136" s="106">
        <f t="shared" si="98"/>
        <v>0</v>
      </c>
      <c r="Z136" s="106">
        <f t="shared" si="98"/>
        <v>0</v>
      </c>
      <c r="AA136" s="106">
        <f t="shared" si="98"/>
        <v>0</v>
      </c>
    </row>
    <row r="137" spans="1:27" s="4" customFormat="1" ht="16.5" thickTop="1">
      <c r="A137" s="8" t="s">
        <v>230</v>
      </c>
      <c r="B137" s="16"/>
      <c r="C137" s="16"/>
      <c r="D137" s="132"/>
      <c r="E137" s="17"/>
      <c r="F137" s="17"/>
      <c r="G137" s="18"/>
      <c r="H137" s="18"/>
      <c r="I137" s="18"/>
      <c r="J137" s="18"/>
      <c r="K137" s="25"/>
      <c r="L137" s="25"/>
      <c r="M137" s="26"/>
      <c r="N137" s="95"/>
      <c r="O137" s="95"/>
      <c r="P137" s="95"/>
      <c r="Q137" s="25"/>
      <c r="R137" s="26"/>
      <c r="S137" s="26"/>
      <c r="T137" s="57"/>
      <c r="U137" s="57"/>
      <c r="V137" s="57"/>
      <c r="W137" s="57"/>
      <c r="X137" s="57"/>
      <c r="Y137" s="57"/>
      <c r="Z137" s="116"/>
      <c r="AA137" s="116"/>
    </row>
    <row r="138" spans="1:27" s="4" customFormat="1">
      <c r="A138" s="165" t="s">
        <v>231</v>
      </c>
      <c r="B138" s="21" t="s">
        <v>653</v>
      </c>
      <c r="C138" s="21"/>
      <c r="D138" s="133" t="s">
        <v>585</v>
      </c>
      <c r="E138" s="20" t="s">
        <v>50</v>
      </c>
      <c r="F138" s="13" t="s">
        <v>51</v>
      </c>
      <c r="G138" s="143"/>
      <c r="H138" s="15"/>
      <c r="I138" s="14" t="s">
        <v>232</v>
      </c>
      <c r="J138" s="157" t="s">
        <v>673</v>
      </c>
      <c r="K138" s="99">
        <v>16815000</v>
      </c>
      <c r="L138" s="27">
        <v>1911000</v>
      </c>
      <c r="M138" s="56">
        <f>SUM(K138:L138)</f>
        <v>18726000</v>
      </c>
      <c r="N138" s="110">
        <v>126150</v>
      </c>
      <c r="O138" s="94">
        <v>0</v>
      </c>
      <c r="P138" s="99">
        <f t="shared" ref="P138:P139" si="99">IF(J138="TG",ROUNDUP((K138+N138)*($L$6/$K$6),-3),ROUNDUP((K138+N138)*($L$8/$K$8),-3))</f>
        <v>16942000</v>
      </c>
      <c r="Q138" s="27">
        <f t="shared" ref="Q138:Q139" si="100">ROUNDUP((L138+O138)*($L$7/$K$7),-3)</f>
        <v>1911000</v>
      </c>
      <c r="R138" s="56">
        <f t="shared" ref="R138:R139" si="101">P138+Q138</f>
        <v>18853000</v>
      </c>
      <c r="S138" s="56">
        <f>R138-(M138+N138+O138)</f>
        <v>850</v>
      </c>
      <c r="T138" s="99">
        <f>(R138*$G$6/1000)*$T$17</f>
        <v>0</v>
      </c>
      <c r="U138" s="93">
        <f>(R138*$G$7/1000)*$U$17</f>
        <v>0</v>
      </c>
      <c r="V138" s="27">
        <f>(R138*$G$8/1000)*$V$17</f>
        <v>0</v>
      </c>
      <c r="W138" s="58">
        <f>(R138*$G$9/1000)*$W$17</f>
        <v>0</v>
      </c>
      <c r="X138" s="27">
        <f>(R138*$G$10/1000)*$X$17</f>
        <v>0</v>
      </c>
      <c r="Y138" s="58">
        <f>(R138*$G$11/1000)*$Y$17</f>
        <v>0</v>
      </c>
      <c r="Z138" s="115">
        <f>SUM(T138:Y138)</f>
        <v>0</v>
      </c>
      <c r="AA138" s="115">
        <f>Z138*$D$7</f>
        <v>0</v>
      </c>
    </row>
    <row r="139" spans="1:27" s="4" customFormat="1">
      <c r="A139" s="165" t="s">
        <v>234</v>
      </c>
      <c r="B139" s="21" t="s">
        <v>654</v>
      </c>
      <c r="C139" s="21"/>
      <c r="D139" s="133" t="s">
        <v>585</v>
      </c>
      <c r="E139" s="20" t="s">
        <v>50</v>
      </c>
      <c r="F139" s="13" t="s">
        <v>51</v>
      </c>
      <c r="G139" s="143"/>
      <c r="H139" s="15"/>
      <c r="I139" s="14" t="s">
        <v>235</v>
      </c>
      <c r="J139" s="157" t="s">
        <v>673</v>
      </c>
      <c r="K139" s="99">
        <v>0</v>
      </c>
      <c r="L139" s="27">
        <v>188000</v>
      </c>
      <c r="M139" s="56">
        <f>SUM(K139:L139)</f>
        <v>188000</v>
      </c>
      <c r="N139" s="110">
        <v>0</v>
      </c>
      <c r="O139" s="94">
        <v>0</v>
      </c>
      <c r="P139" s="99">
        <f t="shared" si="99"/>
        <v>0</v>
      </c>
      <c r="Q139" s="27">
        <f t="shared" si="100"/>
        <v>188000</v>
      </c>
      <c r="R139" s="56">
        <f t="shared" si="101"/>
        <v>188000</v>
      </c>
      <c r="S139" s="56">
        <f>R139-(M139+N139+O139)</f>
        <v>0</v>
      </c>
      <c r="T139" s="99">
        <f>(R139*$G$6/1000)*$T$17</f>
        <v>0</v>
      </c>
      <c r="U139" s="93">
        <f>(R139*$G$7/1000)*$U$17</f>
        <v>0</v>
      </c>
      <c r="V139" s="27">
        <f>(R139*$G$8/1000)*$V$17</f>
        <v>0</v>
      </c>
      <c r="W139" s="58">
        <f>(R139*$G$9/1000)*$W$17</f>
        <v>0</v>
      </c>
      <c r="X139" s="27">
        <f>(R139*$G$10/1000)*$X$17</f>
        <v>0</v>
      </c>
      <c r="Y139" s="58">
        <f>(R139*$G$11/1000)*$Y$17</f>
        <v>0</v>
      </c>
      <c r="Z139" s="115">
        <f>SUM(T139:Y139)</f>
        <v>0</v>
      </c>
      <c r="AA139" s="115">
        <f>Z139*$D$7</f>
        <v>0</v>
      </c>
    </row>
    <row r="140" spans="1:27" s="4" customFormat="1" ht="13.5" thickBot="1">
      <c r="A140" s="168" t="s">
        <v>22</v>
      </c>
      <c r="B140" s="102"/>
      <c r="C140" s="102"/>
      <c r="D140" s="131"/>
      <c r="E140" s="103"/>
      <c r="F140" s="103"/>
      <c r="G140" s="104"/>
      <c r="H140" s="104"/>
      <c r="I140" s="104"/>
      <c r="J140" s="104"/>
      <c r="K140" s="106">
        <f t="shared" ref="K140:L140" si="102">SUM(K138:K139)</f>
        <v>16815000</v>
      </c>
      <c r="L140" s="106">
        <f t="shared" si="102"/>
        <v>2099000</v>
      </c>
      <c r="M140" s="106">
        <f>SUM(M138:M139)</f>
        <v>18914000</v>
      </c>
      <c r="N140" s="106">
        <f t="shared" ref="N140" si="103">SUM(N138:N139)</f>
        <v>126150</v>
      </c>
      <c r="O140" s="106">
        <f t="shared" ref="O140" si="104">SUM(O138:O139)</f>
        <v>0</v>
      </c>
      <c r="P140" s="106">
        <f t="shared" ref="P140:AA140" si="105">SUM(P138:P139)</f>
        <v>16942000</v>
      </c>
      <c r="Q140" s="106">
        <f t="shared" si="105"/>
        <v>2099000</v>
      </c>
      <c r="R140" s="106">
        <f t="shared" si="105"/>
        <v>19041000</v>
      </c>
      <c r="S140" s="106">
        <f t="shared" si="105"/>
        <v>850</v>
      </c>
      <c r="T140" s="106">
        <f t="shared" si="105"/>
        <v>0</v>
      </c>
      <c r="U140" s="106">
        <f t="shared" si="105"/>
        <v>0</v>
      </c>
      <c r="V140" s="106">
        <f t="shared" si="105"/>
        <v>0</v>
      </c>
      <c r="W140" s="106">
        <f t="shared" si="105"/>
        <v>0</v>
      </c>
      <c r="X140" s="106">
        <f t="shared" si="105"/>
        <v>0</v>
      </c>
      <c r="Y140" s="106">
        <f t="shared" si="105"/>
        <v>0</v>
      </c>
      <c r="Z140" s="106">
        <f t="shared" si="105"/>
        <v>0</v>
      </c>
      <c r="AA140" s="106">
        <f t="shared" si="105"/>
        <v>0</v>
      </c>
    </row>
    <row r="141" spans="1:27" s="4" customFormat="1" ht="16.5" thickTop="1">
      <c r="A141" s="8" t="s">
        <v>236</v>
      </c>
      <c r="B141" s="16"/>
      <c r="C141" s="16"/>
      <c r="D141" s="132"/>
      <c r="E141" s="17"/>
      <c r="F141" s="17"/>
      <c r="G141" s="18"/>
      <c r="H141" s="18"/>
      <c r="I141" s="18"/>
      <c r="J141" s="18"/>
      <c r="K141" s="25"/>
      <c r="L141" s="25"/>
      <c r="M141" s="26"/>
      <c r="N141" s="95"/>
      <c r="O141" s="95"/>
      <c r="P141" s="95"/>
      <c r="Q141" s="25"/>
      <c r="R141" s="26"/>
      <c r="S141" s="26"/>
      <c r="T141" s="57"/>
      <c r="U141" s="57"/>
      <c r="V141" s="57"/>
      <c r="W141" s="57"/>
      <c r="X141" s="57"/>
      <c r="Y141" s="57"/>
      <c r="Z141" s="116"/>
      <c r="AA141" s="116"/>
    </row>
    <row r="142" spans="1:27" s="4" customFormat="1">
      <c r="A142" s="165" t="s">
        <v>237</v>
      </c>
      <c r="B142" s="21" t="s">
        <v>655</v>
      </c>
      <c r="C142" s="21"/>
      <c r="D142" s="133" t="s">
        <v>585</v>
      </c>
      <c r="E142" s="20" t="s">
        <v>50</v>
      </c>
      <c r="F142" s="13" t="s">
        <v>51</v>
      </c>
      <c r="G142" s="143"/>
      <c r="H142" s="15"/>
      <c r="I142" s="14" t="s">
        <v>238</v>
      </c>
      <c r="J142" s="157" t="s">
        <v>673</v>
      </c>
      <c r="K142" s="99">
        <v>13512000</v>
      </c>
      <c r="L142" s="27">
        <v>405000</v>
      </c>
      <c r="M142" s="56">
        <f>SUM(K142:L142)</f>
        <v>13917000</v>
      </c>
      <c r="N142" s="110">
        <v>0</v>
      </c>
      <c r="O142" s="94">
        <v>0</v>
      </c>
      <c r="P142" s="99">
        <f t="shared" ref="P142:P145" si="106">IF(J142="TG",ROUNDUP((K142+N142)*($L$6/$K$6),-3),ROUNDUP((K142+N142)*($L$8/$K$8),-3))</f>
        <v>13512000</v>
      </c>
      <c r="Q142" s="27">
        <f t="shared" ref="Q142:Q145" si="107">ROUNDUP((L142+O142)*($L$7/$K$7),-3)</f>
        <v>405000</v>
      </c>
      <c r="R142" s="56">
        <f t="shared" ref="R142:R145" si="108">P142+Q142</f>
        <v>13917000</v>
      </c>
      <c r="S142" s="56">
        <f>R142-(M142+N142+O142)</f>
        <v>0</v>
      </c>
      <c r="T142" s="99">
        <f>(R142*$G$6/1000)*$T$17</f>
        <v>0</v>
      </c>
      <c r="U142" s="93">
        <f>(R142*$G$7/1000)*$U$17</f>
        <v>0</v>
      </c>
      <c r="V142" s="27">
        <f>(R142*$G$8/1000)*$V$17</f>
        <v>0</v>
      </c>
      <c r="W142" s="58">
        <f>(R142*$G$9/1000)*$W$17</f>
        <v>0</v>
      </c>
      <c r="X142" s="27">
        <f>(R142*$G$10/1000)*$X$17</f>
        <v>0</v>
      </c>
      <c r="Y142" s="58">
        <f>(R142*$G$11/1000)*$Y$17</f>
        <v>0</v>
      </c>
      <c r="Z142" s="115">
        <f>SUM(T142:Y142)</f>
        <v>0</v>
      </c>
      <c r="AA142" s="115">
        <f>Z142*$D$7</f>
        <v>0</v>
      </c>
    </row>
    <row r="143" spans="1:27" s="4" customFormat="1" ht="25.5">
      <c r="A143" s="165" t="s">
        <v>237</v>
      </c>
      <c r="B143" s="21" t="s">
        <v>656</v>
      </c>
      <c r="C143" s="21"/>
      <c r="D143" s="133" t="s">
        <v>585</v>
      </c>
      <c r="E143" s="20" t="s">
        <v>50</v>
      </c>
      <c r="F143" s="13" t="s">
        <v>51</v>
      </c>
      <c r="G143" s="143"/>
      <c r="H143" s="15"/>
      <c r="I143" s="14" t="s">
        <v>238</v>
      </c>
      <c r="J143" s="157" t="s">
        <v>673</v>
      </c>
      <c r="K143" s="99">
        <v>0</v>
      </c>
      <c r="L143" s="27">
        <v>23246000</v>
      </c>
      <c r="M143" s="56">
        <f>SUM(K143:L143)</f>
        <v>23246000</v>
      </c>
      <c r="N143" s="110">
        <v>0</v>
      </c>
      <c r="O143" s="94">
        <v>0</v>
      </c>
      <c r="P143" s="99">
        <f t="shared" si="106"/>
        <v>0</v>
      </c>
      <c r="Q143" s="27">
        <f t="shared" si="107"/>
        <v>23246000</v>
      </c>
      <c r="R143" s="56">
        <f t="shared" si="108"/>
        <v>23246000</v>
      </c>
      <c r="S143" s="56">
        <f>R143-(M143+N143+O143)</f>
        <v>0</v>
      </c>
      <c r="T143" s="99">
        <f>(R143*$G$6/1000)*$T$17</f>
        <v>0</v>
      </c>
      <c r="U143" s="93">
        <f>(R143*$G$7/1000)*$U$17</f>
        <v>0</v>
      </c>
      <c r="V143" s="27">
        <f>(R143*$G$8/1000)*$V$17</f>
        <v>0</v>
      </c>
      <c r="W143" s="58">
        <f>(R143*$G$9/1000)*$W$17</f>
        <v>0</v>
      </c>
      <c r="X143" s="27">
        <f>(R143*$G$10/1000)*$X$17</f>
        <v>0</v>
      </c>
      <c r="Y143" s="58">
        <f>(R143*$G$11/1000)*$Y$17</f>
        <v>0</v>
      </c>
      <c r="Z143" s="115">
        <f>SUM(T143:Y143)</f>
        <v>0</v>
      </c>
      <c r="AA143" s="115">
        <f>Z143*$D$7</f>
        <v>0</v>
      </c>
    </row>
    <row r="144" spans="1:27" s="4" customFormat="1" ht="51">
      <c r="A144" s="165" t="s">
        <v>237</v>
      </c>
      <c r="B144" s="21" t="s">
        <v>657</v>
      </c>
      <c r="C144" s="21"/>
      <c r="D144" s="133" t="s">
        <v>585</v>
      </c>
      <c r="E144" s="20" t="s">
        <v>50</v>
      </c>
      <c r="F144" s="13" t="s">
        <v>51</v>
      </c>
      <c r="G144" s="143"/>
      <c r="H144" s="15"/>
      <c r="I144" s="14" t="s">
        <v>238</v>
      </c>
      <c r="J144" s="157" t="s">
        <v>673</v>
      </c>
      <c r="K144" s="99">
        <v>0</v>
      </c>
      <c r="L144" s="27">
        <v>120000</v>
      </c>
      <c r="M144" s="56">
        <f>SUM(K144:L144)</f>
        <v>120000</v>
      </c>
      <c r="N144" s="110">
        <v>0</v>
      </c>
      <c r="O144" s="94">
        <v>0</v>
      </c>
      <c r="P144" s="99">
        <f t="shared" si="106"/>
        <v>0</v>
      </c>
      <c r="Q144" s="27">
        <f t="shared" si="107"/>
        <v>120000</v>
      </c>
      <c r="R144" s="56">
        <f t="shared" si="108"/>
        <v>120000</v>
      </c>
      <c r="S144" s="56">
        <f>R144-(M144+N144+O144)</f>
        <v>0</v>
      </c>
      <c r="T144" s="99">
        <f>(R144*$G$6/1000)*$T$17</f>
        <v>0</v>
      </c>
      <c r="U144" s="93">
        <f>(R144*$G$7/1000)*$U$17</f>
        <v>0</v>
      </c>
      <c r="V144" s="27">
        <f>(R144*$G$8/1000)*$V$17</f>
        <v>0</v>
      </c>
      <c r="W144" s="58">
        <f>(R144*$G$9/1000)*$W$17</f>
        <v>0</v>
      </c>
      <c r="X144" s="27">
        <f>(R144*$G$10/1000)*$X$17</f>
        <v>0</v>
      </c>
      <c r="Y144" s="58">
        <f>(R144*$G$11/1000)*$Y$17</f>
        <v>0</v>
      </c>
      <c r="Z144" s="115">
        <f>SUM(T144:Y144)</f>
        <v>0</v>
      </c>
      <c r="AA144" s="115">
        <f>Z144*$D$7</f>
        <v>0</v>
      </c>
    </row>
    <row r="145" spans="1:27" s="4" customFormat="1" ht="38.25">
      <c r="A145" s="165" t="s">
        <v>237</v>
      </c>
      <c r="B145" s="21" t="s">
        <v>658</v>
      </c>
      <c r="C145" s="21"/>
      <c r="D145" s="133" t="s">
        <v>585</v>
      </c>
      <c r="E145" s="20" t="s">
        <v>50</v>
      </c>
      <c r="F145" s="13" t="s">
        <v>51</v>
      </c>
      <c r="G145" s="143"/>
      <c r="H145" s="15"/>
      <c r="I145" s="14" t="s">
        <v>238</v>
      </c>
      <c r="J145" s="157" t="s">
        <v>673</v>
      </c>
      <c r="K145" s="99">
        <v>0</v>
      </c>
      <c r="L145" s="27">
        <v>67000</v>
      </c>
      <c r="M145" s="56">
        <f>SUM(K145:L145)</f>
        <v>67000</v>
      </c>
      <c r="N145" s="110">
        <v>0</v>
      </c>
      <c r="O145" s="94">
        <v>0</v>
      </c>
      <c r="P145" s="99">
        <f t="shared" si="106"/>
        <v>0</v>
      </c>
      <c r="Q145" s="27">
        <f t="shared" si="107"/>
        <v>67000</v>
      </c>
      <c r="R145" s="56">
        <f t="shared" si="108"/>
        <v>67000</v>
      </c>
      <c r="S145" s="56">
        <f>R145-(M145+N145+O145)</f>
        <v>0</v>
      </c>
      <c r="T145" s="99">
        <f>(R145*$G$6/1000)*$T$17</f>
        <v>0</v>
      </c>
      <c r="U145" s="93">
        <f>(R145*$G$7/1000)*$U$17</f>
        <v>0</v>
      </c>
      <c r="V145" s="27">
        <f>(R145*$G$8/1000)*$V$17</f>
        <v>0</v>
      </c>
      <c r="W145" s="58">
        <f>(R145*$G$9/1000)*$W$17</f>
        <v>0</v>
      </c>
      <c r="X145" s="27">
        <f>(R145*$G$10/1000)*$X$17</f>
        <v>0</v>
      </c>
      <c r="Y145" s="58">
        <f>(R145*$G$11/1000)*$Y$17</f>
        <v>0</v>
      </c>
      <c r="Z145" s="115">
        <f>SUM(T145:Y145)</f>
        <v>0</v>
      </c>
      <c r="AA145" s="115">
        <f>Z145*$D$7</f>
        <v>0</v>
      </c>
    </row>
    <row r="146" spans="1:27" s="4" customFormat="1" ht="13.5" thickBot="1">
      <c r="A146" s="168" t="s">
        <v>22</v>
      </c>
      <c r="B146" s="102"/>
      <c r="C146" s="102"/>
      <c r="D146" s="131"/>
      <c r="E146" s="103"/>
      <c r="F146" s="103"/>
      <c r="G146" s="104"/>
      <c r="H146" s="104"/>
      <c r="I146" s="104"/>
      <c r="J146" s="104"/>
      <c r="K146" s="106">
        <f t="shared" ref="K146:L146" si="109">SUM(K142:K145)</f>
        <v>13512000</v>
      </c>
      <c r="L146" s="106">
        <f t="shared" si="109"/>
        <v>23838000</v>
      </c>
      <c r="M146" s="106">
        <f>SUM(M142:M145)</f>
        <v>37350000</v>
      </c>
      <c r="N146" s="106">
        <f t="shared" ref="N146" si="110">SUM(N142:N145)</f>
        <v>0</v>
      </c>
      <c r="O146" s="106">
        <f t="shared" ref="O146" si="111">SUM(O142:O145)</f>
        <v>0</v>
      </c>
      <c r="P146" s="106">
        <f t="shared" ref="P146:AA146" si="112">SUM(P142:P145)</f>
        <v>13512000</v>
      </c>
      <c r="Q146" s="106">
        <f t="shared" si="112"/>
        <v>23838000</v>
      </c>
      <c r="R146" s="106">
        <f t="shared" si="112"/>
        <v>37350000</v>
      </c>
      <c r="S146" s="106">
        <f t="shared" si="112"/>
        <v>0</v>
      </c>
      <c r="T146" s="106">
        <f t="shared" si="112"/>
        <v>0</v>
      </c>
      <c r="U146" s="106">
        <f t="shared" si="112"/>
        <v>0</v>
      </c>
      <c r="V146" s="106">
        <f t="shared" si="112"/>
        <v>0</v>
      </c>
      <c r="W146" s="106">
        <f t="shared" si="112"/>
        <v>0</v>
      </c>
      <c r="X146" s="106">
        <f t="shared" si="112"/>
        <v>0</v>
      </c>
      <c r="Y146" s="106">
        <f t="shared" si="112"/>
        <v>0</v>
      </c>
      <c r="Z146" s="106">
        <f t="shared" si="112"/>
        <v>0</v>
      </c>
      <c r="AA146" s="106">
        <f t="shared" si="112"/>
        <v>0</v>
      </c>
    </row>
    <row r="147" spans="1:27" s="4" customFormat="1" ht="16.5" thickTop="1">
      <c r="A147" s="22" t="s">
        <v>242</v>
      </c>
      <c r="B147" s="16"/>
      <c r="C147" s="16"/>
      <c r="D147" s="132"/>
      <c r="E147" s="17"/>
      <c r="F147" s="17"/>
      <c r="G147" s="18"/>
      <c r="H147" s="18"/>
      <c r="I147" s="18"/>
      <c r="J147" s="18"/>
      <c r="K147" s="25"/>
      <c r="L147" s="25"/>
      <c r="M147" s="26"/>
      <c r="N147" s="95"/>
      <c r="O147" s="95"/>
      <c r="P147" s="95"/>
      <c r="Q147" s="25"/>
      <c r="R147" s="26"/>
      <c r="S147" s="26"/>
      <c r="T147" s="57"/>
      <c r="U147" s="57"/>
      <c r="V147" s="57"/>
      <c r="W147" s="57"/>
      <c r="X147" s="57"/>
      <c r="Y147" s="57"/>
      <c r="Z147" s="116"/>
      <c r="AA147" s="116"/>
    </row>
    <row r="148" spans="1:27" s="4" customFormat="1" ht="13.5" customHeight="1">
      <c r="A148" s="165" t="s">
        <v>243</v>
      </c>
      <c r="B148" s="21" t="s">
        <v>244</v>
      </c>
      <c r="C148" s="21"/>
      <c r="D148" s="133"/>
      <c r="E148" s="20" t="s">
        <v>124</v>
      </c>
      <c r="F148" s="13" t="s">
        <v>119</v>
      </c>
      <c r="G148" s="143"/>
      <c r="H148" s="15"/>
      <c r="I148" s="14" t="s">
        <v>83</v>
      </c>
      <c r="J148" s="157" t="s">
        <v>673</v>
      </c>
      <c r="K148" s="99">
        <v>396000</v>
      </c>
      <c r="L148" s="27">
        <v>0</v>
      </c>
      <c r="M148" s="56">
        <f t="shared" ref="M148:M158" si="113">SUM(K148:L148)</f>
        <v>396000</v>
      </c>
      <c r="N148" s="100">
        <v>0</v>
      </c>
      <c r="O148" s="94">
        <v>0</v>
      </c>
      <c r="P148" s="99">
        <f t="shared" ref="P148:P158" si="114">IF(J148="TG",ROUNDUP((K148+N148)*($L$6/$K$6),-3),ROUNDUP((K148+N148)*($L$8/$K$8),-3))</f>
        <v>396000</v>
      </c>
      <c r="Q148" s="27">
        <f t="shared" ref="Q148:Q158" si="115">ROUNDUP((L148+O148)*($L$7/$K$7),-3)</f>
        <v>0</v>
      </c>
      <c r="R148" s="56">
        <f t="shared" ref="R148:R158" si="116">P148+Q148</f>
        <v>396000</v>
      </c>
      <c r="S148" s="56">
        <f t="shared" ref="S148:S158" si="117">R148-(M148+N148+O148)</f>
        <v>0</v>
      </c>
      <c r="T148" s="101">
        <f t="shared" ref="T148:T158" si="118">(R148*$G$6/1000)*$T$17</f>
        <v>0</v>
      </c>
      <c r="U148" s="93">
        <f t="shared" ref="U148:U158" si="119">(R148*$G$7/1000)*$U$17</f>
        <v>0</v>
      </c>
      <c r="V148" s="27">
        <f t="shared" ref="V148:V158" si="120">(R148*$G$8/1000)*$V$17</f>
        <v>0</v>
      </c>
      <c r="W148" s="58">
        <f t="shared" ref="W148:W158" si="121">(R148*$G$9/1000)*$W$17</f>
        <v>0</v>
      </c>
      <c r="X148" s="27">
        <f t="shared" ref="X148:X158" si="122">(R148*$G$10/1000)*$X$17</f>
        <v>0</v>
      </c>
      <c r="Y148" s="58">
        <f t="shared" ref="Y148:Y158" si="123">(R148*$G$11/1000)*$Y$17</f>
        <v>0</v>
      </c>
      <c r="Z148" s="115">
        <f t="shared" ref="Z148:Z158" si="124">SUM(T148:Y148)</f>
        <v>0</v>
      </c>
      <c r="AA148" s="115">
        <f t="shared" ref="AA148:AA158" si="125">Z148*$D$7</f>
        <v>0</v>
      </c>
    </row>
    <row r="149" spans="1:27" s="4" customFormat="1" ht="13.5" customHeight="1">
      <c r="A149" s="165" t="s">
        <v>245</v>
      </c>
      <c r="B149" s="21" t="s">
        <v>246</v>
      </c>
      <c r="C149" s="21"/>
      <c r="D149" s="133"/>
      <c r="E149" s="20" t="s">
        <v>50</v>
      </c>
      <c r="F149" s="13" t="s">
        <v>208</v>
      </c>
      <c r="G149" s="143"/>
      <c r="H149" s="15"/>
      <c r="I149" s="14" t="s">
        <v>247</v>
      </c>
      <c r="J149" s="157" t="s">
        <v>673</v>
      </c>
      <c r="K149" s="99">
        <v>1201000</v>
      </c>
      <c r="L149" s="27">
        <v>0</v>
      </c>
      <c r="M149" s="56">
        <f t="shared" si="113"/>
        <v>1201000</v>
      </c>
      <c r="N149" s="100">
        <v>0</v>
      </c>
      <c r="O149" s="94">
        <v>0</v>
      </c>
      <c r="P149" s="99">
        <f t="shared" si="114"/>
        <v>1201000</v>
      </c>
      <c r="Q149" s="27">
        <f t="shared" si="115"/>
        <v>0</v>
      </c>
      <c r="R149" s="56">
        <f t="shared" si="116"/>
        <v>1201000</v>
      </c>
      <c r="S149" s="56">
        <f t="shared" si="117"/>
        <v>0</v>
      </c>
      <c r="T149" s="101">
        <f t="shared" si="118"/>
        <v>0</v>
      </c>
      <c r="U149" s="93">
        <f t="shared" si="119"/>
        <v>0</v>
      </c>
      <c r="V149" s="27">
        <f t="shared" si="120"/>
        <v>0</v>
      </c>
      <c r="W149" s="58">
        <f t="shared" si="121"/>
        <v>0</v>
      </c>
      <c r="X149" s="27">
        <f t="shared" si="122"/>
        <v>0</v>
      </c>
      <c r="Y149" s="58">
        <f t="shared" si="123"/>
        <v>0</v>
      </c>
      <c r="Z149" s="115">
        <f t="shared" si="124"/>
        <v>0</v>
      </c>
      <c r="AA149" s="115">
        <f t="shared" si="125"/>
        <v>0</v>
      </c>
    </row>
    <row r="150" spans="1:27" s="4" customFormat="1" ht="13.5" customHeight="1">
      <c r="A150" s="165" t="s">
        <v>248</v>
      </c>
      <c r="B150" s="21" t="s">
        <v>249</v>
      </c>
      <c r="C150" s="21"/>
      <c r="D150" s="133"/>
      <c r="E150" s="20" t="s">
        <v>145</v>
      </c>
      <c r="F150" s="13" t="s">
        <v>145</v>
      </c>
      <c r="G150" s="143"/>
      <c r="H150" s="15"/>
      <c r="I150" s="14" t="s">
        <v>35</v>
      </c>
      <c r="J150" s="157" t="s">
        <v>673</v>
      </c>
      <c r="K150" s="99">
        <v>3070000</v>
      </c>
      <c r="L150" s="27">
        <v>0</v>
      </c>
      <c r="M150" s="56">
        <f t="shared" si="113"/>
        <v>3070000</v>
      </c>
      <c r="N150" s="100">
        <v>0</v>
      </c>
      <c r="O150" s="94">
        <v>0</v>
      </c>
      <c r="P150" s="99">
        <f t="shared" si="114"/>
        <v>3070000</v>
      </c>
      <c r="Q150" s="27">
        <f t="shared" si="115"/>
        <v>0</v>
      </c>
      <c r="R150" s="56">
        <f t="shared" si="116"/>
        <v>3070000</v>
      </c>
      <c r="S150" s="56">
        <f t="shared" si="117"/>
        <v>0</v>
      </c>
      <c r="T150" s="101">
        <f t="shared" si="118"/>
        <v>0</v>
      </c>
      <c r="U150" s="93">
        <f t="shared" si="119"/>
        <v>0</v>
      </c>
      <c r="V150" s="27">
        <f t="shared" si="120"/>
        <v>0</v>
      </c>
      <c r="W150" s="58">
        <f t="shared" si="121"/>
        <v>0</v>
      </c>
      <c r="X150" s="27">
        <f t="shared" si="122"/>
        <v>0</v>
      </c>
      <c r="Y150" s="58">
        <f t="shared" si="123"/>
        <v>0</v>
      </c>
      <c r="Z150" s="115">
        <f t="shared" si="124"/>
        <v>0</v>
      </c>
      <c r="AA150" s="115">
        <f t="shared" si="125"/>
        <v>0</v>
      </c>
    </row>
    <row r="151" spans="1:27" s="4" customFormat="1" ht="13.5" customHeight="1">
      <c r="A151" s="165" t="s">
        <v>250</v>
      </c>
      <c r="B151" s="21" t="s">
        <v>251</v>
      </c>
      <c r="C151" s="21"/>
      <c r="D151" s="133"/>
      <c r="E151" s="20" t="s">
        <v>145</v>
      </c>
      <c r="F151" s="13" t="s">
        <v>145</v>
      </c>
      <c r="G151" s="143"/>
      <c r="H151" s="15"/>
      <c r="I151" s="14" t="s">
        <v>35</v>
      </c>
      <c r="J151" s="157" t="s">
        <v>673</v>
      </c>
      <c r="K151" s="99">
        <v>85000</v>
      </c>
      <c r="L151" s="27">
        <v>7000</v>
      </c>
      <c r="M151" s="56">
        <f t="shared" si="113"/>
        <v>92000</v>
      </c>
      <c r="N151" s="100">
        <v>0</v>
      </c>
      <c r="O151" s="94">
        <v>0</v>
      </c>
      <c r="P151" s="99">
        <f t="shared" si="114"/>
        <v>85000</v>
      </c>
      <c r="Q151" s="27">
        <f t="shared" si="115"/>
        <v>7000</v>
      </c>
      <c r="R151" s="56">
        <f t="shared" si="116"/>
        <v>92000</v>
      </c>
      <c r="S151" s="56">
        <f t="shared" si="117"/>
        <v>0</v>
      </c>
      <c r="T151" s="101">
        <f t="shared" si="118"/>
        <v>0</v>
      </c>
      <c r="U151" s="93">
        <f t="shared" si="119"/>
        <v>0</v>
      </c>
      <c r="V151" s="27">
        <f t="shared" si="120"/>
        <v>0</v>
      </c>
      <c r="W151" s="58">
        <f t="shared" si="121"/>
        <v>0</v>
      </c>
      <c r="X151" s="27">
        <f t="shared" si="122"/>
        <v>0</v>
      </c>
      <c r="Y151" s="58">
        <f t="shared" si="123"/>
        <v>0</v>
      </c>
      <c r="Z151" s="115">
        <f t="shared" si="124"/>
        <v>0</v>
      </c>
      <c r="AA151" s="115">
        <f t="shared" si="125"/>
        <v>0</v>
      </c>
    </row>
    <row r="152" spans="1:27" s="4" customFormat="1" ht="13.5" customHeight="1">
      <c r="A152" s="165" t="s">
        <v>252</v>
      </c>
      <c r="B152" s="21" t="s">
        <v>253</v>
      </c>
      <c r="C152" s="21"/>
      <c r="D152" s="133"/>
      <c r="E152" s="20" t="s">
        <v>50</v>
      </c>
      <c r="F152" s="13" t="s">
        <v>80</v>
      </c>
      <c r="G152" s="143"/>
      <c r="H152" s="15"/>
      <c r="I152" s="14" t="s">
        <v>35</v>
      </c>
      <c r="J152" s="157" t="s">
        <v>673</v>
      </c>
      <c r="K152" s="99">
        <v>986000</v>
      </c>
      <c r="L152" s="27">
        <v>0</v>
      </c>
      <c r="M152" s="56">
        <f t="shared" si="113"/>
        <v>986000</v>
      </c>
      <c r="N152" s="100">
        <v>0</v>
      </c>
      <c r="O152" s="94">
        <v>0</v>
      </c>
      <c r="P152" s="99">
        <f t="shared" si="114"/>
        <v>986000</v>
      </c>
      <c r="Q152" s="27">
        <f t="shared" si="115"/>
        <v>0</v>
      </c>
      <c r="R152" s="56">
        <f t="shared" si="116"/>
        <v>986000</v>
      </c>
      <c r="S152" s="56">
        <f t="shared" si="117"/>
        <v>0</v>
      </c>
      <c r="T152" s="101">
        <f t="shared" si="118"/>
        <v>0</v>
      </c>
      <c r="U152" s="93">
        <f t="shared" si="119"/>
        <v>0</v>
      </c>
      <c r="V152" s="27">
        <f t="shared" si="120"/>
        <v>0</v>
      </c>
      <c r="W152" s="58">
        <f t="shared" si="121"/>
        <v>0</v>
      </c>
      <c r="X152" s="27">
        <f t="shared" si="122"/>
        <v>0</v>
      </c>
      <c r="Y152" s="58">
        <f t="shared" si="123"/>
        <v>0</v>
      </c>
      <c r="Z152" s="115">
        <f t="shared" si="124"/>
        <v>0</v>
      </c>
      <c r="AA152" s="115">
        <f t="shared" si="125"/>
        <v>0</v>
      </c>
    </row>
    <row r="153" spans="1:27" s="4" customFormat="1" ht="13.5" customHeight="1">
      <c r="A153" s="165" t="s">
        <v>254</v>
      </c>
      <c r="B153" s="21" t="s">
        <v>255</v>
      </c>
      <c r="C153" s="21"/>
      <c r="D153" s="133"/>
      <c r="E153" s="20" t="s">
        <v>50</v>
      </c>
      <c r="F153" s="13" t="s">
        <v>80</v>
      </c>
      <c r="G153" s="143"/>
      <c r="H153" s="15"/>
      <c r="I153" s="14" t="s">
        <v>35</v>
      </c>
      <c r="J153" s="157" t="s">
        <v>673</v>
      </c>
      <c r="K153" s="99">
        <v>453000</v>
      </c>
      <c r="L153" s="27">
        <v>0</v>
      </c>
      <c r="M153" s="56">
        <f t="shared" si="113"/>
        <v>453000</v>
      </c>
      <c r="N153" s="100">
        <v>0</v>
      </c>
      <c r="O153" s="94">
        <v>0</v>
      </c>
      <c r="P153" s="99">
        <f t="shared" si="114"/>
        <v>453000</v>
      </c>
      <c r="Q153" s="27">
        <f t="shared" si="115"/>
        <v>0</v>
      </c>
      <c r="R153" s="56">
        <f t="shared" si="116"/>
        <v>453000</v>
      </c>
      <c r="S153" s="56">
        <f t="shared" si="117"/>
        <v>0</v>
      </c>
      <c r="T153" s="101">
        <f t="shared" si="118"/>
        <v>0</v>
      </c>
      <c r="U153" s="93">
        <f t="shared" si="119"/>
        <v>0</v>
      </c>
      <c r="V153" s="27">
        <f t="shared" si="120"/>
        <v>0</v>
      </c>
      <c r="W153" s="58">
        <f t="shared" si="121"/>
        <v>0</v>
      </c>
      <c r="X153" s="27">
        <f t="shared" si="122"/>
        <v>0</v>
      </c>
      <c r="Y153" s="58">
        <f t="shared" si="123"/>
        <v>0</v>
      </c>
      <c r="Z153" s="115">
        <f t="shared" si="124"/>
        <v>0</v>
      </c>
      <c r="AA153" s="115">
        <f t="shared" si="125"/>
        <v>0</v>
      </c>
    </row>
    <row r="154" spans="1:27" s="4" customFormat="1" ht="13.5" customHeight="1">
      <c r="A154" s="165" t="s">
        <v>33</v>
      </c>
      <c r="B154" s="21" t="s">
        <v>256</v>
      </c>
      <c r="C154" s="21"/>
      <c r="D154" s="133"/>
      <c r="E154" s="20" t="s">
        <v>50</v>
      </c>
      <c r="F154" s="13" t="s">
        <v>80</v>
      </c>
      <c r="G154" s="143"/>
      <c r="H154" s="15"/>
      <c r="I154" s="14" t="s">
        <v>35</v>
      </c>
      <c r="J154" s="157" t="s">
        <v>673</v>
      </c>
      <c r="K154" s="99">
        <v>1215000</v>
      </c>
      <c r="L154" s="27">
        <v>0</v>
      </c>
      <c r="M154" s="56">
        <f t="shared" si="113"/>
        <v>1215000</v>
      </c>
      <c r="N154" s="100">
        <v>0</v>
      </c>
      <c r="O154" s="94">
        <v>0</v>
      </c>
      <c r="P154" s="99">
        <f t="shared" si="114"/>
        <v>1215000</v>
      </c>
      <c r="Q154" s="27">
        <f t="shared" si="115"/>
        <v>0</v>
      </c>
      <c r="R154" s="56">
        <f t="shared" si="116"/>
        <v>1215000</v>
      </c>
      <c r="S154" s="56">
        <f t="shared" si="117"/>
        <v>0</v>
      </c>
      <c r="T154" s="101">
        <f t="shared" si="118"/>
        <v>0</v>
      </c>
      <c r="U154" s="93">
        <f t="shared" si="119"/>
        <v>0</v>
      </c>
      <c r="V154" s="27">
        <f t="shared" si="120"/>
        <v>0</v>
      </c>
      <c r="W154" s="58">
        <f t="shared" si="121"/>
        <v>0</v>
      </c>
      <c r="X154" s="27">
        <f t="shared" si="122"/>
        <v>0</v>
      </c>
      <c r="Y154" s="58">
        <f t="shared" si="123"/>
        <v>0</v>
      </c>
      <c r="Z154" s="115">
        <f t="shared" si="124"/>
        <v>0</v>
      </c>
      <c r="AA154" s="115">
        <f t="shared" si="125"/>
        <v>0</v>
      </c>
    </row>
    <row r="155" spans="1:27" s="4" customFormat="1" ht="13.5" customHeight="1">
      <c r="A155" s="165" t="s">
        <v>257</v>
      </c>
      <c r="B155" s="21" t="s">
        <v>258</v>
      </c>
      <c r="C155" s="21"/>
      <c r="D155" s="133"/>
      <c r="E155" s="20" t="s">
        <v>50</v>
      </c>
      <c r="F155" s="13" t="s">
        <v>80</v>
      </c>
      <c r="G155" s="143"/>
      <c r="H155" s="15"/>
      <c r="I155" s="14" t="s">
        <v>35</v>
      </c>
      <c r="J155" s="157" t="s">
        <v>673</v>
      </c>
      <c r="K155" s="99">
        <v>257000</v>
      </c>
      <c r="L155" s="27">
        <v>0</v>
      </c>
      <c r="M155" s="56">
        <f t="shared" si="113"/>
        <v>257000</v>
      </c>
      <c r="N155" s="100">
        <v>0</v>
      </c>
      <c r="O155" s="94">
        <v>0</v>
      </c>
      <c r="P155" s="99">
        <f t="shared" si="114"/>
        <v>257000</v>
      </c>
      <c r="Q155" s="27">
        <f t="shared" si="115"/>
        <v>0</v>
      </c>
      <c r="R155" s="56">
        <f t="shared" si="116"/>
        <v>257000</v>
      </c>
      <c r="S155" s="56">
        <f t="shared" si="117"/>
        <v>0</v>
      </c>
      <c r="T155" s="101">
        <f t="shared" si="118"/>
        <v>0</v>
      </c>
      <c r="U155" s="93">
        <f t="shared" si="119"/>
        <v>0</v>
      </c>
      <c r="V155" s="27">
        <f t="shared" si="120"/>
        <v>0</v>
      </c>
      <c r="W155" s="58">
        <f t="shared" si="121"/>
        <v>0</v>
      </c>
      <c r="X155" s="27">
        <f t="shared" si="122"/>
        <v>0</v>
      </c>
      <c r="Y155" s="58">
        <f t="shared" si="123"/>
        <v>0</v>
      </c>
      <c r="Z155" s="115">
        <f t="shared" si="124"/>
        <v>0</v>
      </c>
      <c r="AA155" s="115">
        <f t="shared" si="125"/>
        <v>0</v>
      </c>
    </row>
    <row r="156" spans="1:27" s="4" customFormat="1" ht="13.5" customHeight="1">
      <c r="A156" s="165" t="s">
        <v>259</v>
      </c>
      <c r="B156" s="21" t="s">
        <v>260</v>
      </c>
      <c r="C156" s="21"/>
      <c r="D156" s="133"/>
      <c r="E156" s="20" t="s">
        <v>50</v>
      </c>
      <c r="F156" s="13" t="s">
        <v>80</v>
      </c>
      <c r="G156" s="143"/>
      <c r="H156" s="15"/>
      <c r="I156" s="14" t="s">
        <v>35</v>
      </c>
      <c r="J156" s="157" t="s">
        <v>673</v>
      </c>
      <c r="K156" s="99">
        <v>332000</v>
      </c>
      <c r="L156" s="27">
        <v>0</v>
      </c>
      <c r="M156" s="56">
        <f t="shared" si="113"/>
        <v>332000</v>
      </c>
      <c r="N156" s="100">
        <v>0</v>
      </c>
      <c r="O156" s="94">
        <v>0</v>
      </c>
      <c r="P156" s="99">
        <f t="shared" si="114"/>
        <v>332000</v>
      </c>
      <c r="Q156" s="27">
        <f t="shared" si="115"/>
        <v>0</v>
      </c>
      <c r="R156" s="56">
        <f t="shared" si="116"/>
        <v>332000</v>
      </c>
      <c r="S156" s="56">
        <f t="shared" si="117"/>
        <v>0</v>
      </c>
      <c r="T156" s="101">
        <f t="shared" si="118"/>
        <v>0</v>
      </c>
      <c r="U156" s="93">
        <f t="shared" si="119"/>
        <v>0</v>
      </c>
      <c r="V156" s="27">
        <f t="shared" si="120"/>
        <v>0</v>
      </c>
      <c r="W156" s="58">
        <f t="shared" si="121"/>
        <v>0</v>
      </c>
      <c r="X156" s="27">
        <f t="shared" si="122"/>
        <v>0</v>
      </c>
      <c r="Y156" s="58">
        <f t="shared" si="123"/>
        <v>0</v>
      </c>
      <c r="Z156" s="115">
        <f t="shared" si="124"/>
        <v>0</v>
      </c>
      <c r="AA156" s="115">
        <f t="shared" si="125"/>
        <v>0</v>
      </c>
    </row>
    <row r="157" spans="1:27" s="4" customFormat="1" ht="13.5" customHeight="1">
      <c r="A157" s="165" t="s">
        <v>261</v>
      </c>
      <c r="B157" s="21" t="s">
        <v>262</v>
      </c>
      <c r="C157" s="21"/>
      <c r="D157" s="133"/>
      <c r="E157" s="20" t="s">
        <v>50</v>
      </c>
      <c r="F157" s="13" t="s">
        <v>80</v>
      </c>
      <c r="G157" s="143"/>
      <c r="H157" s="15"/>
      <c r="I157" s="14" t="s">
        <v>35</v>
      </c>
      <c r="J157" s="157" t="s">
        <v>673</v>
      </c>
      <c r="K157" s="99">
        <v>501000</v>
      </c>
      <c r="L157" s="27">
        <v>0</v>
      </c>
      <c r="M157" s="56">
        <f t="shared" si="113"/>
        <v>501000</v>
      </c>
      <c r="N157" s="100">
        <v>0</v>
      </c>
      <c r="O157" s="94">
        <v>0</v>
      </c>
      <c r="P157" s="99">
        <f t="shared" si="114"/>
        <v>501000</v>
      </c>
      <c r="Q157" s="27">
        <f t="shared" si="115"/>
        <v>0</v>
      </c>
      <c r="R157" s="56">
        <f t="shared" si="116"/>
        <v>501000</v>
      </c>
      <c r="S157" s="56">
        <f t="shared" si="117"/>
        <v>0</v>
      </c>
      <c r="T157" s="101">
        <f t="shared" si="118"/>
        <v>0</v>
      </c>
      <c r="U157" s="93">
        <f t="shared" si="119"/>
        <v>0</v>
      </c>
      <c r="V157" s="27">
        <f t="shared" si="120"/>
        <v>0</v>
      </c>
      <c r="W157" s="58">
        <f t="shared" si="121"/>
        <v>0</v>
      </c>
      <c r="X157" s="27">
        <f t="shared" si="122"/>
        <v>0</v>
      </c>
      <c r="Y157" s="58">
        <f t="shared" si="123"/>
        <v>0</v>
      </c>
      <c r="Z157" s="115">
        <f t="shared" si="124"/>
        <v>0</v>
      </c>
      <c r="AA157" s="115">
        <f t="shared" si="125"/>
        <v>0</v>
      </c>
    </row>
    <row r="158" spans="1:27" s="4" customFormat="1" ht="13.5" customHeight="1">
      <c r="A158" s="165" t="s">
        <v>263</v>
      </c>
      <c r="B158" s="21" t="s">
        <v>264</v>
      </c>
      <c r="C158" s="21"/>
      <c r="D158" s="133"/>
      <c r="E158" s="20" t="s">
        <v>50</v>
      </c>
      <c r="F158" s="13" t="s">
        <v>80</v>
      </c>
      <c r="G158" s="143"/>
      <c r="H158" s="15"/>
      <c r="I158" s="14" t="s">
        <v>247</v>
      </c>
      <c r="J158" s="157" t="s">
        <v>673</v>
      </c>
      <c r="K158" s="99">
        <v>0</v>
      </c>
      <c r="L158" s="27">
        <v>124000</v>
      </c>
      <c r="M158" s="56">
        <f t="shared" si="113"/>
        <v>124000</v>
      </c>
      <c r="N158" s="100">
        <v>0</v>
      </c>
      <c r="O158" s="94">
        <v>0</v>
      </c>
      <c r="P158" s="99">
        <f t="shared" si="114"/>
        <v>0</v>
      </c>
      <c r="Q158" s="27">
        <f t="shared" si="115"/>
        <v>124000</v>
      </c>
      <c r="R158" s="56">
        <f t="shared" si="116"/>
        <v>124000</v>
      </c>
      <c r="S158" s="56">
        <f t="shared" si="117"/>
        <v>0</v>
      </c>
      <c r="T158" s="101">
        <f t="shared" si="118"/>
        <v>0</v>
      </c>
      <c r="U158" s="93">
        <f t="shared" si="119"/>
        <v>0</v>
      </c>
      <c r="V158" s="27">
        <f t="shared" si="120"/>
        <v>0</v>
      </c>
      <c r="W158" s="58">
        <f t="shared" si="121"/>
        <v>0</v>
      </c>
      <c r="X158" s="27">
        <f t="shared" si="122"/>
        <v>0</v>
      </c>
      <c r="Y158" s="58">
        <f t="shared" si="123"/>
        <v>0</v>
      </c>
      <c r="Z158" s="115">
        <f t="shared" si="124"/>
        <v>0</v>
      </c>
      <c r="AA158" s="115">
        <f t="shared" si="125"/>
        <v>0</v>
      </c>
    </row>
    <row r="159" spans="1:27" s="4" customFormat="1" ht="13.5" thickBot="1">
      <c r="A159" s="168" t="s">
        <v>22</v>
      </c>
      <c r="B159" s="102"/>
      <c r="C159" s="102"/>
      <c r="D159" s="131"/>
      <c r="E159" s="103"/>
      <c r="F159" s="103"/>
      <c r="G159" s="104"/>
      <c r="H159" s="104"/>
      <c r="I159" s="104"/>
      <c r="J159" s="104"/>
      <c r="K159" s="106">
        <f t="shared" ref="K159:L159" si="126">SUM(K148:K158)</f>
        <v>8496000</v>
      </c>
      <c r="L159" s="106">
        <f t="shared" si="126"/>
        <v>131000</v>
      </c>
      <c r="M159" s="106">
        <f>SUM(M148:M158)</f>
        <v>8627000</v>
      </c>
      <c r="N159" s="106">
        <f t="shared" ref="N159" si="127">SUM(N148:N158)</f>
        <v>0</v>
      </c>
      <c r="O159" s="106">
        <f t="shared" ref="O159" si="128">SUM(O148:O158)</f>
        <v>0</v>
      </c>
      <c r="P159" s="106">
        <f t="shared" ref="P159:AA159" si="129">SUM(P148:P158)</f>
        <v>8496000</v>
      </c>
      <c r="Q159" s="106">
        <f t="shared" si="129"/>
        <v>131000</v>
      </c>
      <c r="R159" s="106">
        <f t="shared" si="129"/>
        <v>8627000</v>
      </c>
      <c r="S159" s="106">
        <f t="shared" si="129"/>
        <v>0</v>
      </c>
      <c r="T159" s="106">
        <f t="shared" si="129"/>
        <v>0</v>
      </c>
      <c r="U159" s="106">
        <f t="shared" si="129"/>
        <v>0</v>
      </c>
      <c r="V159" s="106">
        <f t="shared" si="129"/>
        <v>0</v>
      </c>
      <c r="W159" s="106">
        <f t="shared" si="129"/>
        <v>0</v>
      </c>
      <c r="X159" s="106">
        <f t="shared" si="129"/>
        <v>0</v>
      </c>
      <c r="Y159" s="106">
        <f t="shared" si="129"/>
        <v>0</v>
      </c>
      <c r="Z159" s="106">
        <f t="shared" si="129"/>
        <v>0</v>
      </c>
      <c r="AA159" s="106">
        <f t="shared" si="129"/>
        <v>0</v>
      </c>
    </row>
    <row r="160" spans="1:27" s="4" customFormat="1" ht="16.5" thickTop="1">
      <c r="A160" s="8" t="s">
        <v>265</v>
      </c>
      <c r="B160" s="16"/>
      <c r="C160" s="16"/>
      <c r="D160" s="132"/>
      <c r="E160" s="17"/>
      <c r="F160" s="17"/>
      <c r="G160" s="18"/>
      <c r="H160" s="18"/>
      <c r="I160" s="18"/>
      <c r="J160" s="18"/>
      <c r="K160" s="25"/>
      <c r="L160" s="25"/>
      <c r="M160" s="26"/>
      <c r="N160" s="95"/>
      <c r="O160" s="95"/>
      <c r="P160" s="95"/>
      <c r="Q160" s="25"/>
      <c r="R160" s="26"/>
      <c r="S160" s="26"/>
      <c r="T160" s="57"/>
      <c r="U160" s="57"/>
      <c r="V160" s="57"/>
      <c r="W160" s="57"/>
      <c r="X160" s="57"/>
      <c r="Y160" s="57"/>
      <c r="Z160" s="116"/>
      <c r="AA160" s="116"/>
    </row>
    <row r="161" spans="1:27" s="4" customFormat="1">
      <c r="A161" s="165" t="s">
        <v>592</v>
      </c>
      <c r="B161" s="21" t="s">
        <v>266</v>
      </c>
      <c r="C161" s="21"/>
      <c r="D161" s="133" t="s">
        <v>585</v>
      </c>
      <c r="E161" s="20" t="s">
        <v>50</v>
      </c>
      <c r="F161" s="13" t="s">
        <v>267</v>
      </c>
      <c r="G161" s="143"/>
      <c r="H161" s="15"/>
      <c r="I161" s="14" t="s">
        <v>56</v>
      </c>
      <c r="J161" s="157" t="s">
        <v>673</v>
      </c>
      <c r="K161" s="99">
        <v>1326000</v>
      </c>
      <c r="L161" s="27">
        <v>0</v>
      </c>
      <c r="M161" s="56">
        <f t="shared" ref="M161:M179" si="130">SUM(K161:L161)</f>
        <v>1326000</v>
      </c>
      <c r="N161" s="100">
        <v>0</v>
      </c>
      <c r="O161" s="94">
        <v>0</v>
      </c>
      <c r="P161" s="99">
        <f t="shared" ref="P161:P179" si="131">IF(J161="TG",ROUNDUP((K161+N161)*($L$6/$K$6),-3),ROUNDUP((K161+N161)*($L$8/$K$8),-3))</f>
        <v>1326000</v>
      </c>
      <c r="Q161" s="27">
        <f t="shared" ref="Q161:Q179" si="132">ROUNDUP((L161+O161)*($L$7/$K$7),-3)</f>
        <v>0</v>
      </c>
      <c r="R161" s="56">
        <f t="shared" ref="R161:R179" si="133">P161+Q161</f>
        <v>1326000</v>
      </c>
      <c r="S161" s="56">
        <f t="shared" ref="S161:S179" si="134">R161-(M161+N161+O161)</f>
        <v>0</v>
      </c>
      <c r="T161" s="101">
        <f t="shared" ref="T161:T179" si="135">(R161*$G$6/1000)*$T$17</f>
        <v>0</v>
      </c>
      <c r="U161" s="93">
        <f t="shared" ref="U161:U179" si="136">(R161*$G$7/1000)*$U$17</f>
        <v>0</v>
      </c>
      <c r="V161" s="27">
        <f t="shared" ref="V161:V179" si="137">(R161*$G$8/1000)*$V$17</f>
        <v>0</v>
      </c>
      <c r="W161" s="58">
        <f t="shared" ref="W161:W179" si="138">(R161*$G$9/1000)*$W$17</f>
        <v>0</v>
      </c>
      <c r="X161" s="27">
        <f t="shared" ref="X161:X179" si="139">(R161*$G$10/1000)*$X$17</f>
        <v>0</v>
      </c>
      <c r="Y161" s="58">
        <f t="shared" ref="Y161:Y179" si="140">(R161*$G$11/1000)*$Y$17</f>
        <v>0</v>
      </c>
      <c r="Z161" s="115">
        <f t="shared" ref="Z161:Z179" si="141">SUM(T161:Y161)</f>
        <v>0</v>
      </c>
      <c r="AA161" s="115">
        <f t="shared" ref="AA161:AA179" si="142">Z161*$D$7</f>
        <v>0</v>
      </c>
    </row>
    <row r="162" spans="1:27" s="4" customFormat="1" ht="25.5">
      <c r="A162" s="165" t="s">
        <v>268</v>
      </c>
      <c r="B162" s="21" t="s">
        <v>269</v>
      </c>
      <c r="C162" s="21"/>
      <c r="D162" s="133" t="s">
        <v>585</v>
      </c>
      <c r="E162" s="20" t="s">
        <v>270</v>
      </c>
      <c r="F162" s="13" t="s">
        <v>271</v>
      </c>
      <c r="G162" s="143"/>
      <c r="H162" s="15"/>
      <c r="I162" s="14" t="s">
        <v>56</v>
      </c>
      <c r="J162" s="157" t="s">
        <v>673</v>
      </c>
      <c r="K162" s="99">
        <v>15000</v>
      </c>
      <c r="L162" s="27">
        <v>0</v>
      </c>
      <c r="M162" s="56">
        <f t="shared" si="130"/>
        <v>15000</v>
      </c>
      <c r="N162" s="100">
        <v>0</v>
      </c>
      <c r="O162" s="94">
        <v>0</v>
      </c>
      <c r="P162" s="99">
        <f t="shared" si="131"/>
        <v>15000</v>
      </c>
      <c r="Q162" s="27">
        <f t="shared" si="132"/>
        <v>0</v>
      </c>
      <c r="R162" s="56">
        <f t="shared" si="133"/>
        <v>15000</v>
      </c>
      <c r="S162" s="56">
        <f t="shared" si="134"/>
        <v>0</v>
      </c>
      <c r="T162" s="101">
        <f t="shared" si="135"/>
        <v>0</v>
      </c>
      <c r="U162" s="93">
        <f t="shared" si="136"/>
        <v>0</v>
      </c>
      <c r="V162" s="27">
        <f t="shared" si="137"/>
        <v>0</v>
      </c>
      <c r="W162" s="58">
        <f t="shared" si="138"/>
        <v>0</v>
      </c>
      <c r="X162" s="27">
        <f t="shared" si="139"/>
        <v>0</v>
      </c>
      <c r="Y162" s="58">
        <f t="shared" si="140"/>
        <v>0</v>
      </c>
      <c r="Z162" s="115">
        <f t="shared" si="141"/>
        <v>0</v>
      </c>
      <c r="AA162" s="115">
        <f t="shared" si="142"/>
        <v>0</v>
      </c>
    </row>
    <row r="163" spans="1:27" s="4" customFormat="1" ht="25.5">
      <c r="A163" s="165" t="s">
        <v>268</v>
      </c>
      <c r="B163" s="21" t="s">
        <v>272</v>
      </c>
      <c r="C163" s="21"/>
      <c r="D163" s="133" t="s">
        <v>585</v>
      </c>
      <c r="E163" s="20" t="s">
        <v>270</v>
      </c>
      <c r="F163" s="13" t="s">
        <v>271</v>
      </c>
      <c r="G163" s="143"/>
      <c r="H163" s="15"/>
      <c r="I163" s="14" t="s">
        <v>56</v>
      </c>
      <c r="J163" s="157" t="s">
        <v>673</v>
      </c>
      <c r="K163" s="99">
        <v>23000</v>
      </c>
      <c r="L163" s="27">
        <v>0</v>
      </c>
      <c r="M163" s="56">
        <f t="shared" si="130"/>
        <v>23000</v>
      </c>
      <c r="N163" s="100">
        <v>0</v>
      </c>
      <c r="O163" s="94">
        <v>0</v>
      </c>
      <c r="P163" s="99">
        <f t="shared" si="131"/>
        <v>23000</v>
      </c>
      <c r="Q163" s="27">
        <f t="shared" si="132"/>
        <v>0</v>
      </c>
      <c r="R163" s="56">
        <f t="shared" si="133"/>
        <v>23000</v>
      </c>
      <c r="S163" s="56">
        <f t="shared" si="134"/>
        <v>0</v>
      </c>
      <c r="T163" s="101">
        <f t="shared" si="135"/>
        <v>0</v>
      </c>
      <c r="U163" s="93">
        <f t="shared" si="136"/>
        <v>0</v>
      </c>
      <c r="V163" s="27">
        <f t="shared" si="137"/>
        <v>0</v>
      </c>
      <c r="W163" s="58">
        <f t="shared" si="138"/>
        <v>0</v>
      </c>
      <c r="X163" s="27">
        <f t="shared" si="139"/>
        <v>0</v>
      </c>
      <c r="Y163" s="58">
        <f t="shared" si="140"/>
        <v>0</v>
      </c>
      <c r="Z163" s="115">
        <f t="shared" si="141"/>
        <v>0</v>
      </c>
      <c r="AA163" s="115">
        <f t="shared" si="142"/>
        <v>0</v>
      </c>
    </row>
    <row r="164" spans="1:27" s="4" customFormat="1" ht="25.5">
      <c r="A164" s="165" t="s">
        <v>273</v>
      </c>
      <c r="B164" s="21" t="s">
        <v>274</v>
      </c>
      <c r="C164" s="21"/>
      <c r="D164" s="133" t="s">
        <v>585</v>
      </c>
      <c r="E164" s="20" t="s">
        <v>50</v>
      </c>
      <c r="F164" s="13" t="s">
        <v>51</v>
      </c>
      <c r="G164" s="143"/>
      <c r="H164" s="15"/>
      <c r="I164" s="14" t="s">
        <v>56</v>
      </c>
      <c r="J164" s="157" t="s">
        <v>673</v>
      </c>
      <c r="K164" s="99">
        <v>1504000</v>
      </c>
      <c r="L164" s="27">
        <v>0</v>
      </c>
      <c r="M164" s="56">
        <f t="shared" si="130"/>
        <v>1504000</v>
      </c>
      <c r="N164" s="100">
        <v>0</v>
      </c>
      <c r="O164" s="94">
        <v>0</v>
      </c>
      <c r="P164" s="99">
        <f t="shared" si="131"/>
        <v>1504000</v>
      </c>
      <c r="Q164" s="27">
        <f t="shared" si="132"/>
        <v>0</v>
      </c>
      <c r="R164" s="56">
        <f t="shared" si="133"/>
        <v>1504000</v>
      </c>
      <c r="S164" s="56">
        <f t="shared" si="134"/>
        <v>0</v>
      </c>
      <c r="T164" s="101">
        <f t="shared" si="135"/>
        <v>0</v>
      </c>
      <c r="U164" s="93">
        <f t="shared" si="136"/>
        <v>0</v>
      </c>
      <c r="V164" s="27">
        <f t="shared" si="137"/>
        <v>0</v>
      </c>
      <c r="W164" s="58">
        <f t="shared" si="138"/>
        <v>0</v>
      </c>
      <c r="X164" s="27">
        <f t="shared" si="139"/>
        <v>0</v>
      </c>
      <c r="Y164" s="58">
        <f t="shared" si="140"/>
        <v>0</v>
      </c>
      <c r="Z164" s="115">
        <f t="shared" si="141"/>
        <v>0</v>
      </c>
      <c r="AA164" s="115">
        <f t="shared" si="142"/>
        <v>0</v>
      </c>
    </row>
    <row r="165" spans="1:27" s="4" customFormat="1" ht="15">
      <c r="A165" s="165" t="s">
        <v>275</v>
      </c>
      <c r="B165" s="21" t="s">
        <v>276</v>
      </c>
      <c r="C165" s="21"/>
      <c r="D165" s="133" t="s">
        <v>585</v>
      </c>
      <c r="E165" s="20" t="s">
        <v>50</v>
      </c>
      <c r="F165" s="13" t="s">
        <v>277</v>
      </c>
      <c r="G165" s="143"/>
      <c r="H165" s="15"/>
      <c r="I165" s="144" t="s">
        <v>56</v>
      </c>
      <c r="J165" s="157" t="s">
        <v>673</v>
      </c>
      <c r="K165" s="99">
        <v>569000</v>
      </c>
      <c r="L165" s="27">
        <v>0</v>
      </c>
      <c r="M165" s="56">
        <f t="shared" si="130"/>
        <v>569000</v>
      </c>
      <c r="N165" s="100">
        <v>0</v>
      </c>
      <c r="O165" s="94">
        <v>0</v>
      </c>
      <c r="P165" s="99">
        <f t="shared" si="131"/>
        <v>569000</v>
      </c>
      <c r="Q165" s="27">
        <f t="shared" si="132"/>
        <v>0</v>
      </c>
      <c r="R165" s="56">
        <f t="shared" si="133"/>
        <v>569000</v>
      </c>
      <c r="S165" s="56">
        <f t="shared" si="134"/>
        <v>0</v>
      </c>
      <c r="T165" s="101">
        <f t="shared" si="135"/>
        <v>0</v>
      </c>
      <c r="U165" s="93">
        <f t="shared" si="136"/>
        <v>0</v>
      </c>
      <c r="V165" s="27">
        <f t="shared" si="137"/>
        <v>0</v>
      </c>
      <c r="W165" s="58">
        <f t="shared" si="138"/>
        <v>0</v>
      </c>
      <c r="X165" s="27">
        <f t="shared" si="139"/>
        <v>0</v>
      </c>
      <c r="Y165" s="58">
        <f t="shared" si="140"/>
        <v>0</v>
      </c>
      <c r="Z165" s="115">
        <f t="shared" si="141"/>
        <v>0</v>
      </c>
      <c r="AA165" s="115">
        <f t="shared" si="142"/>
        <v>0</v>
      </c>
    </row>
    <row r="166" spans="1:27" s="4" customFormat="1">
      <c r="A166" s="165" t="s">
        <v>275</v>
      </c>
      <c r="B166" s="21" t="s">
        <v>278</v>
      </c>
      <c r="C166" s="21"/>
      <c r="D166" s="133" t="s">
        <v>585</v>
      </c>
      <c r="E166" s="20" t="s">
        <v>50</v>
      </c>
      <c r="F166" s="13" t="s">
        <v>277</v>
      </c>
      <c r="G166" s="143"/>
      <c r="H166" s="15"/>
      <c r="I166" s="14" t="s">
        <v>56</v>
      </c>
      <c r="J166" s="157" t="s">
        <v>673</v>
      </c>
      <c r="K166" s="99">
        <v>496000</v>
      </c>
      <c r="L166" s="27">
        <v>0</v>
      </c>
      <c r="M166" s="56">
        <f t="shared" si="130"/>
        <v>496000</v>
      </c>
      <c r="N166" s="100">
        <v>0</v>
      </c>
      <c r="O166" s="94">
        <v>0</v>
      </c>
      <c r="P166" s="99">
        <f t="shared" si="131"/>
        <v>496000</v>
      </c>
      <c r="Q166" s="27">
        <f t="shared" si="132"/>
        <v>0</v>
      </c>
      <c r="R166" s="56">
        <f t="shared" si="133"/>
        <v>496000</v>
      </c>
      <c r="S166" s="56">
        <f t="shared" si="134"/>
        <v>0</v>
      </c>
      <c r="T166" s="101">
        <f t="shared" si="135"/>
        <v>0</v>
      </c>
      <c r="U166" s="93">
        <f t="shared" si="136"/>
        <v>0</v>
      </c>
      <c r="V166" s="27">
        <f t="shared" si="137"/>
        <v>0</v>
      </c>
      <c r="W166" s="58">
        <f t="shared" si="138"/>
        <v>0</v>
      </c>
      <c r="X166" s="27">
        <f t="shared" si="139"/>
        <v>0</v>
      </c>
      <c r="Y166" s="58">
        <f t="shared" si="140"/>
        <v>0</v>
      </c>
      <c r="Z166" s="115">
        <f t="shared" si="141"/>
        <v>0</v>
      </c>
      <c r="AA166" s="115">
        <f t="shared" si="142"/>
        <v>0</v>
      </c>
    </row>
    <row r="167" spans="1:27" s="4" customFormat="1" ht="25.5">
      <c r="A167" s="165" t="s">
        <v>279</v>
      </c>
      <c r="B167" s="21" t="s">
        <v>280</v>
      </c>
      <c r="C167" s="21"/>
      <c r="D167" s="133" t="s">
        <v>585</v>
      </c>
      <c r="E167" s="20" t="s">
        <v>50</v>
      </c>
      <c r="F167" s="13" t="s">
        <v>51</v>
      </c>
      <c r="G167" s="143"/>
      <c r="H167" s="15"/>
      <c r="I167" s="14" t="s">
        <v>56</v>
      </c>
      <c r="J167" s="157" t="s">
        <v>673</v>
      </c>
      <c r="K167" s="99">
        <v>274000</v>
      </c>
      <c r="L167" s="27">
        <v>0</v>
      </c>
      <c r="M167" s="56">
        <f t="shared" si="130"/>
        <v>274000</v>
      </c>
      <c r="N167" s="100">
        <v>0</v>
      </c>
      <c r="O167" s="94">
        <v>0</v>
      </c>
      <c r="P167" s="99">
        <f t="shared" si="131"/>
        <v>274000</v>
      </c>
      <c r="Q167" s="27">
        <f t="shared" si="132"/>
        <v>0</v>
      </c>
      <c r="R167" s="56">
        <f t="shared" si="133"/>
        <v>274000</v>
      </c>
      <c r="S167" s="56">
        <f t="shared" si="134"/>
        <v>0</v>
      </c>
      <c r="T167" s="101">
        <f t="shared" si="135"/>
        <v>0</v>
      </c>
      <c r="U167" s="93">
        <f t="shared" si="136"/>
        <v>0</v>
      </c>
      <c r="V167" s="27">
        <f t="shared" si="137"/>
        <v>0</v>
      </c>
      <c r="W167" s="58">
        <f t="shared" si="138"/>
        <v>0</v>
      </c>
      <c r="X167" s="27">
        <f t="shared" si="139"/>
        <v>0</v>
      </c>
      <c r="Y167" s="58">
        <f t="shared" si="140"/>
        <v>0</v>
      </c>
      <c r="Z167" s="115">
        <f t="shared" si="141"/>
        <v>0</v>
      </c>
      <c r="AA167" s="115">
        <f t="shared" si="142"/>
        <v>0</v>
      </c>
    </row>
    <row r="168" spans="1:27" s="4" customFormat="1" ht="25.5">
      <c r="A168" s="165" t="s">
        <v>575</v>
      </c>
      <c r="B168" s="21" t="s">
        <v>281</v>
      </c>
      <c r="C168" s="21" t="s">
        <v>159</v>
      </c>
      <c r="D168" s="133" t="s">
        <v>585</v>
      </c>
      <c r="E168" s="20" t="s">
        <v>50</v>
      </c>
      <c r="F168" s="13" t="s">
        <v>80</v>
      </c>
      <c r="G168" s="143"/>
      <c r="H168" s="15"/>
      <c r="I168" s="14" t="s">
        <v>56</v>
      </c>
      <c r="J168" s="157" t="s">
        <v>673</v>
      </c>
      <c r="K168" s="99">
        <v>1995000</v>
      </c>
      <c r="L168" s="27">
        <v>0</v>
      </c>
      <c r="M168" s="56">
        <f t="shared" si="130"/>
        <v>1995000</v>
      </c>
      <c r="N168" s="100">
        <v>0</v>
      </c>
      <c r="O168" s="94">
        <v>0</v>
      </c>
      <c r="P168" s="99">
        <f t="shared" si="131"/>
        <v>1995000</v>
      </c>
      <c r="Q168" s="27">
        <f t="shared" si="132"/>
        <v>0</v>
      </c>
      <c r="R168" s="56">
        <f t="shared" si="133"/>
        <v>1995000</v>
      </c>
      <c r="S168" s="56">
        <f t="shared" si="134"/>
        <v>0</v>
      </c>
      <c r="T168" s="101">
        <f t="shared" si="135"/>
        <v>0</v>
      </c>
      <c r="U168" s="93">
        <f t="shared" si="136"/>
        <v>0</v>
      </c>
      <c r="V168" s="27">
        <f t="shared" si="137"/>
        <v>0</v>
      </c>
      <c r="W168" s="58">
        <f t="shared" si="138"/>
        <v>0</v>
      </c>
      <c r="X168" s="27">
        <f t="shared" si="139"/>
        <v>0</v>
      </c>
      <c r="Y168" s="58">
        <f t="shared" si="140"/>
        <v>0</v>
      </c>
      <c r="Z168" s="115">
        <f t="shared" si="141"/>
        <v>0</v>
      </c>
      <c r="AA168" s="115">
        <f t="shared" si="142"/>
        <v>0</v>
      </c>
    </row>
    <row r="169" spans="1:27" s="4" customFormat="1">
      <c r="A169" s="165" t="s">
        <v>282</v>
      </c>
      <c r="B169" s="21" t="s">
        <v>283</v>
      </c>
      <c r="C169" s="21" t="s">
        <v>111</v>
      </c>
      <c r="D169" s="133" t="s">
        <v>585</v>
      </c>
      <c r="E169" s="20" t="s">
        <v>50</v>
      </c>
      <c r="F169" s="13" t="s">
        <v>80</v>
      </c>
      <c r="G169" s="143"/>
      <c r="H169" s="15"/>
      <c r="I169" s="14" t="s">
        <v>284</v>
      </c>
      <c r="J169" s="157" t="s">
        <v>673</v>
      </c>
      <c r="K169" s="99">
        <v>1005000</v>
      </c>
      <c r="L169" s="27">
        <v>64000</v>
      </c>
      <c r="M169" s="56">
        <f t="shared" si="130"/>
        <v>1069000</v>
      </c>
      <c r="N169" s="100">
        <v>0</v>
      </c>
      <c r="O169" s="94">
        <v>0</v>
      </c>
      <c r="P169" s="99">
        <f t="shared" si="131"/>
        <v>1005000</v>
      </c>
      <c r="Q169" s="27">
        <f t="shared" si="132"/>
        <v>64000</v>
      </c>
      <c r="R169" s="56">
        <f t="shared" si="133"/>
        <v>1069000</v>
      </c>
      <c r="S169" s="56">
        <f t="shared" si="134"/>
        <v>0</v>
      </c>
      <c r="T169" s="101">
        <f t="shared" si="135"/>
        <v>0</v>
      </c>
      <c r="U169" s="93">
        <f t="shared" si="136"/>
        <v>0</v>
      </c>
      <c r="V169" s="27">
        <f t="shared" si="137"/>
        <v>0</v>
      </c>
      <c r="W169" s="58">
        <f t="shared" si="138"/>
        <v>0</v>
      </c>
      <c r="X169" s="27">
        <f t="shared" si="139"/>
        <v>0</v>
      </c>
      <c r="Y169" s="58">
        <f t="shared" si="140"/>
        <v>0</v>
      </c>
      <c r="Z169" s="115">
        <f t="shared" si="141"/>
        <v>0</v>
      </c>
      <c r="AA169" s="115">
        <f t="shared" si="142"/>
        <v>0</v>
      </c>
    </row>
    <row r="170" spans="1:27" s="4" customFormat="1">
      <c r="A170" s="165" t="s">
        <v>285</v>
      </c>
      <c r="B170" s="21" t="s">
        <v>286</v>
      </c>
      <c r="C170" s="21" t="s">
        <v>111</v>
      </c>
      <c r="D170" s="133" t="s">
        <v>585</v>
      </c>
      <c r="E170" s="20" t="s">
        <v>50</v>
      </c>
      <c r="F170" s="13" t="s">
        <v>80</v>
      </c>
      <c r="G170" s="143"/>
      <c r="H170" s="15"/>
      <c r="I170" s="14" t="s">
        <v>287</v>
      </c>
      <c r="J170" s="157" t="s">
        <v>673</v>
      </c>
      <c r="K170" s="99">
        <v>1711000</v>
      </c>
      <c r="L170" s="27">
        <v>37000</v>
      </c>
      <c r="M170" s="56">
        <f t="shared" si="130"/>
        <v>1748000</v>
      </c>
      <c r="N170" s="100">
        <v>0</v>
      </c>
      <c r="O170" s="94">
        <v>0</v>
      </c>
      <c r="P170" s="99">
        <f t="shared" si="131"/>
        <v>1711000</v>
      </c>
      <c r="Q170" s="27">
        <f t="shared" si="132"/>
        <v>37000</v>
      </c>
      <c r="R170" s="56">
        <f t="shared" si="133"/>
        <v>1748000</v>
      </c>
      <c r="S170" s="56">
        <f t="shared" si="134"/>
        <v>0</v>
      </c>
      <c r="T170" s="101">
        <f t="shared" si="135"/>
        <v>0</v>
      </c>
      <c r="U170" s="93">
        <f t="shared" si="136"/>
        <v>0</v>
      </c>
      <c r="V170" s="27">
        <f t="shared" si="137"/>
        <v>0</v>
      </c>
      <c r="W170" s="58">
        <f t="shared" si="138"/>
        <v>0</v>
      </c>
      <c r="X170" s="27">
        <f t="shared" si="139"/>
        <v>0</v>
      </c>
      <c r="Y170" s="58">
        <f t="shared" si="140"/>
        <v>0</v>
      </c>
      <c r="Z170" s="115">
        <f t="shared" si="141"/>
        <v>0</v>
      </c>
      <c r="AA170" s="115">
        <f t="shared" si="142"/>
        <v>0</v>
      </c>
    </row>
    <row r="171" spans="1:27" s="4" customFormat="1">
      <c r="A171" s="165" t="s">
        <v>288</v>
      </c>
      <c r="B171" s="21" t="s">
        <v>289</v>
      </c>
      <c r="C171" s="21" t="s">
        <v>111</v>
      </c>
      <c r="D171" s="133" t="s">
        <v>585</v>
      </c>
      <c r="E171" s="20" t="s">
        <v>50</v>
      </c>
      <c r="F171" s="13" t="s">
        <v>80</v>
      </c>
      <c r="G171" s="143"/>
      <c r="H171" s="15"/>
      <c r="I171" s="14"/>
      <c r="J171" s="157" t="s">
        <v>673</v>
      </c>
      <c r="K171" s="99">
        <v>100000</v>
      </c>
      <c r="L171" s="27">
        <v>0</v>
      </c>
      <c r="M171" s="56">
        <f t="shared" si="130"/>
        <v>100000</v>
      </c>
      <c r="N171" s="100">
        <v>0</v>
      </c>
      <c r="O171" s="94">
        <v>0</v>
      </c>
      <c r="P171" s="99">
        <f t="shared" si="131"/>
        <v>100000</v>
      </c>
      <c r="Q171" s="27">
        <f t="shared" si="132"/>
        <v>0</v>
      </c>
      <c r="R171" s="56">
        <f t="shared" si="133"/>
        <v>100000</v>
      </c>
      <c r="S171" s="56">
        <f t="shared" si="134"/>
        <v>0</v>
      </c>
      <c r="T171" s="101">
        <f t="shared" si="135"/>
        <v>0</v>
      </c>
      <c r="U171" s="93">
        <f t="shared" si="136"/>
        <v>0</v>
      </c>
      <c r="V171" s="27">
        <f t="shared" si="137"/>
        <v>0</v>
      </c>
      <c r="W171" s="58">
        <f t="shared" si="138"/>
        <v>0</v>
      </c>
      <c r="X171" s="27">
        <f t="shared" si="139"/>
        <v>0</v>
      </c>
      <c r="Y171" s="58">
        <f t="shared" si="140"/>
        <v>0</v>
      </c>
      <c r="Z171" s="115">
        <f t="shared" si="141"/>
        <v>0</v>
      </c>
      <c r="AA171" s="115">
        <f t="shared" si="142"/>
        <v>0</v>
      </c>
    </row>
    <row r="172" spans="1:27" s="4" customFormat="1">
      <c r="A172" s="165" t="s">
        <v>290</v>
      </c>
      <c r="B172" s="21" t="s">
        <v>291</v>
      </c>
      <c r="C172" s="21" t="s">
        <v>111</v>
      </c>
      <c r="D172" s="133" t="s">
        <v>585</v>
      </c>
      <c r="E172" s="20" t="s">
        <v>50</v>
      </c>
      <c r="F172" s="13" t="s">
        <v>80</v>
      </c>
      <c r="G172" s="143"/>
      <c r="H172" s="15"/>
      <c r="I172" s="14" t="s">
        <v>292</v>
      </c>
      <c r="J172" s="157" t="s">
        <v>673</v>
      </c>
      <c r="K172" s="99">
        <v>2208000</v>
      </c>
      <c r="L172" s="27">
        <v>120000</v>
      </c>
      <c r="M172" s="56">
        <f t="shared" si="130"/>
        <v>2328000</v>
      </c>
      <c r="N172" s="100">
        <v>0</v>
      </c>
      <c r="O172" s="94">
        <v>0</v>
      </c>
      <c r="P172" s="99">
        <f t="shared" si="131"/>
        <v>2208000</v>
      </c>
      <c r="Q172" s="27">
        <f t="shared" si="132"/>
        <v>120000</v>
      </c>
      <c r="R172" s="56">
        <f t="shared" si="133"/>
        <v>2328000</v>
      </c>
      <c r="S172" s="56">
        <f t="shared" si="134"/>
        <v>0</v>
      </c>
      <c r="T172" s="101">
        <f t="shared" si="135"/>
        <v>0</v>
      </c>
      <c r="U172" s="93">
        <f t="shared" si="136"/>
        <v>0</v>
      </c>
      <c r="V172" s="27">
        <f t="shared" si="137"/>
        <v>0</v>
      </c>
      <c r="W172" s="58">
        <f t="shared" si="138"/>
        <v>0</v>
      </c>
      <c r="X172" s="27">
        <f t="shared" si="139"/>
        <v>0</v>
      </c>
      <c r="Y172" s="58">
        <f t="shared" si="140"/>
        <v>0</v>
      </c>
      <c r="Z172" s="115">
        <f t="shared" si="141"/>
        <v>0</v>
      </c>
      <c r="AA172" s="115">
        <f t="shared" si="142"/>
        <v>0</v>
      </c>
    </row>
    <row r="173" spans="1:27" s="4" customFormat="1" ht="51">
      <c r="A173" s="165" t="s">
        <v>659</v>
      </c>
      <c r="B173" s="21" t="s">
        <v>293</v>
      </c>
      <c r="C173" s="21"/>
      <c r="D173" s="133" t="s">
        <v>585</v>
      </c>
      <c r="E173" s="20" t="s">
        <v>50</v>
      </c>
      <c r="F173" s="13" t="s">
        <v>80</v>
      </c>
      <c r="G173" s="143"/>
      <c r="H173" s="15"/>
      <c r="I173" s="14" t="s">
        <v>56</v>
      </c>
      <c r="J173" s="157" t="s">
        <v>673</v>
      </c>
      <c r="K173" s="99">
        <v>3324000</v>
      </c>
      <c r="L173" s="27">
        <v>0</v>
      </c>
      <c r="M173" s="56">
        <f t="shared" si="130"/>
        <v>3324000</v>
      </c>
      <c r="N173" s="100">
        <v>0</v>
      </c>
      <c r="O173" s="94">
        <v>0</v>
      </c>
      <c r="P173" s="99">
        <f t="shared" si="131"/>
        <v>3324000</v>
      </c>
      <c r="Q173" s="27">
        <f t="shared" si="132"/>
        <v>0</v>
      </c>
      <c r="R173" s="56">
        <f t="shared" si="133"/>
        <v>3324000</v>
      </c>
      <c r="S173" s="56">
        <f t="shared" si="134"/>
        <v>0</v>
      </c>
      <c r="T173" s="101">
        <f t="shared" si="135"/>
        <v>0</v>
      </c>
      <c r="U173" s="93">
        <f t="shared" si="136"/>
        <v>0</v>
      </c>
      <c r="V173" s="27">
        <f t="shared" si="137"/>
        <v>0</v>
      </c>
      <c r="W173" s="58">
        <f t="shared" si="138"/>
        <v>0</v>
      </c>
      <c r="X173" s="27">
        <f t="shared" si="139"/>
        <v>0</v>
      </c>
      <c r="Y173" s="58">
        <f t="shared" si="140"/>
        <v>0</v>
      </c>
      <c r="Z173" s="115">
        <f t="shared" si="141"/>
        <v>0</v>
      </c>
      <c r="AA173" s="115">
        <f t="shared" si="142"/>
        <v>0</v>
      </c>
    </row>
    <row r="174" spans="1:27" s="4" customFormat="1" ht="38.25">
      <c r="A174" s="165" t="s">
        <v>294</v>
      </c>
      <c r="B174" s="21" t="s">
        <v>295</v>
      </c>
      <c r="C174" s="21"/>
      <c r="D174" s="133" t="s">
        <v>585</v>
      </c>
      <c r="E174" s="20" t="s">
        <v>50</v>
      </c>
      <c r="F174" s="13" t="s">
        <v>80</v>
      </c>
      <c r="G174" s="143"/>
      <c r="H174" s="15"/>
      <c r="I174" s="14" t="s">
        <v>56</v>
      </c>
      <c r="J174" s="157" t="s">
        <v>673</v>
      </c>
      <c r="K174" s="99">
        <v>1589000</v>
      </c>
      <c r="L174" s="27">
        <v>0</v>
      </c>
      <c r="M174" s="56">
        <f t="shared" si="130"/>
        <v>1589000</v>
      </c>
      <c r="N174" s="100">
        <v>0</v>
      </c>
      <c r="O174" s="94">
        <v>0</v>
      </c>
      <c r="P174" s="99">
        <f t="shared" si="131"/>
        <v>1589000</v>
      </c>
      <c r="Q174" s="27">
        <f t="shared" si="132"/>
        <v>0</v>
      </c>
      <c r="R174" s="56">
        <f t="shared" si="133"/>
        <v>1589000</v>
      </c>
      <c r="S174" s="56">
        <f t="shared" si="134"/>
        <v>0</v>
      </c>
      <c r="T174" s="101">
        <f t="shared" si="135"/>
        <v>0</v>
      </c>
      <c r="U174" s="93">
        <f t="shared" si="136"/>
        <v>0</v>
      </c>
      <c r="V174" s="27">
        <f t="shared" si="137"/>
        <v>0</v>
      </c>
      <c r="W174" s="58">
        <f t="shared" si="138"/>
        <v>0</v>
      </c>
      <c r="X174" s="27">
        <f t="shared" si="139"/>
        <v>0</v>
      </c>
      <c r="Y174" s="58">
        <f t="shared" si="140"/>
        <v>0</v>
      </c>
      <c r="Z174" s="115">
        <f t="shared" si="141"/>
        <v>0</v>
      </c>
      <c r="AA174" s="115">
        <f t="shared" si="142"/>
        <v>0</v>
      </c>
    </row>
    <row r="175" spans="1:27" s="4" customFormat="1">
      <c r="A175" s="165" t="s">
        <v>586</v>
      </c>
      <c r="B175" s="21" t="s">
        <v>296</v>
      </c>
      <c r="C175" s="21"/>
      <c r="D175" s="133" t="s">
        <v>585</v>
      </c>
      <c r="E175" s="20" t="s">
        <v>184</v>
      </c>
      <c r="F175" s="13" t="s">
        <v>80</v>
      </c>
      <c r="G175" s="143"/>
      <c r="H175" s="15"/>
      <c r="I175" s="14" t="s">
        <v>56</v>
      </c>
      <c r="J175" s="157" t="s">
        <v>673</v>
      </c>
      <c r="K175" s="99">
        <v>169000</v>
      </c>
      <c r="L175" s="27">
        <v>0</v>
      </c>
      <c r="M175" s="56">
        <f t="shared" si="130"/>
        <v>169000</v>
      </c>
      <c r="N175" s="100">
        <v>0</v>
      </c>
      <c r="O175" s="94">
        <v>0</v>
      </c>
      <c r="P175" s="99">
        <f t="shared" si="131"/>
        <v>169000</v>
      </c>
      <c r="Q175" s="27">
        <f t="shared" si="132"/>
        <v>0</v>
      </c>
      <c r="R175" s="56">
        <f t="shared" si="133"/>
        <v>169000</v>
      </c>
      <c r="S175" s="56">
        <f t="shared" si="134"/>
        <v>0</v>
      </c>
      <c r="T175" s="101">
        <f t="shared" si="135"/>
        <v>0</v>
      </c>
      <c r="U175" s="93">
        <f t="shared" si="136"/>
        <v>0</v>
      </c>
      <c r="V175" s="27">
        <f t="shared" si="137"/>
        <v>0</v>
      </c>
      <c r="W175" s="58">
        <f t="shared" si="138"/>
        <v>0</v>
      </c>
      <c r="X175" s="27">
        <f t="shared" si="139"/>
        <v>0</v>
      </c>
      <c r="Y175" s="58">
        <f t="shared" si="140"/>
        <v>0</v>
      </c>
      <c r="Z175" s="115">
        <f t="shared" si="141"/>
        <v>0</v>
      </c>
      <c r="AA175" s="115">
        <f t="shared" si="142"/>
        <v>0</v>
      </c>
    </row>
    <row r="176" spans="1:27" s="4" customFormat="1">
      <c r="A176" s="165" t="s">
        <v>720</v>
      </c>
      <c r="B176" s="21" t="s">
        <v>798</v>
      </c>
      <c r="C176" s="21" t="s">
        <v>159</v>
      </c>
      <c r="D176" s="133"/>
      <c r="E176" s="20"/>
      <c r="F176" s="13"/>
      <c r="G176" s="143"/>
      <c r="H176" s="15"/>
      <c r="I176" s="14"/>
      <c r="J176" s="157"/>
      <c r="K176" s="99">
        <v>0</v>
      </c>
      <c r="L176" s="27">
        <v>0</v>
      </c>
      <c r="M176" s="56">
        <f t="shared" si="130"/>
        <v>0</v>
      </c>
      <c r="N176" s="100">
        <v>8700000</v>
      </c>
      <c r="O176" s="94">
        <v>150000</v>
      </c>
      <c r="P176" s="99">
        <f t="shared" si="131"/>
        <v>8700000</v>
      </c>
      <c r="Q176" s="27">
        <f t="shared" si="132"/>
        <v>150000</v>
      </c>
      <c r="R176" s="56">
        <f t="shared" si="133"/>
        <v>8850000</v>
      </c>
      <c r="S176" s="56">
        <f t="shared" si="134"/>
        <v>0</v>
      </c>
      <c r="T176" s="101">
        <f t="shared" ref="T176" si="143">(R176*$G$6/1000)*$T$17</f>
        <v>0</v>
      </c>
      <c r="U176" s="93">
        <f t="shared" ref="U176" si="144">(R176*$G$7/1000)*$U$17</f>
        <v>0</v>
      </c>
      <c r="V176" s="27">
        <f t="shared" ref="V176" si="145">(R176*$G$8/1000)*$V$17</f>
        <v>0</v>
      </c>
      <c r="W176" s="58">
        <f t="shared" ref="W176" si="146">(R176*$G$9/1000)*$W$17</f>
        <v>0</v>
      </c>
      <c r="X176" s="27">
        <f t="shared" ref="X176" si="147">(R176*$G$10/1000)*$X$17</f>
        <v>0</v>
      </c>
      <c r="Y176" s="58">
        <f t="shared" ref="Y176" si="148">(R176*$G$11/1000)*$Y$17</f>
        <v>0</v>
      </c>
      <c r="Z176" s="115">
        <f t="shared" ref="Z176" si="149">SUM(T176:Y176)</f>
        <v>0</v>
      </c>
      <c r="AA176" s="115">
        <f t="shared" ref="AA176" si="150">Z176*$D$7</f>
        <v>0</v>
      </c>
    </row>
    <row r="177" spans="1:27" s="4" customFormat="1">
      <c r="A177" s="165" t="s">
        <v>297</v>
      </c>
      <c r="B177" s="21" t="s">
        <v>298</v>
      </c>
      <c r="C177" s="21"/>
      <c r="D177" s="133" t="s">
        <v>585</v>
      </c>
      <c r="E177" s="20" t="s">
        <v>79</v>
      </c>
      <c r="F177" s="13" t="s">
        <v>80</v>
      </c>
      <c r="G177" s="143"/>
      <c r="H177" s="15"/>
      <c r="I177" s="14" t="s">
        <v>56</v>
      </c>
      <c r="J177" s="157" t="s">
        <v>673</v>
      </c>
      <c r="K177" s="99">
        <v>246000</v>
      </c>
      <c r="L177" s="27">
        <v>0</v>
      </c>
      <c r="M177" s="56">
        <f t="shared" si="130"/>
        <v>246000</v>
      </c>
      <c r="N177" s="100">
        <v>0</v>
      </c>
      <c r="O177" s="94">
        <v>0</v>
      </c>
      <c r="P177" s="99">
        <f t="shared" si="131"/>
        <v>246000</v>
      </c>
      <c r="Q177" s="27">
        <f t="shared" si="132"/>
        <v>0</v>
      </c>
      <c r="R177" s="56">
        <f t="shared" si="133"/>
        <v>246000</v>
      </c>
      <c r="S177" s="56">
        <f t="shared" si="134"/>
        <v>0</v>
      </c>
      <c r="T177" s="101">
        <f t="shared" si="135"/>
        <v>0</v>
      </c>
      <c r="U177" s="93">
        <f t="shared" si="136"/>
        <v>0</v>
      </c>
      <c r="V177" s="27">
        <f t="shared" si="137"/>
        <v>0</v>
      </c>
      <c r="W177" s="58">
        <f t="shared" si="138"/>
        <v>0</v>
      </c>
      <c r="X177" s="27">
        <f t="shared" si="139"/>
        <v>0</v>
      </c>
      <c r="Y177" s="58">
        <f t="shared" si="140"/>
        <v>0</v>
      </c>
      <c r="Z177" s="115">
        <f t="shared" si="141"/>
        <v>0</v>
      </c>
      <c r="AA177" s="115">
        <f t="shared" si="142"/>
        <v>0</v>
      </c>
    </row>
    <row r="178" spans="1:27" s="4" customFormat="1">
      <c r="A178" s="165" t="s">
        <v>297</v>
      </c>
      <c r="B178" s="21" t="s">
        <v>298</v>
      </c>
      <c r="C178" s="21"/>
      <c r="D178" s="133" t="s">
        <v>585</v>
      </c>
      <c r="E178" s="20" t="s">
        <v>79</v>
      </c>
      <c r="F178" s="13" t="s">
        <v>80</v>
      </c>
      <c r="G178" s="143"/>
      <c r="H178" s="15"/>
      <c r="I178" s="14" t="s">
        <v>56</v>
      </c>
      <c r="J178" s="157" t="s">
        <v>673</v>
      </c>
      <c r="K178" s="99">
        <v>0</v>
      </c>
      <c r="L178" s="27">
        <v>12000</v>
      </c>
      <c r="M178" s="56">
        <f t="shared" si="130"/>
        <v>12000</v>
      </c>
      <c r="N178" s="100">
        <v>0</v>
      </c>
      <c r="O178" s="94">
        <v>0</v>
      </c>
      <c r="P178" s="99">
        <f t="shared" si="131"/>
        <v>0</v>
      </c>
      <c r="Q178" s="27">
        <f t="shared" si="132"/>
        <v>12000</v>
      </c>
      <c r="R178" s="56">
        <f t="shared" si="133"/>
        <v>12000</v>
      </c>
      <c r="S178" s="56">
        <f t="shared" si="134"/>
        <v>0</v>
      </c>
      <c r="T178" s="101">
        <f t="shared" si="135"/>
        <v>0</v>
      </c>
      <c r="U178" s="93">
        <f t="shared" si="136"/>
        <v>0</v>
      </c>
      <c r="V178" s="27">
        <f t="shared" si="137"/>
        <v>0</v>
      </c>
      <c r="W178" s="58">
        <f t="shared" si="138"/>
        <v>0</v>
      </c>
      <c r="X178" s="27">
        <f t="shared" si="139"/>
        <v>0</v>
      </c>
      <c r="Y178" s="58">
        <f t="shared" si="140"/>
        <v>0</v>
      </c>
      <c r="Z178" s="115">
        <f t="shared" si="141"/>
        <v>0</v>
      </c>
      <c r="AA178" s="115">
        <f t="shared" si="142"/>
        <v>0</v>
      </c>
    </row>
    <row r="179" spans="1:27" s="4" customFormat="1">
      <c r="A179" s="165" t="s">
        <v>297</v>
      </c>
      <c r="B179" s="21" t="s">
        <v>298</v>
      </c>
      <c r="C179" s="21"/>
      <c r="D179" s="133" t="s">
        <v>585</v>
      </c>
      <c r="E179" s="20" t="s">
        <v>79</v>
      </c>
      <c r="F179" s="13" t="s">
        <v>80</v>
      </c>
      <c r="G179" s="143"/>
      <c r="H179" s="15"/>
      <c r="I179" s="14" t="s">
        <v>56</v>
      </c>
      <c r="J179" s="157" t="s">
        <v>673</v>
      </c>
      <c r="K179" s="99">
        <v>493000</v>
      </c>
      <c r="L179" s="27">
        <v>0</v>
      </c>
      <c r="M179" s="56">
        <f t="shared" si="130"/>
        <v>493000</v>
      </c>
      <c r="N179" s="100">
        <v>0</v>
      </c>
      <c r="O179" s="94">
        <v>0</v>
      </c>
      <c r="P179" s="99">
        <f t="shared" si="131"/>
        <v>493000</v>
      </c>
      <c r="Q179" s="27">
        <f t="shared" si="132"/>
        <v>0</v>
      </c>
      <c r="R179" s="56">
        <f t="shared" si="133"/>
        <v>493000</v>
      </c>
      <c r="S179" s="56">
        <f t="shared" si="134"/>
        <v>0</v>
      </c>
      <c r="T179" s="101">
        <f t="shared" si="135"/>
        <v>0</v>
      </c>
      <c r="U179" s="93">
        <f t="shared" si="136"/>
        <v>0</v>
      </c>
      <c r="V179" s="27">
        <f t="shared" si="137"/>
        <v>0</v>
      </c>
      <c r="W179" s="58">
        <f t="shared" si="138"/>
        <v>0</v>
      </c>
      <c r="X179" s="27">
        <f t="shared" si="139"/>
        <v>0</v>
      </c>
      <c r="Y179" s="58">
        <f t="shared" si="140"/>
        <v>0</v>
      </c>
      <c r="Z179" s="115">
        <f t="shared" si="141"/>
        <v>0</v>
      </c>
      <c r="AA179" s="115">
        <f t="shared" si="142"/>
        <v>0</v>
      </c>
    </row>
    <row r="180" spans="1:27" s="4" customFormat="1" ht="13.5" thickBot="1">
      <c r="A180" s="168" t="s">
        <v>22</v>
      </c>
      <c r="B180" s="102"/>
      <c r="C180" s="102"/>
      <c r="D180" s="131"/>
      <c r="E180" s="103"/>
      <c r="F180" s="103"/>
      <c r="G180" s="104"/>
      <c r="H180" s="104"/>
      <c r="I180" s="104"/>
      <c r="J180" s="104"/>
      <c r="K180" s="106">
        <f t="shared" ref="K180:AA180" si="151">SUM(K161:K179)</f>
        <v>17047000</v>
      </c>
      <c r="L180" s="106">
        <f t="shared" si="151"/>
        <v>233000</v>
      </c>
      <c r="M180" s="106">
        <f t="shared" si="151"/>
        <v>17280000</v>
      </c>
      <c r="N180" s="106">
        <f t="shared" si="151"/>
        <v>8700000</v>
      </c>
      <c r="O180" s="106">
        <f t="shared" si="151"/>
        <v>150000</v>
      </c>
      <c r="P180" s="106">
        <f t="shared" si="151"/>
        <v>25747000</v>
      </c>
      <c r="Q180" s="106">
        <f t="shared" si="151"/>
        <v>383000</v>
      </c>
      <c r="R180" s="106">
        <f t="shared" si="151"/>
        <v>26130000</v>
      </c>
      <c r="S180" s="106">
        <f t="shared" si="151"/>
        <v>0</v>
      </c>
      <c r="T180" s="106">
        <f t="shared" si="151"/>
        <v>0</v>
      </c>
      <c r="U180" s="106">
        <f t="shared" si="151"/>
        <v>0</v>
      </c>
      <c r="V180" s="106">
        <f t="shared" si="151"/>
        <v>0</v>
      </c>
      <c r="W180" s="106">
        <f t="shared" si="151"/>
        <v>0</v>
      </c>
      <c r="X180" s="106">
        <f t="shared" si="151"/>
        <v>0</v>
      </c>
      <c r="Y180" s="106">
        <f t="shared" si="151"/>
        <v>0</v>
      </c>
      <c r="Z180" s="106">
        <f t="shared" si="151"/>
        <v>0</v>
      </c>
      <c r="AA180" s="106">
        <f t="shared" si="151"/>
        <v>0</v>
      </c>
    </row>
    <row r="181" spans="1:27" s="4" customFormat="1" ht="16.5" thickTop="1">
      <c r="A181" s="8" t="s">
        <v>299</v>
      </c>
      <c r="B181" s="16"/>
      <c r="C181" s="16"/>
      <c r="D181" s="132"/>
      <c r="E181" s="17"/>
      <c r="F181" s="17"/>
      <c r="G181" s="18"/>
      <c r="H181" s="18"/>
      <c r="I181" s="18"/>
      <c r="J181" s="18"/>
      <c r="K181" s="25"/>
      <c r="L181" s="25"/>
      <c r="M181" s="26"/>
      <c r="N181" s="95"/>
      <c r="O181" s="95"/>
      <c r="P181" s="95"/>
      <c r="Q181" s="25"/>
      <c r="R181" s="26"/>
      <c r="S181" s="26"/>
      <c r="T181" s="57"/>
      <c r="U181" s="57"/>
      <c r="V181" s="57"/>
      <c r="W181" s="57"/>
      <c r="X181" s="57"/>
      <c r="Y181" s="57"/>
      <c r="Z181" s="116"/>
      <c r="AA181" s="116"/>
    </row>
    <row r="182" spans="1:27" s="4" customFormat="1" ht="25.5">
      <c r="A182" s="165" t="s">
        <v>578</v>
      </c>
      <c r="B182" s="21" t="s">
        <v>300</v>
      </c>
      <c r="C182" s="21" t="s">
        <v>159</v>
      </c>
      <c r="D182" s="133" t="s">
        <v>596</v>
      </c>
      <c r="E182" s="20" t="s">
        <v>50</v>
      </c>
      <c r="F182" s="13" t="s">
        <v>51</v>
      </c>
      <c r="G182" s="143"/>
      <c r="H182" s="15"/>
      <c r="I182" s="14" t="s">
        <v>233</v>
      </c>
      <c r="J182" s="157" t="s">
        <v>673</v>
      </c>
      <c r="K182" s="99">
        <v>0</v>
      </c>
      <c r="L182" s="27">
        <v>3054000</v>
      </c>
      <c r="M182" s="56">
        <f t="shared" ref="M182:M189" si="152">SUM(K182:L182)</f>
        <v>3054000</v>
      </c>
      <c r="N182" s="100">
        <v>0</v>
      </c>
      <c r="O182" s="94">
        <v>0</v>
      </c>
      <c r="P182" s="99">
        <f t="shared" ref="P182:P189" si="153">IF(J182="TG",ROUNDUP((K182+N182)*($L$6/$K$6),-3),ROUNDUP((K182+N182)*($L$8/$K$8),-3))</f>
        <v>0</v>
      </c>
      <c r="Q182" s="27">
        <f t="shared" ref="Q182:Q189" si="154">ROUNDUP((L182+O182)*($L$7/$K$7),-3)</f>
        <v>3054000</v>
      </c>
      <c r="R182" s="56">
        <f t="shared" ref="R182:R189" si="155">P182+Q182</f>
        <v>3054000</v>
      </c>
      <c r="S182" s="56">
        <f t="shared" ref="S182:S189" si="156">R182-(M182+N182+O182)</f>
        <v>0</v>
      </c>
      <c r="T182" s="101">
        <f t="shared" ref="T182:T189" si="157">(R182*$G$6/1000)*$T$17</f>
        <v>0</v>
      </c>
      <c r="U182" s="93">
        <f t="shared" ref="U182:U189" si="158">(R182*$G$7/1000)*$U$17</f>
        <v>0</v>
      </c>
      <c r="V182" s="27">
        <f t="shared" ref="V182:V189" si="159">(R182*$G$8/1000)*$V$17</f>
        <v>0</v>
      </c>
      <c r="W182" s="58">
        <f t="shared" ref="W182:W189" si="160">(R182*$G$9/1000)*$W$17</f>
        <v>0</v>
      </c>
      <c r="X182" s="27">
        <f t="shared" ref="X182:X189" si="161">(R182*$G$10/1000)*$X$17</f>
        <v>0</v>
      </c>
      <c r="Y182" s="58">
        <f t="shared" ref="Y182:Y189" si="162">(R182*$G$11/1000)*$Y$17</f>
        <v>0</v>
      </c>
      <c r="Z182" s="115">
        <f t="shared" ref="Z182:Z189" si="163">SUM(T182:Y182)</f>
        <v>0</v>
      </c>
      <c r="AA182" s="115">
        <f t="shared" ref="AA182:AA189" si="164">Z182*$D$7</f>
        <v>0</v>
      </c>
    </row>
    <row r="183" spans="1:27" s="4" customFormat="1" ht="38.25">
      <c r="A183" s="165" t="s">
        <v>301</v>
      </c>
      <c r="B183" s="21" t="s">
        <v>302</v>
      </c>
      <c r="C183" s="21" t="s">
        <v>159</v>
      </c>
      <c r="D183" s="133" t="s">
        <v>596</v>
      </c>
      <c r="E183" s="20" t="s">
        <v>50</v>
      </c>
      <c r="F183" s="13" t="s">
        <v>208</v>
      </c>
      <c r="G183" s="143"/>
      <c r="H183" s="15"/>
      <c r="I183" s="14" t="s">
        <v>303</v>
      </c>
      <c r="J183" s="157" t="s">
        <v>673</v>
      </c>
      <c r="K183" s="99">
        <v>0</v>
      </c>
      <c r="L183" s="27">
        <v>910000</v>
      </c>
      <c r="M183" s="56">
        <f t="shared" si="152"/>
        <v>910000</v>
      </c>
      <c r="N183" s="100">
        <v>0</v>
      </c>
      <c r="O183" s="94">
        <v>0</v>
      </c>
      <c r="P183" s="99">
        <f t="shared" si="153"/>
        <v>0</v>
      </c>
      <c r="Q183" s="27">
        <f t="shared" si="154"/>
        <v>910000</v>
      </c>
      <c r="R183" s="56">
        <f t="shared" si="155"/>
        <v>910000</v>
      </c>
      <c r="S183" s="56">
        <f t="shared" si="156"/>
        <v>0</v>
      </c>
      <c r="T183" s="101">
        <f t="shared" si="157"/>
        <v>0</v>
      </c>
      <c r="U183" s="93">
        <f t="shared" si="158"/>
        <v>0</v>
      </c>
      <c r="V183" s="27">
        <f t="shared" si="159"/>
        <v>0</v>
      </c>
      <c r="W183" s="58">
        <f t="shared" si="160"/>
        <v>0</v>
      </c>
      <c r="X183" s="27">
        <f t="shared" si="161"/>
        <v>0</v>
      </c>
      <c r="Y183" s="58">
        <f t="shared" si="162"/>
        <v>0</v>
      </c>
      <c r="Z183" s="115">
        <f t="shared" si="163"/>
        <v>0</v>
      </c>
      <c r="AA183" s="115">
        <f t="shared" si="164"/>
        <v>0</v>
      </c>
    </row>
    <row r="184" spans="1:27" s="4" customFormat="1" ht="38.25">
      <c r="A184" s="165" t="s">
        <v>595</v>
      </c>
      <c r="B184" s="21" t="s">
        <v>304</v>
      </c>
      <c r="C184" s="21" t="s">
        <v>159</v>
      </c>
      <c r="D184" s="133" t="s">
        <v>596</v>
      </c>
      <c r="E184" s="20" t="s">
        <v>50</v>
      </c>
      <c r="F184" s="13" t="s">
        <v>119</v>
      </c>
      <c r="G184" s="143"/>
      <c r="H184" s="15"/>
      <c r="I184" s="169" t="s">
        <v>68</v>
      </c>
      <c r="J184" s="157" t="s">
        <v>673</v>
      </c>
      <c r="K184" s="99">
        <v>0</v>
      </c>
      <c r="L184" s="27">
        <v>817000</v>
      </c>
      <c r="M184" s="56">
        <f t="shared" si="152"/>
        <v>817000</v>
      </c>
      <c r="N184" s="100">
        <v>0</v>
      </c>
      <c r="O184" s="94">
        <v>0</v>
      </c>
      <c r="P184" s="99">
        <f t="shared" si="153"/>
        <v>0</v>
      </c>
      <c r="Q184" s="27">
        <f t="shared" si="154"/>
        <v>817000</v>
      </c>
      <c r="R184" s="56">
        <f t="shared" si="155"/>
        <v>817000</v>
      </c>
      <c r="S184" s="56">
        <f t="shared" si="156"/>
        <v>0</v>
      </c>
      <c r="T184" s="101">
        <f t="shared" si="157"/>
        <v>0</v>
      </c>
      <c r="U184" s="93">
        <f t="shared" si="158"/>
        <v>0</v>
      </c>
      <c r="V184" s="27">
        <f t="shared" si="159"/>
        <v>0</v>
      </c>
      <c r="W184" s="58">
        <f t="shared" si="160"/>
        <v>0</v>
      </c>
      <c r="X184" s="27">
        <f t="shared" si="161"/>
        <v>0</v>
      </c>
      <c r="Y184" s="58">
        <f t="shared" si="162"/>
        <v>0</v>
      </c>
      <c r="Z184" s="115">
        <f t="shared" si="163"/>
        <v>0</v>
      </c>
      <c r="AA184" s="115">
        <f t="shared" si="164"/>
        <v>0</v>
      </c>
    </row>
    <row r="185" spans="1:27" s="4" customFormat="1">
      <c r="A185" s="165" t="s">
        <v>660</v>
      </c>
      <c r="B185" s="21" t="s">
        <v>305</v>
      </c>
      <c r="C185" s="21" t="s">
        <v>201</v>
      </c>
      <c r="D185" s="133" t="s">
        <v>596</v>
      </c>
      <c r="E185" s="20" t="s">
        <v>50</v>
      </c>
      <c r="F185" s="13" t="s">
        <v>80</v>
      </c>
      <c r="G185" s="143"/>
      <c r="H185" s="15"/>
      <c r="I185" s="14" t="s">
        <v>306</v>
      </c>
      <c r="J185" s="157" t="s">
        <v>673</v>
      </c>
      <c r="K185" s="99">
        <v>0</v>
      </c>
      <c r="L185" s="27">
        <v>477000</v>
      </c>
      <c r="M185" s="56">
        <f t="shared" si="152"/>
        <v>477000</v>
      </c>
      <c r="N185" s="100">
        <v>0</v>
      </c>
      <c r="O185" s="94">
        <v>0</v>
      </c>
      <c r="P185" s="99">
        <f t="shared" si="153"/>
        <v>0</v>
      </c>
      <c r="Q185" s="27">
        <f t="shared" si="154"/>
        <v>477000</v>
      </c>
      <c r="R185" s="56">
        <f t="shared" si="155"/>
        <v>477000</v>
      </c>
      <c r="S185" s="56">
        <f t="shared" si="156"/>
        <v>0</v>
      </c>
      <c r="T185" s="101">
        <f t="shared" si="157"/>
        <v>0</v>
      </c>
      <c r="U185" s="93">
        <f t="shared" si="158"/>
        <v>0</v>
      </c>
      <c r="V185" s="27">
        <f t="shared" si="159"/>
        <v>0</v>
      </c>
      <c r="W185" s="58">
        <f t="shared" si="160"/>
        <v>0</v>
      </c>
      <c r="X185" s="27">
        <f t="shared" si="161"/>
        <v>0</v>
      </c>
      <c r="Y185" s="58">
        <f t="shared" si="162"/>
        <v>0</v>
      </c>
      <c r="Z185" s="115">
        <f t="shared" si="163"/>
        <v>0</v>
      </c>
      <c r="AA185" s="115">
        <f t="shared" si="164"/>
        <v>0</v>
      </c>
    </row>
    <row r="186" spans="1:27" s="4" customFormat="1">
      <c r="A186" s="165" t="s">
        <v>661</v>
      </c>
      <c r="B186" s="21" t="s">
        <v>305</v>
      </c>
      <c r="C186" s="21" t="s">
        <v>46</v>
      </c>
      <c r="D186" s="133" t="s">
        <v>596</v>
      </c>
      <c r="E186" s="20" t="s">
        <v>50</v>
      </c>
      <c r="F186" s="13" t="s">
        <v>80</v>
      </c>
      <c r="G186" s="143"/>
      <c r="H186" s="15"/>
      <c r="I186" s="14" t="s">
        <v>306</v>
      </c>
      <c r="J186" s="157" t="s">
        <v>673</v>
      </c>
      <c r="K186" s="99">
        <v>0</v>
      </c>
      <c r="L186" s="27">
        <v>427000</v>
      </c>
      <c r="M186" s="56">
        <f t="shared" si="152"/>
        <v>427000</v>
      </c>
      <c r="N186" s="100">
        <v>0</v>
      </c>
      <c r="O186" s="94">
        <v>0</v>
      </c>
      <c r="P186" s="99">
        <f t="shared" si="153"/>
        <v>0</v>
      </c>
      <c r="Q186" s="27">
        <f t="shared" si="154"/>
        <v>427000</v>
      </c>
      <c r="R186" s="56">
        <f t="shared" si="155"/>
        <v>427000</v>
      </c>
      <c r="S186" s="56">
        <f t="shared" si="156"/>
        <v>0</v>
      </c>
      <c r="T186" s="101">
        <f t="shared" si="157"/>
        <v>0</v>
      </c>
      <c r="U186" s="93">
        <f t="shared" si="158"/>
        <v>0</v>
      </c>
      <c r="V186" s="27">
        <f t="shared" si="159"/>
        <v>0</v>
      </c>
      <c r="W186" s="58">
        <f t="shared" si="160"/>
        <v>0</v>
      </c>
      <c r="X186" s="27">
        <f t="shared" si="161"/>
        <v>0</v>
      </c>
      <c r="Y186" s="58">
        <f t="shared" si="162"/>
        <v>0</v>
      </c>
      <c r="Z186" s="115">
        <f t="shared" si="163"/>
        <v>0</v>
      </c>
      <c r="AA186" s="115">
        <f t="shared" si="164"/>
        <v>0</v>
      </c>
    </row>
    <row r="187" spans="1:27" s="4" customFormat="1" ht="25.5">
      <c r="A187" s="165" t="s">
        <v>788</v>
      </c>
      <c r="B187" s="21" t="s">
        <v>309</v>
      </c>
      <c r="C187" s="21" t="s">
        <v>457</v>
      </c>
      <c r="D187" s="133" t="s">
        <v>596</v>
      </c>
      <c r="E187" s="20" t="s">
        <v>79</v>
      </c>
      <c r="F187" s="13" t="s">
        <v>80</v>
      </c>
      <c r="G187" s="143"/>
      <c r="H187" s="15"/>
      <c r="I187" s="14" t="s">
        <v>35</v>
      </c>
      <c r="J187" s="157" t="s">
        <v>673</v>
      </c>
      <c r="K187" s="99">
        <v>0</v>
      </c>
      <c r="L187" s="27">
        <v>214000</v>
      </c>
      <c r="M187" s="56">
        <f t="shared" si="152"/>
        <v>214000</v>
      </c>
      <c r="N187" s="100">
        <v>0</v>
      </c>
      <c r="O187" s="94">
        <v>0</v>
      </c>
      <c r="P187" s="99">
        <f t="shared" si="153"/>
        <v>0</v>
      </c>
      <c r="Q187" s="27">
        <f t="shared" si="154"/>
        <v>214000</v>
      </c>
      <c r="R187" s="56">
        <f t="shared" si="155"/>
        <v>214000</v>
      </c>
      <c r="S187" s="56">
        <f t="shared" si="156"/>
        <v>0</v>
      </c>
      <c r="T187" s="101">
        <f t="shared" si="157"/>
        <v>0</v>
      </c>
      <c r="U187" s="93">
        <f t="shared" si="158"/>
        <v>0</v>
      </c>
      <c r="V187" s="27">
        <f t="shared" si="159"/>
        <v>0</v>
      </c>
      <c r="W187" s="58">
        <f t="shared" si="160"/>
        <v>0</v>
      </c>
      <c r="X187" s="27">
        <f t="shared" si="161"/>
        <v>0</v>
      </c>
      <c r="Y187" s="58">
        <f t="shared" si="162"/>
        <v>0</v>
      </c>
      <c r="Z187" s="115">
        <f t="shared" si="163"/>
        <v>0</v>
      </c>
      <c r="AA187" s="115">
        <f t="shared" si="164"/>
        <v>0</v>
      </c>
    </row>
    <row r="188" spans="1:27" s="4" customFormat="1">
      <c r="A188" s="165" t="s">
        <v>594</v>
      </c>
      <c r="B188" s="21" t="s">
        <v>310</v>
      </c>
      <c r="C188" s="21" t="s">
        <v>111</v>
      </c>
      <c r="D188" s="133" t="s">
        <v>596</v>
      </c>
      <c r="E188" s="20" t="s">
        <v>79</v>
      </c>
      <c r="F188" s="13" t="s">
        <v>80</v>
      </c>
      <c r="G188" s="143"/>
      <c r="H188" s="15"/>
      <c r="I188" s="14" t="s">
        <v>214</v>
      </c>
      <c r="J188" s="157" t="s">
        <v>673</v>
      </c>
      <c r="K188" s="99">
        <v>0</v>
      </c>
      <c r="L188" s="27">
        <v>482000</v>
      </c>
      <c r="M188" s="56">
        <f t="shared" si="152"/>
        <v>482000</v>
      </c>
      <c r="N188" s="100">
        <v>0</v>
      </c>
      <c r="O188" s="94">
        <v>0</v>
      </c>
      <c r="P188" s="99">
        <f t="shared" si="153"/>
        <v>0</v>
      </c>
      <c r="Q188" s="27">
        <f t="shared" si="154"/>
        <v>482000</v>
      </c>
      <c r="R188" s="56">
        <f t="shared" si="155"/>
        <v>482000</v>
      </c>
      <c r="S188" s="56">
        <f t="shared" si="156"/>
        <v>0</v>
      </c>
      <c r="T188" s="101">
        <f t="shared" si="157"/>
        <v>0</v>
      </c>
      <c r="U188" s="93">
        <f t="shared" si="158"/>
        <v>0</v>
      </c>
      <c r="V188" s="27">
        <f t="shared" si="159"/>
        <v>0</v>
      </c>
      <c r="W188" s="58">
        <f t="shared" si="160"/>
        <v>0</v>
      </c>
      <c r="X188" s="27">
        <f t="shared" si="161"/>
        <v>0</v>
      </c>
      <c r="Y188" s="58">
        <f t="shared" si="162"/>
        <v>0</v>
      </c>
      <c r="Z188" s="115">
        <f t="shared" si="163"/>
        <v>0</v>
      </c>
      <c r="AA188" s="115">
        <f t="shared" si="164"/>
        <v>0</v>
      </c>
    </row>
    <row r="189" spans="1:27" s="4" customFormat="1">
      <c r="A189" s="165" t="s">
        <v>311</v>
      </c>
      <c r="B189" s="21" t="s">
        <v>312</v>
      </c>
      <c r="C189" s="21" t="s">
        <v>159</v>
      </c>
      <c r="D189" s="133" t="s">
        <v>596</v>
      </c>
      <c r="E189" s="20" t="s">
        <v>79</v>
      </c>
      <c r="F189" s="13" t="s">
        <v>80</v>
      </c>
      <c r="G189" s="143"/>
      <c r="H189" s="15"/>
      <c r="I189" s="14" t="s">
        <v>313</v>
      </c>
      <c r="J189" s="157" t="s">
        <v>673</v>
      </c>
      <c r="K189" s="99">
        <v>0</v>
      </c>
      <c r="L189" s="27">
        <v>23000</v>
      </c>
      <c r="M189" s="56">
        <f t="shared" si="152"/>
        <v>23000</v>
      </c>
      <c r="N189" s="100">
        <v>0</v>
      </c>
      <c r="O189" s="94">
        <v>0</v>
      </c>
      <c r="P189" s="99">
        <f t="shared" si="153"/>
        <v>0</v>
      </c>
      <c r="Q189" s="27">
        <f t="shared" si="154"/>
        <v>23000</v>
      </c>
      <c r="R189" s="56">
        <f t="shared" si="155"/>
        <v>23000</v>
      </c>
      <c r="S189" s="56">
        <f t="shared" si="156"/>
        <v>0</v>
      </c>
      <c r="T189" s="101">
        <f t="shared" si="157"/>
        <v>0</v>
      </c>
      <c r="U189" s="93">
        <f t="shared" si="158"/>
        <v>0</v>
      </c>
      <c r="V189" s="27">
        <f t="shared" si="159"/>
        <v>0</v>
      </c>
      <c r="W189" s="58">
        <f t="shared" si="160"/>
        <v>0</v>
      </c>
      <c r="X189" s="27">
        <f t="shared" si="161"/>
        <v>0</v>
      </c>
      <c r="Y189" s="58">
        <f t="shared" si="162"/>
        <v>0</v>
      </c>
      <c r="Z189" s="115">
        <f t="shared" si="163"/>
        <v>0</v>
      </c>
      <c r="AA189" s="115">
        <f t="shared" si="164"/>
        <v>0</v>
      </c>
    </row>
    <row r="190" spans="1:27" s="4" customFormat="1" ht="13.5" thickBot="1">
      <c r="A190" s="168" t="s">
        <v>22</v>
      </c>
      <c r="B190" s="102"/>
      <c r="C190" s="102"/>
      <c r="D190" s="131"/>
      <c r="E190" s="103"/>
      <c r="F190" s="103"/>
      <c r="G190" s="104"/>
      <c r="H190" s="104"/>
      <c r="I190" s="104"/>
      <c r="J190" s="104"/>
      <c r="K190" s="106">
        <f t="shared" ref="K190:L190" si="165">SUM(K182:K189)</f>
        <v>0</v>
      </c>
      <c r="L190" s="106">
        <f t="shared" si="165"/>
        <v>6404000</v>
      </c>
      <c r="M190" s="106">
        <f>SUM(M182:M189)</f>
        <v>6404000</v>
      </c>
      <c r="N190" s="106">
        <f t="shared" ref="N190" si="166">SUM(N182:N189)</f>
        <v>0</v>
      </c>
      <c r="O190" s="106">
        <f t="shared" ref="O190" si="167">SUM(O182:O189)</f>
        <v>0</v>
      </c>
      <c r="P190" s="106">
        <f t="shared" ref="P190:S190" si="168">SUM(P182:P189)</f>
        <v>0</v>
      </c>
      <c r="Q190" s="106">
        <f t="shared" si="168"/>
        <v>6404000</v>
      </c>
      <c r="R190" s="106">
        <f t="shared" si="168"/>
        <v>6404000</v>
      </c>
      <c r="S190" s="106">
        <f t="shared" si="168"/>
        <v>0</v>
      </c>
      <c r="T190" s="106">
        <f t="shared" ref="T190" si="169">SUM(T182:T189)</f>
        <v>0</v>
      </c>
      <c r="U190" s="106">
        <f t="shared" ref="U190" si="170">SUM(U182:U189)</f>
        <v>0</v>
      </c>
      <c r="V190" s="106">
        <f t="shared" ref="V190" si="171">SUM(V182:V189)</f>
        <v>0</v>
      </c>
      <c r="W190" s="106">
        <f t="shared" ref="W190" si="172">SUM(W182:W189)</f>
        <v>0</v>
      </c>
      <c r="X190" s="106">
        <f t="shared" ref="X190" si="173">SUM(X182:X189)</f>
        <v>0</v>
      </c>
      <c r="Y190" s="106">
        <f t="shared" ref="Y190" si="174">SUM(Y182:Y189)</f>
        <v>0</v>
      </c>
      <c r="Z190" s="106">
        <f t="shared" ref="Z190" si="175">SUM(Z182:Z189)</f>
        <v>0</v>
      </c>
      <c r="AA190" s="106">
        <f t="shared" ref="AA190" si="176">SUM(AA182:AA189)</f>
        <v>0</v>
      </c>
    </row>
    <row r="191" spans="1:27" s="4" customFormat="1" ht="16.5" thickTop="1">
      <c r="A191" s="8" t="s">
        <v>314</v>
      </c>
      <c r="B191" s="16"/>
      <c r="C191" s="16"/>
      <c r="D191" s="132"/>
      <c r="E191" s="17"/>
      <c r="F191" s="17"/>
      <c r="G191" s="18"/>
      <c r="H191" s="18"/>
      <c r="I191" s="18"/>
      <c r="J191" s="18"/>
      <c r="K191" s="25"/>
      <c r="L191" s="25"/>
      <c r="M191" s="26"/>
      <c r="N191" s="95"/>
      <c r="O191" s="95"/>
      <c r="P191" s="95"/>
      <c r="Q191" s="25"/>
      <c r="R191" s="26"/>
      <c r="S191" s="26"/>
      <c r="T191" s="57"/>
      <c r="U191" s="57"/>
      <c r="V191" s="57"/>
      <c r="W191" s="57"/>
      <c r="X191" s="57"/>
      <c r="Y191" s="57"/>
      <c r="Z191" s="116"/>
      <c r="AA191" s="116"/>
    </row>
    <row r="192" spans="1:27" s="4" customFormat="1">
      <c r="A192" s="165" t="s">
        <v>315</v>
      </c>
      <c r="B192" s="21" t="s">
        <v>316</v>
      </c>
      <c r="C192" s="21"/>
      <c r="D192" s="133"/>
      <c r="E192" s="20" t="s">
        <v>50</v>
      </c>
      <c r="F192" s="13" t="s">
        <v>51</v>
      </c>
      <c r="G192" s="143"/>
      <c r="H192" s="15"/>
      <c r="I192" s="14" t="s">
        <v>313</v>
      </c>
      <c r="J192" s="157" t="s">
        <v>673</v>
      </c>
      <c r="K192" s="99">
        <v>0</v>
      </c>
      <c r="L192" s="27">
        <v>13000</v>
      </c>
      <c r="M192" s="56">
        <f t="shared" ref="M192:M203" si="177">SUM(K192:L192)</f>
        <v>13000</v>
      </c>
      <c r="N192" s="100">
        <v>0</v>
      </c>
      <c r="O192" s="94">
        <v>0</v>
      </c>
      <c r="P192" s="99">
        <f t="shared" ref="P192:P203" si="178">IF(J192="TG",ROUNDUP((K192+N192)*($L$6/$K$6),-3),ROUNDUP((K192+N192)*($L$8/$K$8),-3))</f>
        <v>0</v>
      </c>
      <c r="Q192" s="27">
        <f t="shared" ref="Q192:Q203" si="179">ROUNDUP((L192+O192)*($L$7/$K$7),-3)</f>
        <v>13000</v>
      </c>
      <c r="R192" s="56">
        <f t="shared" ref="R192:R203" si="180">P192+Q192</f>
        <v>13000</v>
      </c>
      <c r="S192" s="56">
        <f t="shared" ref="S192:S203" si="181">R192-(M192+N192+O192)</f>
        <v>0</v>
      </c>
      <c r="T192" s="101">
        <f t="shared" ref="T192:T203" si="182">(R192*$G$6/1000)*$T$17</f>
        <v>0</v>
      </c>
      <c r="U192" s="93">
        <f t="shared" ref="U192:U203" si="183">(R192*$G$7/1000)*$U$17</f>
        <v>0</v>
      </c>
      <c r="V192" s="27">
        <f t="shared" ref="V192:V203" si="184">(R192*$G$8/1000)*$V$17</f>
        <v>0</v>
      </c>
      <c r="W192" s="58">
        <f t="shared" ref="W192:W203" si="185">(R192*$G$9/1000)*$W$17</f>
        <v>0</v>
      </c>
      <c r="X192" s="27">
        <f t="shared" ref="X192:X203" si="186">(R192*$G$10/1000)*$X$17</f>
        <v>0</v>
      </c>
      <c r="Y192" s="58">
        <f t="shared" ref="Y192:Y203" si="187">(R192*$G$11/1000)*$Y$17</f>
        <v>0</v>
      </c>
      <c r="Z192" s="115">
        <f t="shared" ref="Z192:Z203" si="188">SUM(T192:Y192)</f>
        <v>0</v>
      </c>
      <c r="AA192" s="115">
        <f t="shared" ref="AA192:AA203" si="189">Z192*$D$7</f>
        <v>0</v>
      </c>
    </row>
    <row r="193" spans="1:27" s="4" customFormat="1">
      <c r="A193" s="165" t="s">
        <v>317</v>
      </c>
      <c r="B193" s="21"/>
      <c r="C193" s="21"/>
      <c r="D193" s="133"/>
      <c r="E193" s="20" t="s">
        <v>145</v>
      </c>
      <c r="F193" s="13" t="s">
        <v>145</v>
      </c>
      <c r="G193" s="143"/>
      <c r="H193" s="15"/>
      <c r="I193" s="14" t="s">
        <v>313</v>
      </c>
      <c r="J193" s="157" t="s">
        <v>673</v>
      </c>
      <c r="K193" s="99">
        <v>0</v>
      </c>
      <c r="L193" s="27">
        <v>12000</v>
      </c>
      <c r="M193" s="56">
        <f t="shared" si="177"/>
        <v>12000</v>
      </c>
      <c r="N193" s="100">
        <v>0</v>
      </c>
      <c r="O193" s="94">
        <v>0</v>
      </c>
      <c r="P193" s="99">
        <f t="shared" si="178"/>
        <v>0</v>
      </c>
      <c r="Q193" s="27">
        <f t="shared" si="179"/>
        <v>12000</v>
      </c>
      <c r="R193" s="56">
        <f t="shared" si="180"/>
        <v>12000</v>
      </c>
      <c r="S193" s="56">
        <f t="shared" si="181"/>
        <v>0</v>
      </c>
      <c r="T193" s="101">
        <f t="shared" si="182"/>
        <v>0</v>
      </c>
      <c r="U193" s="93">
        <f t="shared" si="183"/>
        <v>0</v>
      </c>
      <c r="V193" s="27">
        <f t="shared" si="184"/>
        <v>0</v>
      </c>
      <c r="W193" s="58">
        <f t="shared" si="185"/>
        <v>0</v>
      </c>
      <c r="X193" s="27">
        <f t="shared" si="186"/>
        <v>0</v>
      </c>
      <c r="Y193" s="58">
        <f t="shared" si="187"/>
        <v>0</v>
      </c>
      <c r="Z193" s="115">
        <f t="shared" si="188"/>
        <v>0</v>
      </c>
      <c r="AA193" s="115">
        <f t="shared" si="189"/>
        <v>0</v>
      </c>
    </row>
    <row r="194" spans="1:27" s="4" customFormat="1">
      <c r="A194" s="165" t="s">
        <v>318</v>
      </c>
      <c r="B194" s="21"/>
      <c r="C194" s="21"/>
      <c r="D194" s="133"/>
      <c r="E194" s="20" t="s">
        <v>145</v>
      </c>
      <c r="F194" s="13" t="s">
        <v>145</v>
      </c>
      <c r="G194" s="143"/>
      <c r="H194" s="15"/>
      <c r="I194" s="14" t="s">
        <v>313</v>
      </c>
      <c r="J194" s="157" t="s">
        <v>673</v>
      </c>
      <c r="K194" s="99">
        <v>12000</v>
      </c>
      <c r="L194" s="27">
        <v>0</v>
      </c>
      <c r="M194" s="56">
        <f t="shared" si="177"/>
        <v>12000</v>
      </c>
      <c r="N194" s="100">
        <v>0</v>
      </c>
      <c r="O194" s="94">
        <v>0</v>
      </c>
      <c r="P194" s="99">
        <f t="shared" si="178"/>
        <v>12000</v>
      </c>
      <c r="Q194" s="27">
        <f t="shared" si="179"/>
        <v>0</v>
      </c>
      <c r="R194" s="56">
        <f t="shared" si="180"/>
        <v>12000</v>
      </c>
      <c r="S194" s="56">
        <f t="shared" si="181"/>
        <v>0</v>
      </c>
      <c r="T194" s="101">
        <f t="shared" si="182"/>
        <v>0</v>
      </c>
      <c r="U194" s="93">
        <f t="shared" si="183"/>
        <v>0</v>
      </c>
      <c r="V194" s="27">
        <f t="shared" si="184"/>
        <v>0</v>
      </c>
      <c r="W194" s="58">
        <f t="shared" si="185"/>
        <v>0</v>
      </c>
      <c r="X194" s="27">
        <f t="shared" si="186"/>
        <v>0</v>
      </c>
      <c r="Y194" s="58">
        <f t="shared" si="187"/>
        <v>0</v>
      </c>
      <c r="Z194" s="115">
        <f t="shared" si="188"/>
        <v>0</v>
      </c>
      <c r="AA194" s="115">
        <f t="shared" si="189"/>
        <v>0</v>
      </c>
    </row>
    <row r="195" spans="1:27" s="4" customFormat="1">
      <c r="A195" s="165" t="s">
        <v>319</v>
      </c>
      <c r="B195" s="21"/>
      <c r="C195" s="21"/>
      <c r="D195" s="133"/>
      <c r="E195" s="20" t="s">
        <v>50</v>
      </c>
      <c r="F195" s="13" t="s">
        <v>80</v>
      </c>
      <c r="G195" s="143"/>
      <c r="H195" s="15"/>
      <c r="I195" s="14" t="s">
        <v>313</v>
      </c>
      <c r="J195" s="157" t="s">
        <v>673</v>
      </c>
      <c r="K195" s="99">
        <v>0</v>
      </c>
      <c r="L195" s="27">
        <v>8000</v>
      </c>
      <c r="M195" s="56">
        <f t="shared" si="177"/>
        <v>8000</v>
      </c>
      <c r="N195" s="100">
        <v>0</v>
      </c>
      <c r="O195" s="94">
        <v>0</v>
      </c>
      <c r="P195" s="99">
        <f t="shared" si="178"/>
        <v>0</v>
      </c>
      <c r="Q195" s="27">
        <f t="shared" si="179"/>
        <v>8000</v>
      </c>
      <c r="R195" s="56">
        <f t="shared" si="180"/>
        <v>8000</v>
      </c>
      <c r="S195" s="56">
        <f t="shared" si="181"/>
        <v>0</v>
      </c>
      <c r="T195" s="101">
        <f t="shared" si="182"/>
        <v>0</v>
      </c>
      <c r="U195" s="93">
        <f t="shared" si="183"/>
        <v>0</v>
      </c>
      <c r="V195" s="27">
        <f t="shared" si="184"/>
        <v>0</v>
      </c>
      <c r="W195" s="58">
        <f t="shared" si="185"/>
        <v>0</v>
      </c>
      <c r="X195" s="27">
        <f t="shared" si="186"/>
        <v>0</v>
      </c>
      <c r="Y195" s="58">
        <f t="shared" si="187"/>
        <v>0</v>
      </c>
      <c r="Z195" s="115">
        <f t="shared" si="188"/>
        <v>0</v>
      </c>
      <c r="AA195" s="115">
        <f t="shared" si="189"/>
        <v>0</v>
      </c>
    </row>
    <row r="196" spans="1:27" s="4" customFormat="1">
      <c r="A196" s="165" t="s">
        <v>320</v>
      </c>
      <c r="B196" s="21"/>
      <c r="C196" s="21"/>
      <c r="D196" s="133"/>
      <c r="E196" s="20" t="s">
        <v>50</v>
      </c>
      <c r="F196" s="13" t="s">
        <v>80</v>
      </c>
      <c r="G196" s="143"/>
      <c r="H196" s="15"/>
      <c r="I196" s="14" t="s">
        <v>313</v>
      </c>
      <c r="J196" s="157" t="s">
        <v>673</v>
      </c>
      <c r="K196" s="99">
        <v>0</v>
      </c>
      <c r="L196" s="27">
        <v>12000</v>
      </c>
      <c r="M196" s="56">
        <f t="shared" si="177"/>
        <v>12000</v>
      </c>
      <c r="N196" s="100">
        <v>0</v>
      </c>
      <c r="O196" s="94">
        <v>0</v>
      </c>
      <c r="P196" s="99">
        <f t="shared" si="178"/>
        <v>0</v>
      </c>
      <c r="Q196" s="27">
        <f t="shared" si="179"/>
        <v>12000</v>
      </c>
      <c r="R196" s="56">
        <f t="shared" si="180"/>
        <v>12000</v>
      </c>
      <c r="S196" s="56">
        <f t="shared" si="181"/>
        <v>0</v>
      </c>
      <c r="T196" s="101">
        <f t="shared" si="182"/>
        <v>0</v>
      </c>
      <c r="U196" s="93">
        <f t="shared" si="183"/>
        <v>0</v>
      </c>
      <c r="V196" s="27">
        <f t="shared" si="184"/>
        <v>0</v>
      </c>
      <c r="W196" s="58">
        <f t="shared" si="185"/>
        <v>0</v>
      </c>
      <c r="X196" s="27">
        <f t="shared" si="186"/>
        <v>0</v>
      </c>
      <c r="Y196" s="58">
        <f t="shared" si="187"/>
        <v>0</v>
      </c>
      <c r="Z196" s="115">
        <f t="shared" si="188"/>
        <v>0</v>
      </c>
      <c r="AA196" s="115">
        <f t="shared" si="189"/>
        <v>0</v>
      </c>
    </row>
    <row r="197" spans="1:27" s="4" customFormat="1">
      <c r="A197" s="165" t="s">
        <v>321</v>
      </c>
      <c r="B197" s="21"/>
      <c r="C197" s="21"/>
      <c r="D197" s="133"/>
      <c r="E197" s="20" t="s">
        <v>50</v>
      </c>
      <c r="F197" s="13" t="s">
        <v>80</v>
      </c>
      <c r="G197" s="143"/>
      <c r="H197" s="15"/>
      <c r="I197" s="14" t="s">
        <v>313</v>
      </c>
      <c r="J197" s="157" t="s">
        <v>673</v>
      </c>
      <c r="K197" s="99">
        <v>0</v>
      </c>
      <c r="L197" s="27">
        <v>12000</v>
      </c>
      <c r="M197" s="56">
        <f t="shared" si="177"/>
        <v>12000</v>
      </c>
      <c r="N197" s="100">
        <v>0</v>
      </c>
      <c r="O197" s="94">
        <v>0</v>
      </c>
      <c r="P197" s="99">
        <f t="shared" si="178"/>
        <v>0</v>
      </c>
      <c r="Q197" s="27">
        <f t="shared" si="179"/>
        <v>12000</v>
      </c>
      <c r="R197" s="56">
        <f t="shared" si="180"/>
        <v>12000</v>
      </c>
      <c r="S197" s="56">
        <f t="shared" si="181"/>
        <v>0</v>
      </c>
      <c r="T197" s="101">
        <f t="shared" si="182"/>
        <v>0</v>
      </c>
      <c r="U197" s="93">
        <f t="shared" si="183"/>
        <v>0</v>
      </c>
      <c r="V197" s="27">
        <f t="shared" si="184"/>
        <v>0</v>
      </c>
      <c r="W197" s="58">
        <f t="shared" si="185"/>
        <v>0</v>
      </c>
      <c r="X197" s="27">
        <f t="shared" si="186"/>
        <v>0</v>
      </c>
      <c r="Y197" s="58">
        <f t="shared" si="187"/>
        <v>0</v>
      </c>
      <c r="Z197" s="115">
        <f t="shared" si="188"/>
        <v>0</v>
      </c>
      <c r="AA197" s="115">
        <f t="shared" si="189"/>
        <v>0</v>
      </c>
    </row>
    <row r="198" spans="1:27" s="4" customFormat="1">
      <c r="A198" s="165" t="s">
        <v>322</v>
      </c>
      <c r="B198" s="21"/>
      <c r="C198" s="21"/>
      <c r="D198" s="133"/>
      <c r="E198" s="20" t="s">
        <v>50</v>
      </c>
      <c r="F198" s="13" t="s">
        <v>80</v>
      </c>
      <c r="G198" s="143"/>
      <c r="H198" s="15"/>
      <c r="I198" s="14" t="s">
        <v>313</v>
      </c>
      <c r="J198" s="157" t="s">
        <v>673</v>
      </c>
      <c r="K198" s="99">
        <v>0</v>
      </c>
      <c r="L198" s="27">
        <v>12000</v>
      </c>
      <c r="M198" s="56">
        <f t="shared" si="177"/>
        <v>12000</v>
      </c>
      <c r="N198" s="100">
        <v>0</v>
      </c>
      <c r="O198" s="94">
        <v>0</v>
      </c>
      <c r="P198" s="99">
        <f t="shared" si="178"/>
        <v>0</v>
      </c>
      <c r="Q198" s="27">
        <f t="shared" si="179"/>
        <v>12000</v>
      </c>
      <c r="R198" s="56">
        <f t="shared" si="180"/>
        <v>12000</v>
      </c>
      <c r="S198" s="56">
        <f t="shared" si="181"/>
        <v>0</v>
      </c>
      <c r="T198" s="101">
        <f t="shared" si="182"/>
        <v>0</v>
      </c>
      <c r="U198" s="93">
        <f t="shared" si="183"/>
        <v>0</v>
      </c>
      <c r="V198" s="27">
        <f t="shared" si="184"/>
        <v>0</v>
      </c>
      <c r="W198" s="58">
        <f t="shared" si="185"/>
        <v>0</v>
      </c>
      <c r="X198" s="27">
        <f t="shared" si="186"/>
        <v>0</v>
      </c>
      <c r="Y198" s="58">
        <f t="shared" si="187"/>
        <v>0</v>
      </c>
      <c r="Z198" s="115">
        <f t="shared" si="188"/>
        <v>0</v>
      </c>
      <c r="AA198" s="115">
        <f t="shared" si="189"/>
        <v>0</v>
      </c>
    </row>
    <row r="199" spans="1:27" s="4" customFormat="1">
      <c r="A199" s="165" t="s">
        <v>323</v>
      </c>
      <c r="B199" s="21"/>
      <c r="C199" s="21"/>
      <c r="D199" s="133"/>
      <c r="E199" s="20" t="s">
        <v>50</v>
      </c>
      <c r="F199" s="13" t="s">
        <v>80</v>
      </c>
      <c r="G199" s="143"/>
      <c r="H199" s="15"/>
      <c r="I199" s="14" t="s">
        <v>313</v>
      </c>
      <c r="J199" s="157" t="s">
        <v>673</v>
      </c>
      <c r="K199" s="99">
        <v>0</v>
      </c>
      <c r="L199" s="27">
        <v>10000</v>
      </c>
      <c r="M199" s="56">
        <f t="shared" si="177"/>
        <v>10000</v>
      </c>
      <c r="N199" s="100">
        <v>0</v>
      </c>
      <c r="O199" s="94">
        <v>0</v>
      </c>
      <c r="P199" s="99">
        <f t="shared" si="178"/>
        <v>0</v>
      </c>
      <c r="Q199" s="27">
        <f t="shared" si="179"/>
        <v>10000</v>
      </c>
      <c r="R199" s="56">
        <f t="shared" si="180"/>
        <v>10000</v>
      </c>
      <c r="S199" s="56">
        <f t="shared" si="181"/>
        <v>0</v>
      </c>
      <c r="T199" s="101">
        <f t="shared" si="182"/>
        <v>0</v>
      </c>
      <c r="U199" s="93">
        <f t="shared" si="183"/>
        <v>0</v>
      </c>
      <c r="V199" s="27">
        <f t="shared" si="184"/>
        <v>0</v>
      </c>
      <c r="W199" s="58">
        <f t="shared" si="185"/>
        <v>0</v>
      </c>
      <c r="X199" s="27">
        <f t="shared" si="186"/>
        <v>0</v>
      </c>
      <c r="Y199" s="58">
        <f t="shared" si="187"/>
        <v>0</v>
      </c>
      <c r="Z199" s="115">
        <f t="shared" si="188"/>
        <v>0</v>
      </c>
      <c r="AA199" s="115">
        <f t="shared" si="189"/>
        <v>0</v>
      </c>
    </row>
    <row r="200" spans="1:27" s="4" customFormat="1">
      <c r="A200" s="165" t="s">
        <v>324</v>
      </c>
      <c r="B200" s="21"/>
      <c r="C200" s="21"/>
      <c r="D200" s="133"/>
      <c r="E200" s="20" t="s">
        <v>50</v>
      </c>
      <c r="F200" s="13" t="s">
        <v>80</v>
      </c>
      <c r="G200" s="143"/>
      <c r="H200" s="15"/>
      <c r="I200" s="14" t="s">
        <v>313</v>
      </c>
      <c r="J200" s="157" t="s">
        <v>673</v>
      </c>
      <c r="K200" s="99">
        <v>0</v>
      </c>
      <c r="L200" s="27">
        <v>12000</v>
      </c>
      <c r="M200" s="56">
        <f t="shared" si="177"/>
        <v>12000</v>
      </c>
      <c r="N200" s="100">
        <v>0</v>
      </c>
      <c r="O200" s="94">
        <v>0</v>
      </c>
      <c r="P200" s="99">
        <f t="shared" si="178"/>
        <v>0</v>
      </c>
      <c r="Q200" s="27">
        <f t="shared" si="179"/>
        <v>12000</v>
      </c>
      <c r="R200" s="56">
        <f t="shared" si="180"/>
        <v>12000</v>
      </c>
      <c r="S200" s="56">
        <f t="shared" si="181"/>
        <v>0</v>
      </c>
      <c r="T200" s="101">
        <f t="shared" si="182"/>
        <v>0</v>
      </c>
      <c r="U200" s="93">
        <f t="shared" si="183"/>
        <v>0</v>
      </c>
      <c r="V200" s="27">
        <f t="shared" si="184"/>
        <v>0</v>
      </c>
      <c r="W200" s="58">
        <f t="shared" si="185"/>
        <v>0</v>
      </c>
      <c r="X200" s="27">
        <f t="shared" si="186"/>
        <v>0</v>
      </c>
      <c r="Y200" s="58">
        <f t="shared" si="187"/>
        <v>0</v>
      </c>
      <c r="Z200" s="115">
        <f t="shared" si="188"/>
        <v>0</v>
      </c>
      <c r="AA200" s="115">
        <f t="shared" si="189"/>
        <v>0</v>
      </c>
    </row>
    <row r="201" spans="1:27" s="4" customFormat="1">
      <c r="A201" s="165" t="s">
        <v>325</v>
      </c>
      <c r="B201" s="21"/>
      <c r="C201" s="21"/>
      <c r="D201" s="133"/>
      <c r="E201" s="20" t="s">
        <v>50</v>
      </c>
      <c r="F201" s="13" t="s">
        <v>80</v>
      </c>
      <c r="G201" s="143"/>
      <c r="H201" s="15"/>
      <c r="I201" s="14" t="s">
        <v>313</v>
      </c>
      <c r="J201" s="157" t="s">
        <v>673</v>
      </c>
      <c r="K201" s="99">
        <v>0</v>
      </c>
      <c r="L201" s="27">
        <v>12000</v>
      </c>
      <c r="M201" s="56">
        <f t="shared" si="177"/>
        <v>12000</v>
      </c>
      <c r="N201" s="100">
        <v>0</v>
      </c>
      <c r="O201" s="94">
        <v>0</v>
      </c>
      <c r="P201" s="99">
        <f t="shared" si="178"/>
        <v>0</v>
      </c>
      <c r="Q201" s="27">
        <f t="shared" si="179"/>
        <v>12000</v>
      </c>
      <c r="R201" s="56">
        <f t="shared" si="180"/>
        <v>12000</v>
      </c>
      <c r="S201" s="56">
        <f t="shared" si="181"/>
        <v>0</v>
      </c>
      <c r="T201" s="101">
        <f t="shared" si="182"/>
        <v>0</v>
      </c>
      <c r="U201" s="93">
        <f t="shared" si="183"/>
        <v>0</v>
      </c>
      <c r="V201" s="27">
        <f t="shared" si="184"/>
        <v>0</v>
      </c>
      <c r="W201" s="58">
        <f t="shared" si="185"/>
        <v>0</v>
      </c>
      <c r="X201" s="27">
        <f t="shared" si="186"/>
        <v>0</v>
      </c>
      <c r="Y201" s="58">
        <f t="shared" si="187"/>
        <v>0</v>
      </c>
      <c r="Z201" s="115">
        <f t="shared" si="188"/>
        <v>0</v>
      </c>
      <c r="AA201" s="115">
        <f t="shared" si="189"/>
        <v>0</v>
      </c>
    </row>
    <row r="202" spans="1:27" s="4" customFormat="1">
      <c r="A202" s="165" t="s">
        <v>326</v>
      </c>
      <c r="B202" s="21" t="s">
        <v>327</v>
      </c>
      <c r="C202" s="21" t="s">
        <v>111</v>
      </c>
      <c r="D202" s="133"/>
      <c r="E202" s="20" t="s">
        <v>50</v>
      </c>
      <c r="F202" s="13" t="s">
        <v>80</v>
      </c>
      <c r="G202" s="143"/>
      <c r="H202" s="15"/>
      <c r="I202" s="14" t="s">
        <v>313</v>
      </c>
      <c r="J202" s="157" t="s">
        <v>674</v>
      </c>
      <c r="K202" s="99">
        <v>0</v>
      </c>
      <c r="L202" s="27">
        <v>12000</v>
      </c>
      <c r="M202" s="56">
        <f t="shared" si="177"/>
        <v>12000</v>
      </c>
      <c r="N202" s="100">
        <v>0</v>
      </c>
      <c r="O202" s="94">
        <v>0</v>
      </c>
      <c r="P202" s="99">
        <f t="shared" si="178"/>
        <v>0</v>
      </c>
      <c r="Q202" s="27">
        <f t="shared" si="179"/>
        <v>12000</v>
      </c>
      <c r="R202" s="56">
        <f t="shared" si="180"/>
        <v>12000</v>
      </c>
      <c r="S202" s="56">
        <f t="shared" si="181"/>
        <v>0</v>
      </c>
      <c r="T202" s="101">
        <f t="shared" si="182"/>
        <v>0</v>
      </c>
      <c r="U202" s="93">
        <f t="shared" si="183"/>
        <v>0</v>
      </c>
      <c r="V202" s="27">
        <f t="shared" si="184"/>
        <v>0</v>
      </c>
      <c r="W202" s="58">
        <f t="shared" si="185"/>
        <v>0</v>
      </c>
      <c r="X202" s="27">
        <f t="shared" si="186"/>
        <v>0</v>
      </c>
      <c r="Y202" s="58">
        <f t="shared" si="187"/>
        <v>0</v>
      </c>
      <c r="Z202" s="115">
        <f t="shared" si="188"/>
        <v>0</v>
      </c>
      <c r="AA202" s="115">
        <f t="shared" si="189"/>
        <v>0</v>
      </c>
    </row>
    <row r="203" spans="1:27" s="4" customFormat="1">
      <c r="A203" s="165" t="s">
        <v>328</v>
      </c>
      <c r="B203" s="21"/>
      <c r="C203" s="21"/>
      <c r="D203" s="133"/>
      <c r="E203" s="20" t="s">
        <v>50</v>
      </c>
      <c r="F203" s="13" t="s">
        <v>80</v>
      </c>
      <c r="G203" s="143"/>
      <c r="H203" s="15"/>
      <c r="I203" s="14" t="s">
        <v>313</v>
      </c>
      <c r="J203" s="157" t="s">
        <v>673</v>
      </c>
      <c r="K203" s="99">
        <v>0</v>
      </c>
      <c r="L203" s="27">
        <v>10000</v>
      </c>
      <c r="M203" s="56">
        <f t="shared" si="177"/>
        <v>10000</v>
      </c>
      <c r="N203" s="100">
        <v>0</v>
      </c>
      <c r="O203" s="94">
        <v>0</v>
      </c>
      <c r="P203" s="99">
        <f t="shared" si="178"/>
        <v>0</v>
      </c>
      <c r="Q203" s="27">
        <f t="shared" si="179"/>
        <v>10000</v>
      </c>
      <c r="R203" s="56">
        <f t="shared" si="180"/>
        <v>10000</v>
      </c>
      <c r="S203" s="56">
        <f t="shared" si="181"/>
        <v>0</v>
      </c>
      <c r="T203" s="101">
        <f t="shared" si="182"/>
        <v>0</v>
      </c>
      <c r="U203" s="93">
        <f t="shared" si="183"/>
        <v>0</v>
      </c>
      <c r="V203" s="27">
        <f t="shared" si="184"/>
        <v>0</v>
      </c>
      <c r="W203" s="58">
        <f t="shared" si="185"/>
        <v>0</v>
      </c>
      <c r="X203" s="27">
        <f t="shared" si="186"/>
        <v>0</v>
      </c>
      <c r="Y203" s="58">
        <f t="shared" si="187"/>
        <v>0</v>
      </c>
      <c r="Z203" s="115">
        <f t="shared" si="188"/>
        <v>0</v>
      </c>
      <c r="AA203" s="115">
        <f t="shared" si="189"/>
        <v>0</v>
      </c>
    </row>
    <row r="204" spans="1:27" s="4" customFormat="1" ht="13.5" thickBot="1">
      <c r="A204" s="168" t="s">
        <v>22</v>
      </c>
      <c r="B204" s="102"/>
      <c r="C204" s="102"/>
      <c r="D204" s="131"/>
      <c r="E204" s="103"/>
      <c r="F204" s="103"/>
      <c r="G204" s="104"/>
      <c r="H204" s="104"/>
      <c r="I204" s="104"/>
      <c r="J204" s="104"/>
      <c r="K204" s="106">
        <f t="shared" ref="K204:L204" si="190">SUM(K192:K203)</f>
        <v>12000</v>
      </c>
      <c r="L204" s="106">
        <f t="shared" si="190"/>
        <v>125000</v>
      </c>
      <c r="M204" s="106">
        <f>SUM(M192:M203)</f>
        <v>137000</v>
      </c>
      <c r="N204" s="106">
        <f t="shared" ref="N204" si="191">SUM(N192:N203)</f>
        <v>0</v>
      </c>
      <c r="O204" s="106">
        <f t="shared" ref="O204" si="192">SUM(O192:O203)</f>
        <v>0</v>
      </c>
      <c r="P204" s="106">
        <f t="shared" ref="P204:AA204" si="193">SUM(P192:P203)</f>
        <v>12000</v>
      </c>
      <c r="Q204" s="106">
        <f t="shared" si="193"/>
        <v>125000</v>
      </c>
      <c r="R204" s="106">
        <f t="shared" si="193"/>
        <v>137000</v>
      </c>
      <c r="S204" s="106">
        <f t="shared" si="193"/>
        <v>0</v>
      </c>
      <c r="T204" s="106">
        <f t="shared" si="193"/>
        <v>0</v>
      </c>
      <c r="U204" s="106">
        <f t="shared" si="193"/>
        <v>0</v>
      </c>
      <c r="V204" s="106">
        <f t="shared" si="193"/>
        <v>0</v>
      </c>
      <c r="W204" s="106">
        <f t="shared" si="193"/>
        <v>0</v>
      </c>
      <c r="X204" s="106">
        <f t="shared" si="193"/>
        <v>0</v>
      </c>
      <c r="Y204" s="106">
        <f t="shared" si="193"/>
        <v>0</v>
      </c>
      <c r="Z204" s="106">
        <f t="shared" si="193"/>
        <v>0</v>
      </c>
      <c r="AA204" s="106">
        <f t="shared" si="193"/>
        <v>0</v>
      </c>
    </row>
    <row r="205" spans="1:27" s="4" customFormat="1" ht="16.5" thickTop="1">
      <c r="A205" s="8" t="s">
        <v>329</v>
      </c>
      <c r="B205" s="16"/>
      <c r="C205" s="16"/>
      <c r="D205" s="132"/>
      <c r="E205" s="17"/>
      <c r="F205" s="17"/>
      <c r="G205" s="18"/>
      <c r="H205" s="18"/>
      <c r="I205" s="18"/>
      <c r="J205" s="18"/>
      <c r="K205" s="25"/>
      <c r="L205" s="25"/>
      <c r="M205" s="26"/>
      <c r="N205" s="95"/>
      <c r="O205" s="95"/>
      <c r="P205" s="95"/>
      <c r="Q205" s="25"/>
      <c r="R205" s="26"/>
      <c r="S205" s="26"/>
      <c r="T205" s="57"/>
      <c r="U205" s="57"/>
      <c r="V205" s="57"/>
      <c r="W205" s="57"/>
      <c r="X205" s="57"/>
      <c r="Y205" s="57"/>
      <c r="Z205" s="116"/>
      <c r="AA205" s="116"/>
    </row>
    <row r="206" spans="1:27" s="4" customFormat="1">
      <c r="A206" s="165"/>
      <c r="B206" s="21" t="s">
        <v>330</v>
      </c>
      <c r="C206" s="21"/>
      <c r="D206" s="133"/>
      <c r="E206" s="20" t="s">
        <v>124</v>
      </c>
      <c r="F206" s="13" t="s">
        <v>331</v>
      </c>
      <c r="G206" s="143"/>
      <c r="H206" s="15"/>
      <c r="I206" s="14" t="s">
        <v>81</v>
      </c>
      <c r="J206" s="157" t="s">
        <v>673</v>
      </c>
      <c r="K206" s="99">
        <v>31000</v>
      </c>
      <c r="L206" s="27">
        <v>0</v>
      </c>
      <c r="M206" s="56">
        <f>SUM(K206:L206)</f>
        <v>31000</v>
      </c>
      <c r="N206" s="100">
        <v>0</v>
      </c>
      <c r="O206" s="94">
        <v>0</v>
      </c>
      <c r="P206" s="99">
        <f t="shared" ref="P206:P207" si="194">IF(J206="TG",ROUNDUP((K206+N206)*($L$6/$K$6),-3),ROUNDUP((K206+N206)*($L$8/$K$8),-3))</f>
        <v>31000</v>
      </c>
      <c r="Q206" s="27">
        <f t="shared" ref="Q206:Q207" si="195">ROUNDUP((L206+O206)*($L$7/$K$7),-3)</f>
        <v>0</v>
      </c>
      <c r="R206" s="56">
        <f t="shared" ref="R206:R207" si="196">P206+Q206</f>
        <v>31000</v>
      </c>
      <c r="S206" s="56">
        <f>R206-(M206+N206+O206)</f>
        <v>0</v>
      </c>
      <c r="T206" s="101">
        <f>(R206*$G$6/1000)*$T$17</f>
        <v>0</v>
      </c>
      <c r="U206" s="93">
        <f>(R206*$G$7/1000)*$U$17</f>
        <v>0</v>
      </c>
      <c r="V206" s="27">
        <f>(R206*$G$8/1000)*$V$17</f>
        <v>0</v>
      </c>
      <c r="W206" s="58">
        <f>(R206*$G$9/1000)*$W$17</f>
        <v>0</v>
      </c>
      <c r="X206" s="27">
        <f>(R206*$G$10/1000)*$X$17</f>
        <v>0</v>
      </c>
      <c r="Y206" s="58">
        <f>(R206*$G$11/1000)*$Y$17</f>
        <v>0</v>
      </c>
      <c r="Z206" s="115">
        <f>SUM(T206:Y206)</f>
        <v>0</v>
      </c>
      <c r="AA206" s="115">
        <f>Z206*$D$7</f>
        <v>0</v>
      </c>
    </row>
    <row r="207" spans="1:27" s="4" customFormat="1">
      <c r="A207" s="165" t="s">
        <v>332</v>
      </c>
      <c r="B207" s="21" t="s">
        <v>333</v>
      </c>
      <c r="C207" s="21"/>
      <c r="D207" s="133"/>
      <c r="E207" s="20" t="s">
        <v>334</v>
      </c>
      <c r="F207" s="13" t="s">
        <v>51</v>
      </c>
      <c r="G207" s="143"/>
      <c r="H207" s="15"/>
      <c r="I207" s="14" t="s">
        <v>168</v>
      </c>
      <c r="J207" s="157" t="s">
        <v>673</v>
      </c>
      <c r="K207" s="99">
        <v>272000</v>
      </c>
      <c r="L207" s="27">
        <v>0</v>
      </c>
      <c r="M207" s="56">
        <f>SUM(K207:L207)</f>
        <v>272000</v>
      </c>
      <c r="N207" s="100">
        <v>0</v>
      </c>
      <c r="O207" s="94">
        <v>0</v>
      </c>
      <c r="P207" s="99">
        <f t="shared" si="194"/>
        <v>272000</v>
      </c>
      <c r="Q207" s="27">
        <f t="shared" si="195"/>
        <v>0</v>
      </c>
      <c r="R207" s="56">
        <f t="shared" si="196"/>
        <v>272000</v>
      </c>
      <c r="S207" s="56">
        <f>R207-(M207+N207+O207)</f>
        <v>0</v>
      </c>
      <c r="T207" s="101">
        <f>(R207*$G$6/1000)*$T$17</f>
        <v>0</v>
      </c>
      <c r="U207" s="93">
        <f>(R207*$G$7/1000)*$U$17</f>
        <v>0</v>
      </c>
      <c r="V207" s="27">
        <f>(R207*$G$8/1000)*$V$17</f>
        <v>0</v>
      </c>
      <c r="W207" s="58">
        <f>(R207*$G$9/1000)*$W$17</f>
        <v>0</v>
      </c>
      <c r="X207" s="27">
        <f>(R207*$G$10/1000)*$X$17</f>
        <v>0</v>
      </c>
      <c r="Y207" s="58">
        <f>(R207*$G$11/1000)*$Y$17</f>
        <v>0</v>
      </c>
      <c r="Z207" s="115">
        <f>SUM(T207:Y207)</f>
        <v>0</v>
      </c>
      <c r="AA207" s="115">
        <f>Z207*$D$7</f>
        <v>0</v>
      </c>
    </row>
    <row r="208" spans="1:27" s="4" customFormat="1" ht="13.5" thickBot="1">
      <c r="A208" s="168" t="s">
        <v>22</v>
      </c>
      <c r="B208" s="102"/>
      <c r="C208" s="102"/>
      <c r="D208" s="131"/>
      <c r="E208" s="103"/>
      <c r="F208" s="103"/>
      <c r="G208" s="104"/>
      <c r="H208" s="104"/>
      <c r="I208" s="104"/>
      <c r="J208" s="104"/>
      <c r="K208" s="158">
        <f t="shared" ref="K208:L208" si="197">SUM(K206:K207)</f>
        <v>303000</v>
      </c>
      <c r="L208" s="106">
        <f t="shared" si="197"/>
        <v>0</v>
      </c>
      <c r="M208" s="106">
        <f>SUM(M206:M207)</f>
        <v>303000</v>
      </c>
      <c r="N208" s="106">
        <f t="shared" ref="N208" si="198">SUM(N206:N207)</f>
        <v>0</v>
      </c>
      <c r="O208" s="106">
        <f t="shared" ref="O208" si="199">SUM(O206:O207)</f>
        <v>0</v>
      </c>
      <c r="P208" s="158">
        <f t="shared" ref="P208:AA208" si="200">SUM(P206:P207)</f>
        <v>303000</v>
      </c>
      <c r="Q208" s="106">
        <f t="shared" si="200"/>
        <v>0</v>
      </c>
      <c r="R208" s="106">
        <f t="shared" si="200"/>
        <v>303000</v>
      </c>
      <c r="S208" s="106">
        <f t="shared" si="200"/>
        <v>0</v>
      </c>
      <c r="T208" s="106">
        <f t="shared" si="200"/>
        <v>0</v>
      </c>
      <c r="U208" s="106">
        <f t="shared" si="200"/>
        <v>0</v>
      </c>
      <c r="V208" s="106">
        <f t="shared" si="200"/>
        <v>0</v>
      </c>
      <c r="W208" s="106">
        <f t="shared" si="200"/>
        <v>0</v>
      </c>
      <c r="X208" s="106">
        <f t="shared" si="200"/>
        <v>0</v>
      </c>
      <c r="Y208" s="106">
        <f t="shared" si="200"/>
        <v>0</v>
      </c>
      <c r="Z208" s="106">
        <f t="shared" si="200"/>
        <v>0</v>
      </c>
      <c r="AA208" s="106">
        <f t="shared" si="200"/>
        <v>0</v>
      </c>
    </row>
    <row r="209" spans="1:27" s="4" customFormat="1" ht="16.5" thickTop="1">
      <c r="A209" s="8" t="s">
        <v>335</v>
      </c>
      <c r="B209" s="16"/>
      <c r="C209" s="16"/>
      <c r="D209" s="132"/>
      <c r="E209" s="17"/>
      <c r="F209" s="17"/>
      <c r="G209" s="18"/>
      <c r="H209" s="18"/>
      <c r="I209" s="18"/>
      <c r="J209" s="18"/>
      <c r="K209" s="25"/>
      <c r="L209" s="25"/>
      <c r="M209" s="26"/>
      <c r="N209" s="95"/>
      <c r="O209" s="95"/>
      <c r="P209" s="95"/>
      <c r="Q209" s="25"/>
      <c r="R209" s="26"/>
      <c r="S209" s="26"/>
      <c r="T209" s="57"/>
      <c r="U209" s="57"/>
      <c r="V209" s="57"/>
      <c r="W209" s="57"/>
      <c r="X209" s="57"/>
      <c r="Y209" s="57"/>
      <c r="Z209" s="116"/>
      <c r="AA209" s="116"/>
    </row>
    <row r="210" spans="1:27" s="4" customFormat="1">
      <c r="A210" s="147" t="s">
        <v>336</v>
      </c>
      <c r="B210" s="21" t="s">
        <v>662</v>
      </c>
      <c r="C210" s="21"/>
      <c r="D210" s="133" t="s">
        <v>585</v>
      </c>
      <c r="E210" s="20" t="s">
        <v>137</v>
      </c>
      <c r="F210" s="13" t="s">
        <v>138</v>
      </c>
      <c r="G210" s="143"/>
      <c r="H210" s="15"/>
      <c r="I210" s="14" t="s">
        <v>337</v>
      </c>
      <c r="J210" s="157" t="s">
        <v>673</v>
      </c>
      <c r="K210" s="99">
        <v>323000</v>
      </c>
      <c r="L210" s="27">
        <v>0</v>
      </c>
      <c r="M210" s="56">
        <f t="shared" ref="M210:M241" si="201">SUM(K210:L210)</f>
        <v>323000</v>
      </c>
      <c r="N210" s="110">
        <v>0</v>
      </c>
      <c r="O210" s="94">
        <v>0</v>
      </c>
      <c r="P210" s="99">
        <f t="shared" ref="P210:P248" si="202">IF(J210="TG",ROUNDUP((K210+N210)*($L$6/$K$6),-3),ROUNDUP((K210+N210)*($L$8/$K$8),-3))</f>
        <v>323000</v>
      </c>
      <c r="Q210" s="27">
        <f t="shared" ref="Q210:Q248" si="203">ROUNDUP((L210+O210)*($L$7/$K$7),-3)</f>
        <v>0</v>
      </c>
      <c r="R210" s="56">
        <f t="shared" ref="R210:R248" si="204">P210+Q210</f>
        <v>323000</v>
      </c>
      <c r="S210" s="56">
        <f t="shared" ref="S210:S241" si="205">R210-(M210+N210+O210)</f>
        <v>0</v>
      </c>
      <c r="T210" s="99">
        <f t="shared" ref="T210:T216" si="206">(R210*$G$6/1000)*$T$17</f>
        <v>0</v>
      </c>
      <c r="U210" s="93">
        <f t="shared" ref="U210:U216" si="207">(R210*$G$7/1000)*$U$17</f>
        <v>0</v>
      </c>
      <c r="V210" s="27">
        <f t="shared" ref="V210:V216" si="208">(R210*$G$8/1000)*$V$17</f>
        <v>0</v>
      </c>
      <c r="W210" s="58">
        <f t="shared" ref="W210:W216" si="209">(R210*$G$9/1000)*$W$17</f>
        <v>0</v>
      </c>
      <c r="X210" s="27">
        <f t="shared" ref="X210:X216" si="210">(R210*$G$10/1000)*$X$17</f>
        <v>0</v>
      </c>
      <c r="Y210" s="58">
        <f t="shared" ref="Y210:Y216" si="211">(R210*$G$11/1000)*$Y$17</f>
        <v>0</v>
      </c>
      <c r="Z210" s="115">
        <f t="shared" ref="Z210:Z216" si="212">SUM(T210:Y210)</f>
        <v>0</v>
      </c>
      <c r="AA210" s="115">
        <f t="shared" ref="AA210:AA241" si="213">Z210*$D$7</f>
        <v>0</v>
      </c>
    </row>
    <row r="211" spans="1:27" s="4" customFormat="1" ht="25.5">
      <c r="A211" s="165" t="s">
        <v>584</v>
      </c>
      <c r="B211" s="21" t="s">
        <v>671</v>
      </c>
      <c r="C211" s="21"/>
      <c r="D211" s="133" t="s">
        <v>585</v>
      </c>
      <c r="E211" s="20" t="s">
        <v>50</v>
      </c>
      <c r="F211" s="13" t="s">
        <v>51</v>
      </c>
      <c r="G211" s="143"/>
      <c r="H211" s="15"/>
      <c r="I211" s="14" t="s">
        <v>338</v>
      </c>
      <c r="J211" s="157" t="s">
        <v>673</v>
      </c>
      <c r="K211" s="99">
        <v>651000</v>
      </c>
      <c r="L211" s="27">
        <v>0</v>
      </c>
      <c r="M211" s="56">
        <f t="shared" si="201"/>
        <v>651000</v>
      </c>
      <c r="N211" s="110">
        <v>0</v>
      </c>
      <c r="O211" s="94">
        <v>0</v>
      </c>
      <c r="P211" s="99">
        <f t="shared" si="202"/>
        <v>651000</v>
      </c>
      <c r="Q211" s="27">
        <f t="shared" si="203"/>
        <v>0</v>
      </c>
      <c r="R211" s="56">
        <f t="shared" si="204"/>
        <v>651000</v>
      </c>
      <c r="S211" s="56">
        <f t="shared" si="205"/>
        <v>0</v>
      </c>
      <c r="T211" s="99">
        <f t="shared" si="206"/>
        <v>0</v>
      </c>
      <c r="U211" s="93">
        <f t="shared" si="207"/>
        <v>0</v>
      </c>
      <c r="V211" s="27">
        <f t="shared" si="208"/>
        <v>0</v>
      </c>
      <c r="W211" s="58">
        <f t="shared" si="209"/>
        <v>0</v>
      </c>
      <c r="X211" s="27">
        <f t="shared" si="210"/>
        <v>0</v>
      </c>
      <c r="Y211" s="58">
        <f t="shared" si="211"/>
        <v>0</v>
      </c>
      <c r="Z211" s="115">
        <f t="shared" si="212"/>
        <v>0</v>
      </c>
      <c r="AA211" s="115">
        <f t="shared" si="213"/>
        <v>0</v>
      </c>
    </row>
    <row r="212" spans="1:27" s="4" customFormat="1">
      <c r="A212" s="165" t="s">
        <v>339</v>
      </c>
      <c r="B212" s="21" t="s">
        <v>734</v>
      </c>
      <c r="C212" s="21"/>
      <c r="D212" s="133" t="s">
        <v>585</v>
      </c>
      <c r="E212" s="20" t="s">
        <v>50</v>
      </c>
      <c r="F212" s="13" t="s">
        <v>80</v>
      </c>
      <c r="G212" s="143"/>
      <c r="H212" s="15"/>
      <c r="I212" s="14" t="s">
        <v>340</v>
      </c>
      <c r="J212" s="157" t="s">
        <v>673</v>
      </c>
      <c r="K212" s="99">
        <v>592000</v>
      </c>
      <c r="L212" s="27">
        <v>0</v>
      </c>
      <c r="M212" s="56">
        <f t="shared" si="201"/>
        <v>592000</v>
      </c>
      <c r="N212" s="110">
        <v>0</v>
      </c>
      <c r="O212" s="94">
        <v>0</v>
      </c>
      <c r="P212" s="99">
        <f t="shared" si="202"/>
        <v>592000</v>
      </c>
      <c r="Q212" s="27">
        <f t="shared" si="203"/>
        <v>0</v>
      </c>
      <c r="R212" s="56">
        <f t="shared" si="204"/>
        <v>592000</v>
      </c>
      <c r="S212" s="56">
        <f t="shared" si="205"/>
        <v>0</v>
      </c>
      <c r="T212" s="99">
        <f t="shared" si="206"/>
        <v>0</v>
      </c>
      <c r="U212" s="93">
        <f t="shared" si="207"/>
        <v>0</v>
      </c>
      <c r="V212" s="27">
        <f t="shared" si="208"/>
        <v>0</v>
      </c>
      <c r="W212" s="58">
        <f t="shared" si="209"/>
        <v>0</v>
      </c>
      <c r="X212" s="27">
        <f t="shared" si="210"/>
        <v>0</v>
      </c>
      <c r="Y212" s="58">
        <f t="shared" si="211"/>
        <v>0</v>
      </c>
      <c r="Z212" s="115">
        <f t="shared" si="212"/>
        <v>0</v>
      </c>
      <c r="AA212" s="115">
        <f t="shared" si="213"/>
        <v>0</v>
      </c>
    </row>
    <row r="213" spans="1:27" s="4" customFormat="1">
      <c r="A213" s="165" t="s">
        <v>341</v>
      </c>
      <c r="B213" s="21" t="s">
        <v>735</v>
      </c>
      <c r="C213" s="21"/>
      <c r="D213" s="133" t="s">
        <v>585</v>
      </c>
      <c r="E213" s="20" t="s">
        <v>50</v>
      </c>
      <c r="F213" s="13" t="s">
        <v>51</v>
      </c>
      <c r="G213" s="143"/>
      <c r="H213" s="15"/>
      <c r="I213" s="14" t="s">
        <v>340</v>
      </c>
      <c r="J213" s="157" t="s">
        <v>673</v>
      </c>
      <c r="K213" s="99">
        <v>214000</v>
      </c>
      <c r="L213" s="27">
        <v>0</v>
      </c>
      <c r="M213" s="56">
        <f t="shared" si="201"/>
        <v>214000</v>
      </c>
      <c r="N213" s="110">
        <v>0</v>
      </c>
      <c r="O213" s="94">
        <v>0</v>
      </c>
      <c r="P213" s="99">
        <f t="shared" si="202"/>
        <v>214000</v>
      </c>
      <c r="Q213" s="27">
        <f t="shared" si="203"/>
        <v>0</v>
      </c>
      <c r="R213" s="56">
        <f t="shared" si="204"/>
        <v>214000</v>
      </c>
      <c r="S213" s="56">
        <f t="shared" si="205"/>
        <v>0</v>
      </c>
      <c r="T213" s="99">
        <f t="shared" si="206"/>
        <v>0</v>
      </c>
      <c r="U213" s="93">
        <f t="shared" si="207"/>
        <v>0</v>
      </c>
      <c r="V213" s="27">
        <f t="shared" si="208"/>
        <v>0</v>
      </c>
      <c r="W213" s="58">
        <f t="shared" si="209"/>
        <v>0</v>
      </c>
      <c r="X213" s="27">
        <f t="shared" si="210"/>
        <v>0</v>
      </c>
      <c r="Y213" s="58">
        <f t="shared" si="211"/>
        <v>0</v>
      </c>
      <c r="Z213" s="115">
        <f t="shared" si="212"/>
        <v>0</v>
      </c>
      <c r="AA213" s="115">
        <f t="shared" si="213"/>
        <v>0</v>
      </c>
    </row>
    <row r="214" spans="1:27" s="4" customFormat="1">
      <c r="A214" s="165" t="s">
        <v>342</v>
      </c>
      <c r="B214" s="21" t="s">
        <v>691</v>
      </c>
      <c r="C214" s="21"/>
      <c r="D214" s="133" t="s">
        <v>585</v>
      </c>
      <c r="E214" s="20" t="s">
        <v>50</v>
      </c>
      <c r="F214" s="13" t="s">
        <v>165</v>
      </c>
      <c r="G214" s="143"/>
      <c r="H214" s="15"/>
      <c r="I214" s="14" t="s">
        <v>343</v>
      </c>
      <c r="J214" s="157" t="s">
        <v>673</v>
      </c>
      <c r="K214" s="99">
        <v>819000</v>
      </c>
      <c r="L214" s="27">
        <v>0</v>
      </c>
      <c r="M214" s="56">
        <f t="shared" si="201"/>
        <v>819000</v>
      </c>
      <c r="N214" s="110">
        <v>0</v>
      </c>
      <c r="O214" s="94">
        <v>0</v>
      </c>
      <c r="P214" s="99">
        <f t="shared" si="202"/>
        <v>819000</v>
      </c>
      <c r="Q214" s="27">
        <f t="shared" si="203"/>
        <v>0</v>
      </c>
      <c r="R214" s="56">
        <f t="shared" si="204"/>
        <v>819000</v>
      </c>
      <c r="S214" s="56">
        <f t="shared" si="205"/>
        <v>0</v>
      </c>
      <c r="T214" s="99">
        <f t="shared" si="206"/>
        <v>0</v>
      </c>
      <c r="U214" s="93">
        <f t="shared" si="207"/>
        <v>0</v>
      </c>
      <c r="V214" s="27">
        <f t="shared" si="208"/>
        <v>0</v>
      </c>
      <c r="W214" s="58">
        <f t="shared" si="209"/>
        <v>0</v>
      </c>
      <c r="X214" s="27">
        <f t="shared" si="210"/>
        <v>0</v>
      </c>
      <c r="Y214" s="58">
        <f t="shared" si="211"/>
        <v>0</v>
      </c>
      <c r="Z214" s="115">
        <f t="shared" si="212"/>
        <v>0</v>
      </c>
      <c r="AA214" s="115">
        <f t="shared" si="213"/>
        <v>0</v>
      </c>
    </row>
    <row r="215" spans="1:27" s="4" customFormat="1">
      <c r="A215" s="165" t="s">
        <v>344</v>
      </c>
      <c r="B215" s="21" t="s">
        <v>345</v>
      </c>
      <c r="C215" s="21"/>
      <c r="D215" s="133" t="s">
        <v>585</v>
      </c>
      <c r="E215" s="20" t="s">
        <v>50</v>
      </c>
      <c r="F215" s="13" t="s">
        <v>51</v>
      </c>
      <c r="G215" s="143"/>
      <c r="H215" s="15"/>
      <c r="I215" s="14" t="s">
        <v>346</v>
      </c>
      <c r="J215" s="157" t="s">
        <v>673</v>
      </c>
      <c r="K215" s="99">
        <v>4175000</v>
      </c>
      <c r="L215" s="27">
        <v>0</v>
      </c>
      <c r="M215" s="56">
        <f t="shared" si="201"/>
        <v>4175000</v>
      </c>
      <c r="N215" s="110">
        <v>0</v>
      </c>
      <c r="O215" s="94">
        <v>0</v>
      </c>
      <c r="P215" s="99">
        <f t="shared" si="202"/>
        <v>4175000</v>
      </c>
      <c r="Q215" s="27">
        <f t="shared" si="203"/>
        <v>0</v>
      </c>
      <c r="R215" s="56">
        <f t="shared" si="204"/>
        <v>4175000</v>
      </c>
      <c r="S215" s="56">
        <f t="shared" si="205"/>
        <v>0</v>
      </c>
      <c r="T215" s="99">
        <f t="shared" si="206"/>
        <v>0</v>
      </c>
      <c r="U215" s="93">
        <f t="shared" si="207"/>
        <v>0</v>
      </c>
      <c r="V215" s="27">
        <f t="shared" si="208"/>
        <v>0</v>
      </c>
      <c r="W215" s="58">
        <f t="shared" si="209"/>
        <v>0</v>
      </c>
      <c r="X215" s="27">
        <f t="shared" si="210"/>
        <v>0</v>
      </c>
      <c r="Y215" s="58">
        <f t="shared" si="211"/>
        <v>0</v>
      </c>
      <c r="Z215" s="115">
        <f t="shared" si="212"/>
        <v>0</v>
      </c>
      <c r="AA215" s="115">
        <f t="shared" si="213"/>
        <v>0</v>
      </c>
    </row>
    <row r="216" spans="1:27" s="4" customFormat="1" ht="25.5">
      <c r="A216" s="165" t="s">
        <v>347</v>
      </c>
      <c r="B216" s="21" t="s">
        <v>348</v>
      </c>
      <c r="C216" s="21"/>
      <c r="D216" s="133" t="s">
        <v>585</v>
      </c>
      <c r="E216" s="20" t="s">
        <v>50</v>
      </c>
      <c r="F216" s="13" t="s">
        <v>51</v>
      </c>
      <c r="G216" s="143"/>
      <c r="H216" s="15"/>
      <c r="I216" s="14" t="s">
        <v>349</v>
      </c>
      <c r="J216" s="157" t="s">
        <v>673</v>
      </c>
      <c r="K216" s="99">
        <v>1210000</v>
      </c>
      <c r="L216" s="27">
        <v>0</v>
      </c>
      <c r="M216" s="56">
        <f t="shared" si="201"/>
        <v>1210000</v>
      </c>
      <c r="N216" s="110">
        <v>0</v>
      </c>
      <c r="O216" s="94">
        <v>0</v>
      </c>
      <c r="P216" s="99">
        <f t="shared" si="202"/>
        <v>1210000</v>
      </c>
      <c r="Q216" s="27">
        <f t="shared" si="203"/>
        <v>0</v>
      </c>
      <c r="R216" s="56">
        <f t="shared" si="204"/>
        <v>1210000</v>
      </c>
      <c r="S216" s="56">
        <f t="shared" si="205"/>
        <v>0</v>
      </c>
      <c r="T216" s="99">
        <f t="shared" si="206"/>
        <v>0</v>
      </c>
      <c r="U216" s="93">
        <f t="shared" si="207"/>
        <v>0</v>
      </c>
      <c r="V216" s="27">
        <f t="shared" si="208"/>
        <v>0</v>
      </c>
      <c r="W216" s="58">
        <f t="shared" si="209"/>
        <v>0</v>
      </c>
      <c r="X216" s="27">
        <f t="shared" si="210"/>
        <v>0</v>
      </c>
      <c r="Y216" s="58">
        <f t="shared" si="211"/>
        <v>0</v>
      </c>
      <c r="Z216" s="115">
        <f t="shared" si="212"/>
        <v>0</v>
      </c>
      <c r="AA216" s="115">
        <f t="shared" si="213"/>
        <v>0</v>
      </c>
    </row>
    <row r="217" spans="1:27" s="4" customFormat="1">
      <c r="A217" s="165"/>
      <c r="B217" s="21"/>
      <c r="C217" s="21"/>
      <c r="D217" s="133"/>
      <c r="E217" s="20"/>
      <c r="F217" s="13"/>
      <c r="G217" s="143"/>
      <c r="H217" s="15"/>
      <c r="I217" s="14"/>
      <c r="J217" s="157"/>
      <c r="K217" s="99">
        <v>0</v>
      </c>
      <c r="L217" s="27">
        <v>0</v>
      </c>
      <c r="M217" s="56">
        <f t="shared" si="201"/>
        <v>0</v>
      </c>
      <c r="N217" s="110">
        <v>0</v>
      </c>
      <c r="O217" s="94">
        <v>0</v>
      </c>
      <c r="P217" s="99">
        <f t="shared" si="202"/>
        <v>0</v>
      </c>
      <c r="Q217" s="27">
        <f t="shared" si="203"/>
        <v>0</v>
      </c>
      <c r="R217" s="56">
        <f t="shared" si="204"/>
        <v>0</v>
      </c>
      <c r="S217" s="56">
        <f t="shared" si="205"/>
        <v>0</v>
      </c>
      <c r="T217" s="99"/>
      <c r="U217" s="93"/>
      <c r="V217" s="27"/>
      <c r="W217" s="58"/>
      <c r="X217" s="27"/>
      <c r="Y217" s="58"/>
      <c r="Z217" s="115"/>
      <c r="AA217" s="115">
        <f t="shared" si="213"/>
        <v>0</v>
      </c>
    </row>
    <row r="218" spans="1:27" s="4" customFormat="1">
      <c r="A218" s="165" t="s">
        <v>350</v>
      </c>
      <c r="B218" s="21" t="s">
        <v>670</v>
      </c>
      <c r="C218" s="21"/>
      <c r="D218" s="133" t="s">
        <v>585</v>
      </c>
      <c r="E218" s="20" t="s">
        <v>50</v>
      </c>
      <c r="F218" s="13" t="s">
        <v>51</v>
      </c>
      <c r="G218" s="143"/>
      <c r="H218" s="15"/>
      <c r="I218" s="14" t="s">
        <v>351</v>
      </c>
      <c r="J218" s="157" t="s">
        <v>674</v>
      </c>
      <c r="K218" s="99">
        <v>312000</v>
      </c>
      <c r="L218" s="27">
        <v>0</v>
      </c>
      <c r="M218" s="56">
        <f t="shared" si="201"/>
        <v>312000</v>
      </c>
      <c r="N218" s="110">
        <v>0</v>
      </c>
      <c r="O218" s="94">
        <v>0</v>
      </c>
      <c r="P218" s="99">
        <f t="shared" si="202"/>
        <v>312000</v>
      </c>
      <c r="Q218" s="27">
        <f t="shared" si="203"/>
        <v>0</v>
      </c>
      <c r="R218" s="56">
        <f t="shared" si="204"/>
        <v>312000</v>
      </c>
      <c r="S218" s="56">
        <f t="shared" si="205"/>
        <v>0</v>
      </c>
      <c r="T218" s="99">
        <f>(R218*$G$6/1000)*$T$17</f>
        <v>0</v>
      </c>
      <c r="U218" s="93">
        <f>(R218*$G$7/1000)*$U$17</f>
        <v>0</v>
      </c>
      <c r="V218" s="27">
        <f>(R218*$G$8/1000)*$V$17</f>
        <v>0</v>
      </c>
      <c r="W218" s="58">
        <f>(R218*$G$9/1000)*$W$17</f>
        <v>0</v>
      </c>
      <c r="X218" s="27">
        <f>(R218*$G$10/1000)*$X$17</f>
        <v>0</v>
      </c>
      <c r="Y218" s="58">
        <f>(R218*$G$11/1000)*$Y$17</f>
        <v>0</v>
      </c>
      <c r="Z218" s="115">
        <f>SUM(T218:Y218)</f>
        <v>0</v>
      </c>
      <c r="AA218" s="115">
        <f t="shared" si="213"/>
        <v>0</v>
      </c>
    </row>
    <row r="219" spans="1:27" s="4" customFormat="1">
      <c r="A219" s="165" t="s">
        <v>584</v>
      </c>
      <c r="B219" s="21" t="s">
        <v>352</v>
      </c>
      <c r="C219" s="21"/>
      <c r="D219" s="133" t="s">
        <v>585</v>
      </c>
      <c r="E219" s="20" t="s">
        <v>50</v>
      </c>
      <c r="F219" s="13" t="s">
        <v>80</v>
      </c>
      <c r="G219" s="143"/>
      <c r="H219" s="15"/>
      <c r="I219" s="14" t="s">
        <v>338</v>
      </c>
      <c r="J219" s="157" t="s">
        <v>673</v>
      </c>
      <c r="K219" s="99">
        <v>0</v>
      </c>
      <c r="L219" s="27">
        <v>22000</v>
      </c>
      <c r="M219" s="56">
        <f t="shared" si="201"/>
        <v>22000</v>
      </c>
      <c r="N219" s="110">
        <v>0</v>
      </c>
      <c r="O219" s="94">
        <v>0</v>
      </c>
      <c r="P219" s="99">
        <f t="shared" si="202"/>
        <v>0</v>
      </c>
      <c r="Q219" s="27">
        <f t="shared" si="203"/>
        <v>22000</v>
      </c>
      <c r="R219" s="56">
        <f t="shared" si="204"/>
        <v>22000</v>
      </c>
      <c r="S219" s="56">
        <f t="shared" si="205"/>
        <v>0</v>
      </c>
      <c r="T219" s="99">
        <f>(R219*$G$6/1000)*$T$17</f>
        <v>0</v>
      </c>
      <c r="U219" s="93">
        <f>(R219*$G$7/1000)*$U$17</f>
        <v>0</v>
      </c>
      <c r="V219" s="27">
        <f>(R219*$G$8/1000)*$V$17</f>
        <v>0</v>
      </c>
      <c r="W219" s="58">
        <f>(R219*$G$9/1000)*$W$17</f>
        <v>0</v>
      </c>
      <c r="X219" s="27">
        <f>(R219*$G$10/1000)*$X$17</f>
        <v>0</v>
      </c>
      <c r="Y219" s="58">
        <f>(R219*$G$11/1000)*$Y$17</f>
        <v>0</v>
      </c>
      <c r="Z219" s="115">
        <f>SUM(T219:Y219)</f>
        <v>0</v>
      </c>
      <c r="AA219" s="115">
        <f t="shared" si="213"/>
        <v>0</v>
      </c>
    </row>
    <row r="220" spans="1:27" s="4" customFormat="1">
      <c r="A220" s="165" t="s">
        <v>353</v>
      </c>
      <c r="B220" s="21" t="s">
        <v>353</v>
      </c>
      <c r="C220" s="21"/>
      <c r="D220" s="133" t="s">
        <v>585</v>
      </c>
      <c r="E220" s="20" t="s">
        <v>355</v>
      </c>
      <c r="F220" s="13" t="s">
        <v>80</v>
      </c>
      <c r="G220" s="143"/>
      <c r="H220" s="15"/>
      <c r="I220" s="14" t="s">
        <v>356</v>
      </c>
      <c r="J220" s="157" t="s">
        <v>674</v>
      </c>
      <c r="K220" s="99">
        <v>218000</v>
      </c>
      <c r="L220" s="27">
        <v>0</v>
      </c>
      <c r="M220" s="56">
        <f t="shared" si="201"/>
        <v>218000</v>
      </c>
      <c r="N220" s="110">
        <v>0</v>
      </c>
      <c r="O220" s="94">
        <v>0</v>
      </c>
      <c r="P220" s="99">
        <f t="shared" si="202"/>
        <v>218000</v>
      </c>
      <c r="Q220" s="27">
        <f t="shared" si="203"/>
        <v>0</v>
      </c>
      <c r="R220" s="56">
        <f t="shared" si="204"/>
        <v>218000</v>
      </c>
      <c r="S220" s="56">
        <f t="shared" si="205"/>
        <v>0</v>
      </c>
      <c r="T220" s="99">
        <f>(R220*$G$6/1000)*$T$17</f>
        <v>0</v>
      </c>
      <c r="U220" s="93">
        <f>(R220*$G$7/1000)*$U$17</f>
        <v>0</v>
      </c>
      <c r="V220" s="27">
        <f>(R220*$G$8/1000)*$V$17</f>
        <v>0</v>
      </c>
      <c r="W220" s="58">
        <f>(R220*$G$9/1000)*$W$17</f>
        <v>0</v>
      </c>
      <c r="X220" s="27">
        <f>(R220*$G$10/1000)*$X$17</f>
        <v>0</v>
      </c>
      <c r="Y220" s="58">
        <f>(R220*$G$11/1000)*$Y$17</f>
        <v>0</v>
      </c>
      <c r="Z220" s="115">
        <f>SUM(T220:Y220)</f>
        <v>0</v>
      </c>
      <c r="AA220" s="115">
        <f t="shared" si="213"/>
        <v>0</v>
      </c>
    </row>
    <row r="221" spans="1:27" s="4" customFormat="1">
      <c r="A221" s="165" t="s">
        <v>357</v>
      </c>
      <c r="B221" s="21" t="s">
        <v>354</v>
      </c>
      <c r="C221" s="21"/>
      <c r="D221" s="133" t="s">
        <v>585</v>
      </c>
      <c r="E221" s="20" t="s">
        <v>50</v>
      </c>
      <c r="F221" s="13" t="s">
        <v>80</v>
      </c>
      <c r="G221" s="143"/>
      <c r="H221" s="15"/>
      <c r="I221" s="14" t="s">
        <v>358</v>
      </c>
      <c r="J221" s="157" t="s">
        <v>674</v>
      </c>
      <c r="K221" s="99">
        <v>420000</v>
      </c>
      <c r="L221" s="27">
        <v>0</v>
      </c>
      <c r="M221" s="56">
        <f t="shared" si="201"/>
        <v>420000</v>
      </c>
      <c r="N221" s="110">
        <v>0</v>
      </c>
      <c r="O221" s="94">
        <v>0</v>
      </c>
      <c r="P221" s="99">
        <f t="shared" si="202"/>
        <v>420000</v>
      </c>
      <c r="Q221" s="27">
        <f t="shared" si="203"/>
        <v>0</v>
      </c>
      <c r="R221" s="56">
        <f t="shared" si="204"/>
        <v>420000</v>
      </c>
      <c r="S221" s="56">
        <f t="shared" si="205"/>
        <v>0</v>
      </c>
      <c r="T221" s="99">
        <f>(R221*$G$6/1000)*$T$17</f>
        <v>0</v>
      </c>
      <c r="U221" s="93">
        <f>(R221*$G$7/1000)*$U$17</f>
        <v>0</v>
      </c>
      <c r="V221" s="27">
        <f>(R221*$G$8/1000)*$V$17</f>
        <v>0</v>
      </c>
      <c r="W221" s="58">
        <f>(R221*$G$9/1000)*$W$17</f>
        <v>0</v>
      </c>
      <c r="X221" s="27">
        <f>(R221*$G$10/1000)*$X$17</f>
        <v>0</v>
      </c>
      <c r="Y221" s="58">
        <f>(R221*$G$11/1000)*$Y$17</f>
        <v>0</v>
      </c>
      <c r="Z221" s="115">
        <f>SUM(T221:Y221)</f>
        <v>0</v>
      </c>
      <c r="AA221" s="115">
        <f t="shared" si="213"/>
        <v>0</v>
      </c>
    </row>
    <row r="222" spans="1:27" s="4" customFormat="1">
      <c r="A222" s="165"/>
      <c r="B222" s="21"/>
      <c r="C222" s="21"/>
      <c r="D222" s="133"/>
      <c r="E222" s="20"/>
      <c r="F222" s="13"/>
      <c r="G222" s="143"/>
      <c r="H222" s="15"/>
      <c r="I222" s="14"/>
      <c r="J222" s="157"/>
      <c r="K222" s="99">
        <v>0</v>
      </c>
      <c r="L222" s="27">
        <v>0</v>
      </c>
      <c r="M222" s="56">
        <f t="shared" si="201"/>
        <v>0</v>
      </c>
      <c r="N222" s="110">
        <v>0</v>
      </c>
      <c r="O222" s="94">
        <v>0</v>
      </c>
      <c r="P222" s="99">
        <f t="shared" si="202"/>
        <v>0</v>
      </c>
      <c r="Q222" s="27">
        <f t="shared" si="203"/>
        <v>0</v>
      </c>
      <c r="R222" s="56">
        <f t="shared" si="204"/>
        <v>0</v>
      </c>
      <c r="S222" s="56">
        <f t="shared" si="205"/>
        <v>0</v>
      </c>
      <c r="T222" s="99"/>
      <c r="U222" s="93"/>
      <c r="V222" s="27"/>
      <c r="W222" s="58"/>
      <c r="X222" s="27"/>
      <c r="Y222" s="58"/>
      <c r="Z222" s="115"/>
      <c r="AA222" s="115">
        <f t="shared" si="213"/>
        <v>0</v>
      </c>
    </row>
    <row r="223" spans="1:27" s="4" customFormat="1">
      <c r="A223" s="165" t="s">
        <v>359</v>
      </c>
      <c r="B223" s="21"/>
      <c r="C223" s="21"/>
      <c r="D223" s="133" t="s">
        <v>585</v>
      </c>
      <c r="E223" s="20" t="s">
        <v>50</v>
      </c>
      <c r="F223" s="13" t="s">
        <v>80</v>
      </c>
      <c r="G223" s="143"/>
      <c r="H223" s="15"/>
      <c r="I223" s="14" t="s">
        <v>40</v>
      </c>
      <c r="J223" s="157" t="s">
        <v>673</v>
      </c>
      <c r="K223" s="99">
        <v>617000</v>
      </c>
      <c r="L223" s="27">
        <v>0</v>
      </c>
      <c r="M223" s="56">
        <f t="shared" si="201"/>
        <v>617000</v>
      </c>
      <c r="N223" s="110">
        <v>0</v>
      </c>
      <c r="O223" s="94">
        <v>0</v>
      </c>
      <c r="P223" s="99">
        <f t="shared" si="202"/>
        <v>617000</v>
      </c>
      <c r="Q223" s="27">
        <f t="shared" si="203"/>
        <v>0</v>
      </c>
      <c r="R223" s="56">
        <f t="shared" si="204"/>
        <v>617000</v>
      </c>
      <c r="S223" s="56">
        <f t="shared" si="205"/>
        <v>0</v>
      </c>
      <c r="T223" s="99">
        <f t="shared" ref="T223:T230" si="214">(R223*$G$6/1000)*$T$17</f>
        <v>0</v>
      </c>
      <c r="U223" s="93">
        <f t="shared" ref="U223:U230" si="215">(R223*$G$7/1000)*$U$17</f>
        <v>0</v>
      </c>
      <c r="V223" s="27">
        <f t="shared" ref="V223:V230" si="216">(R223*$G$8/1000)*$V$17</f>
        <v>0</v>
      </c>
      <c r="W223" s="58">
        <f t="shared" ref="W223:W230" si="217">(R223*$G$9/1000)*$W$17</f>
        <v>0</v>
      </c>
      <c r="X223" s="27">
        <f t="shared" ref="X223:X230" si="218">(R223*$G$10/1000)*$X$17</f>
        <v>0</v>
      </c>
      <c r="Y223" s="58">
        <f t="shared" ref="Y223:Y230" si="219">(R223*$G$11/1000)*$Y$17</f>
        <v>0</v>
      </c>
      <c r="Z223" s="115">
        <f t="shared" ref="Z223:Z230" si="220">SUM(T223:Y223)</f>
        <v>0</v>
      </c>
      <c r="AA223" s="115">
        <f t="shared" si="213"/>
        <v>0</v>
      </c>
    </row>
    <row r="224" spans="1:27" s="4" customFormat="1">
      <c r="A224" s="165" t="s">
        <v>360</v>
      </c>
      <c r="B224" s="21" t="s">
        <v>361</v>
      </c>
      <c r="C224" s="21"/>
      <c r="D224" s="133" t="s">
        <v>585</v>
      </c>
      <c r="E224" s="20" t="s">
        <v>50</v>
      </c>
      <c r="F224" s="13" t="s">
        <v>80</v>
      </c>
      <c r="G224" s="143"/>
      <c r="H224" s="15"/>
      <c r="I224" s="14" t="s">
        <v>362</v>
      </c>
      <c r="J224" s="157" t="s">
        <v>673</v>
      </c>
      <c r="K224" s="99">
        <v>216000</v>
      </c>
      <c r="L224" s="27">
        <v>9000</v>
      </c>
      <c r="M224" s="56">
        <f t="shared" si="201"/>
        <v>225000</v>
      </c>
      <c r="N224" s="110">
        <v>0</v>
      </c>
      <c r="O224" s="94">
        <v>0</v>
      </c>
      <c r="P224" s="99">
        <f t="shared" si="202"/>
        <v>216000</v>
      </c>
      <c r="Q224" s="27">
        <f t="shared" si="203"/>
        <v>9000</v>
      </c>
      <c r="R224" s="56">
        <f t="shared" si="204"/>
        <v>225000</v>
      </c>
      <c r="S224" s="56">
        <f t="shared" si="205"/>
        <v>0</v>
      </c>
      <c r="T224" s="99">
        <f t="shared" si="214"/>
        <v>0</v>
      </c>
      <c r="U224" s="93">
        <f t="shared" si="215"/>
        <v>0</v>
      </c>
      <c r="V224" s="27">
        <f t="shared" si="216"/>
        <v>0</v>
      </c>
      <c r="W224" s="58">
        <f t="shared" si="217"/>
        <v>0</v>
      </c>
      <c r="X224" s="27">
        <f t="shared" si="218"/>
        <v>0</v>
      </c>
      <c r="Y224" s="58">
        <f t="shared" si="219"/>
        <v>0</v>
      </c>
      <c r="Z224" s="115">
        <f t="shared" si="220"/>
        <v>0</v>
      </c>
      <c r="AA224" s="115">
        <f t="shared" si="213"/>
        <v>0</v>
      </c>
    </row>
    <row r="225" spans="1:27" s="4" customFormat="1" ht="25.5">
      <c r="A225" s="165" t="s">
        <v>363</v>
      </c>
      <c r="B225" s="21" t="s">
        <v>669</v>
      </c>
      <c r="C225" s="21" t="s">
        <v>201</v>
      </c>
      <c r="D225" s="133" t="s">
        <v>585</v>
      </c>
      <c r="E225" s="20" t="s">
        <v>50</v>
      </c>
      <c r="F225" s="13" t="s">
        <v>80</v>
      </c>
      <c r="G225" s="143"/>
      <c r="H225" s="15"/>
      <c r="I225" s="14" t="s">
        <v>364</v>
      </c>
      <c r="J225" s="157" t="s">
        <v>674</v>
      </c>
      <c r="K225" s="99">
        <v>1936000</v>
      </c>
      <c r="L225" s="27">
        <v>7000</v>
      </c>
      <c r="M225" s="56">
        <f t="shared" si="201"/>
        <v>1943000</v>
      </c>
      <c r="N225" s="110">
        <v>0</v>
      </c>
      <c r="O225" s="94">
        <v>0</v>
      </c>
      <c r="P225" s="99">
        <f t="shared" si="202"/>
        <v>1936000</v>
      </c>
      <c r="Q225" s="27">
        <f t="shared" si="203"/>
        <v>7000</v>
      </c>
      <c r="R225" s="56">
        <f t="shared" si="204"/>
        <v>1943000</v>
      </c>
      <c r="S225" s="56">
        <f t="shared" si="205"/>
        <v>0</v>
      </c>
      <c r="T225" s="99">
        <f t="shared" si="214"/>
        <v>0</v>
      </c>
      <c r="U225" s="93">
        <f t="shared" si="215"/>
        <v>0</v>
      </c>
      <c r="V225" s="27">
        <f t="shared" si="216"/>
        <v>0</v>
      </c>
      <c r="W225" s="58">
        <f t="shared" si="217"/>
        <v>0</v>
      </c>
      <c r="X225" s="27">
        <f t="shared" si="218"/>
        <v>0</v>
      </c>
      <c r="Y225" s="58">
        <f t="shared" si="219"/>
        <v>0</v>
      </c>
      <c r="Z225" s="115">
        <f t="shared" si="220"/>
        <v>0</v>
      </c>
      <c r="AA225" s="115">
        <f t="shared" si="213"/>
        <v>0</v>
      </c>
    </row>
    <row r="226" spans="1:27" s="4" customFormat="1">
      <c r="A226" s="165" t="s">
        <v>587</v>
      </c>
      <c r="B226" s="21" t="s">
        <v>365</v>
      </c>
      <c r="C226" s="21"/>
      <c r="D226" s="133" t="s">
        <v>585</v>
      </c>
      <c r="E226" s="20" t="s">
        <v>79</v>
      </c>
      <c r="F226" s="13" t="s">
        <v>80</v>
      </c>
      <c r="G226" s="143"/>
      <c r="H226" s="15"/>
      <c r="I226" s="14" t="s">
        <v>364</v>
      </c>
      <c r="J226" s="157" t="s">
        <v>673</v>
      </c>
      <c r="K226" s="99">
        <v>0</v>
      </c>
      <c r="L226" s="27">
        <v>12000</v>
      </c>
      <c r="M226" s="56">
        <f t="shared" si="201"/>
        <v>12000</v>
      </c>
      <c r="N226" s="110">
        <v>0</v>
      </c>
      <c r="O226" s="94">
        <v>0</v>
      </c>
      <c r="P226" s="99">
        <f t="shared" si="202"/>
        <v>0</v>
      </c>
      <c r="Q226" s="27">
        <f t="shared" si="203"/>
        <v>12000</v>
      </c>
      <c r="R226" s="56">
        <f t="shared" si="204"/>
        <v>12000</v>
      </c>
      <c r="S226" s="56">
        <f t="shared" si="205"/>
        <v>0</v>
      </c>
      <c r="T226" s="99">
        <f t="shared" si="214"/>
        <v>0</v>
      </c>
      <c r="U226" s="93">
        <f t="shared" si="215"/>
        <v>0</v>
      </c>
      <c r="V226" s="27">
        <f t="shared" si="216"/>
        <v>0</v>
      </c>
      <c r="W226" s="58">
        <f t="shared" si="217"/>
        <v>0</v>
      </c>
      <c r="X226" s="27">
        <f t="shared" si="218"/>
        <v>0</v>
      </c>
      <c r="Y226" s="58">
        <f t="shared" si="219"/>
        <v>0</v>
      </c>
      <c r="Z226" s="115">
        <f t="shared" si="220"/>
        <v>0</v>
      </c>
      <c r="AA226" s="115">
        <f t="shared" si="213"/>
        <v>0</v>
      </c>
    </row>
    <row r="227" spans="1:27" s="4" customFormat="1" ht="25.5">
      <c r="A227" s="165" t="s">
        <v>800</v>
      </c>
      <c r="B227" s="21" t="s">
        <v>799</v>
      </c>
      <c r="C227" s="21" t="s">
        <v>159</v>
      </c>
      <c r="D227" s="133" t="s">
        <v>585</v>
      </c>
      <c r="E227" s="20" t="s">
        <v>79</v>
      </c>
      <c r="F227" s="13" t="s">
        <v>80</v>
      </c>
      <c r="G227" s="143"/>
      <c r="H227" s="15"/>
      <c r="I227" s="14" t="s">
        <v>308</v>
      </c>
      <c r="J227" s="157" t="s">
        <v>673</v>
      </c>
      <c r="K227" s="99">
        <v>2099000</v>
      </c>
      <c r="L227" s="27">
        <v>0</v>
      </c>
      <c r="M227" s="56">
        <f t="shared" si="201"/>
        <v>2099000</v>
      </c>
      <c r="N227" s="110">
        <v>531905</v>
      </c>
      <c r="O227" s="94">
        <v>0</v>
      </c>
      <c r="P227" s="99">
        <f t="shared" si="202"/>
        <v>2631000</v>
      </c>
      <c r="Q227" s="27">
        <f t="shared" si="203"/>
        <v>0</v>
      </c>
      <c r="R227" s="56">
        <f t="shared" si="204"/>
        <v>2631000</v>
      </c>
      <c r="S227" s="56">
        <f t="shared" si="205"/>
        <v>95</v>
      </c>
      <c r="T227" s="99">
        <f t="shared" si="214"/>
        <v>0</v>
      </c>
      <c r="U227" s="93">
        <f t="shared" si="215"/>
        <v>0</v>
      </c>
      <c r="V227" s="27">
        <f t="shared" si="216"/>
        <v>0</v>
      </c>
      <c r="W227" s="58">
        <f t="shared" si="217"/>
        <v>0</v>
      </c>
      <c r="X227" s="27">
        <f t="shared" si="218"/>
        <v>0</v>
      </c>
      <c r="Y227" s="58">
        <f t="shared" si="219"/>
        <v>0</v>
      </c>
      <c r="Z227" s="115">
        <f t="shared" si="220"/>
        <v>0</v>
      </c>
      <c r="AA227" s="115">
        <f t="shared" si="213"/>
        <v>0</v>
      </c>
    </row>
    <row r="228" spans="1:27" s="4" customFormat="1">
      <c r="A228" s="165" t="s">
        <v>367</v>
      </c>
      <c r="B228" s="21" t="s">
        <v>668</v>
      </c>
      <c r="C228" s="21" t="s">
        <v>46</v>
      </c>
      <c r="D228" s="133" t="s">
        <v>585</v>
      </c>
      <c r="E228" s="20" t="s">
        <v>79</v>
      </c>
      <c r="F228" s="13" t="s">
        <v>80</v>
      </c>
      <c r="G228" s="143"/>
      <c r="H228" s="15"/>
      <c r="I228" s="14" t="s">
        <v>78</v>
      </c>
      <c r="J228" s="157" t="s">
        <v>673</v>
      </c>
      <c r="K228" s="99">
        <v>467000</v>
      </c>
      <c r="L228" s="27">
        <v>0</v>
      </c>
      <c r="M228" s="56">
        <f t="shared" si="201"/>
        <v>467000</v>
      </c>
      <c r="N228" s="110">
        <v>0</v>
      </c>
      <c r="O228" s="94">
        <v>0</v>
      </c>
      <c r="P228" s="99">
        <f t="shared" si="202"/>
        <v>467000</v>
      </c>
      <c r="Q228" s="27">
        <f t="shared" si="203"/>
        <v>0</v>
      </c>
      <c r="R228" s="56">
        <f t="shared" si="204"/>
        <v>467000</v>
      </c>
      <c r="S228" s="56">
        <f t="shared" si="205"/>
        <v>0</v>
      </c>
      <c r="T228" s="99">
        <f t="shared" si="214"/>
        <v>0</v>
      </c>
      <c r="U228" s="93">
        <f t="shared" si="215"/>
        <v>0</v>
      </c>
      <c r="V228" s="27">
        <f t="shared" si="216"/>
        <v>0</v>
      </c>
      <c r="W228" s="58">
        <f t="shared" si="217"/>
        <v>0</v>
      </c>
      <c r="X228" s="27">
        <f t="shared" si="218"/>
        <v>0</v>
      </c>
      <c r="Y228" s="58">
        <f t="shared" si="219"/>
        <v>0</v>
      </c>
      <c r="Z228" s="115">
        <f t="shared" si="220"/>
        <v>0</v>
      </c>
      <c r="AA228" s="115">
        <f t="shared" si="213"/>
        <v>0</v>
      </c>
    </row>
    <row r="229" spans="1:27" s="4" customFormat="1">
      <c r="A229" s="165" t="s">
        <v>363</v>
      </c>
      <c r="B229" s="21" t="s">
        <v>368</v>
      </c>
      <c r="C229" s="21" t="s">
        <v>201</v>
      </c>
      <c r="D229" s="133" t="s">
        <v>585</v>
      </c>
      <c r="E229" s="20" t="s">
        <v>79</v>
      </c>
      <c r="F229" s="13" t="s">
        <v>80</v>
      </c>
      <c r="G229" s="143"/>
      <c r="H229" s="15"/>
      <c r="I229" s="14" t="s">
        <v>364</v>
      </c>
      <c r="J229" s="157" t="s">
        <v>673</v>
      </c>
      <c r="K229" s="99">
        <v>160000</v>
      </c>
      <c r="L229" s="27">
        <v>0</v>
      </c>
      <c r="M229" s="56">
        <f t="shared" si="201"/>
        <v>160000</v>
      </c>
      <c r="N229" s="110">
        <v>0</v>
      </c>
      <c r="O229" s="94">
        <v>0</v>
      </c>
      <c r="P229" s="99">
        <f t="shared" si="202"/>
        <v>160000</v>
      </c>
      <c r="Q229" s="27">
        <f t="shared" si="203"/>
        <v>0</v>
      </c>
      <c r="R229" s="56">
        <f t="shared" si="204"/>
        <v>160000</v>
      </c>
      <c r="S229" s="56">
        <f t="shared" si="205"/>
        <v>0</v>
      </c>
      <c r="T229" s="99">
        <f t="shared" si="214"/>
        <v>0</v>
      </c>
      <c r="U229" s="93">
        <f t="shared" si="215"/>
        <v>0</v>
      </c>
      <c r="V229" s="27">
        <f t="shared" si="216"/>
        <v>0</v>
      </c>
      <c r="W229" s="58">
        <f t="shared" si="217"/>
        <v>0</v>
      </c>
      <c r="X229" s="27">
        <f t="shared" si="218"/>
        <v>0</v>
      </c>
      <c r="Y229" s="58">
        <f t="shared" si="219"/>
        <v>0</v>
      </c>
      <c r="Z229" s="115">
        <f t="shared" si="220"/>
        <v>0</v>
      </c>
      <c r="AA229" s="115">
        <f t="shared" si="213"/>
        <v>0</v>
      </c>
    </row>
    <row r="230" spans="1:27" s="4" customFormat="1">
      <c r="A230" s="165" t="s">
        <v>588</v>
      </c>
      <c r="B230" s="21" t="s">
        <v>736</v>
      </c>
      <c r="C230" s="21" t="s">
        <v>159</v>
      </c>
      <c r="D230" s="133" t="s">
        <v>585</v>
      </c>
      <c r="E230" s="20" t="s">
        <v>79</v>
      </c>
      <c r="F230" s="13" t="s">
        <v>80</v>
      </c>
      <c r="G230" s="143"/>
      <c r="H230" s="15"/>
      <c r="I230" s="14" t="s">
        <v>40</v>
      </c>
      <c r="J230" s="157" t="s">
        <v>673</v>
      </c>
      <c r="K230" s="99">
        <v>1136000</v>
      </c>
      <c r="L230" s="27">
        <v>0</v>
      </c>
      <c r="M230" s="56">
        <f t="shared" si="201"/>
        <v>1136000</v>
      </c>
      <c r="N230" s="110">
        <v>0</v>
      </c>
      <c r="O230" s="94">
        <v>0</v>
      </c>
      <c r="P230" s="99">
        <f t="shared" si="202"/>
        <v>1136000</v>
      </c>
      <c r="Q230" s="27">
        <f t="shared" si="203"/>
        <v>0</v>
      </c>
      <c r="R230" s="56">
        <f t="shared" si="204"/>
        <v>1136000</v>
      </c>
      <c r="S230" s="56">
        <f t="shared" si="205"/>
        <v>0</v>
      </c>
      <c r="T230" s="99">
        <f t="shared" si="214"/>
        <v>0</v>
      </c>
      <c r="U230" s="93">
        <f t="shared" si="215"/>
        <v>0</v>
      </c>
      <c r="V230" s="27">
        <f t="shared" si="216"/>
        <v>0</v>
      </c>
      <c r="W230" s="58">
        <f t="shared" si="217"/>
        <v>0</v>
      </c>
      <c r="X230" s="27">
        <f t="shared" si="218"/>
        <v>0</v>
      </c>
      <c r="Y230" s="58">
        <f t="shared" si="219"/>
        <v>0</v>
      </c>
      <c r="Z230" s="115">
        <f t="shared" si="220"/>
        <v>0</v>
      </c>
      <c r="AA230" s="115">
        <f t="shared" si="213"/>
        <v>0</v>
      </c>
    </row>
    <row r="231" spans="1:27" s="4" customFormat="1">
      <c r="A231" s="165"/>
      <c r="B231" s="21"/>
      <c r="C231" s="21"/>
      <c r="D231" s="133"/>
      <c r="E231" s="20"/>
      <c r="F231" s="13"/>
      <c r="G231" s="143"/>
      <c r="H231" s="15"/>
      <c r="I231" s="14"/>
      <c r="J231" s="157" t="s">
        <v>673</v>
      </c>
      <c r="K231" s="99">
        <v>0</v>
      </c>
      <c r="L231" s="27">
        <v>0</v>
      </c>
      <c r="M231" s="56">
        <f t="shared" si="201"/>
        <v>0</v>
      </c>
      <c r="N231" s="110">
        <v>0</v>
      </c>
      <c r="O231" s="94">
        <v>0</v>
      </c>
      <c r="P231" s="99">
        <f t="shared" si="202"/>
        <v>0</v>
      </c>
      <c r="Q231" s="27">
        <f t="shared" si="203"/>
        <v>0</v>
      </c>
      <c r="R231" s="56">
        <f t="shared" si="204"/>
        <v>0</v>
      </c>
      <c r="S231" s="56">
        <f t="shared" si="205"/>
        <v>0</v>
      </c>
      <c r="T231" s="99"/>
      <c r="U231" s="93"/>
      <c r="V231" s="27"/>
      <c r="W231" s="58"/>
      <c r="X231" s="27"/>
      <c r="Y231" s="58"/>
      <c r="Z231" s="115"/>
      <c r="AA231" s="115">
        <f t="shared" si="213"/>
        <v>0</v>
      </c>
    </row>
    <row r="232" spans="1:27" s="4" customFormat="1">
      <c r="A232" s="165" t="s">
        <v>369</v>
      </c>
      <c r="B232" s="21" t="s">
        <v>370</v>
      </c>
      <c r="C232" s="21" t="s">
        <v>667</v>
      </c>
      <c r="D232" s="133" t="s">
        <v>585</v>
      </c>
      <c r="E232" s="20" t="s">
        <v>371</v>
      </c>
      <c r="F232" s="13" t="s">
        <v>80</v>
      </c>
      <c r="G232" s="143"/>
      <c r="H232" s="15"/>
      <c r="I232" s="14" t="s">
        <v>85</v>
      </c>
      <c r="J232" s="157" t="s">
        <v>673</v>
      </c>
      <c r="K232" s="99">
        <v>92000</v>
      </c>
      <c r="L232" s="27">
        <v>51000</v>
      </c>
      <c r="M232" s="56">
        <f t="shared" si="201"/>
        <v>143000</v>
      </c>
      <c r="N232" s="110">
        <v>0</v>
      </c>
      <c r="O232" s="94">
        <v>0</v>
      </c>
      <c r="P232" s="99">
        <f t="shared" si="202"/>
        <v>92000</v>
      </c>
      <c r="Q232" s="27">
        <f t="shared" si="203"/>
        <v>51000</v>
      </c>
      <c r="R232" s="56">
        <f t="shared" si="204"/>
        <v>143000</v>
      </c>
      <c r="S232" s="56">
        <f t="shared" si="205"/>
        <v>0</v>
      </c>
      <c r="T232" s="99">
        <f>(R232*$G$6/1000)*$T$17</f>
        <v>0</v>
      </c>
      <c r="U232" s="93">
        <f>(R232*$G$7/1000)*$U$17</f>
        <v>0</v>
      </c>
      <c r="V232" s="27">
        <f>(R232*$G$8/1000)*$V$17</f>
        <v>0</v>
      </c>
      <c r="W232" s="58">
        <f>(R232*$G$9/1000)*$W$17</f>
        <v>0</v>
      </c>
      <c r="X232" s="27">
        <f>(R232*$G$10/1000)*$X$17</f>
        <v>0</v>
      </c>
      <c r="Y232" s="58">
        <f>(R232*$G$11/1000)*$Y$17</f>
        <v>0</v>
      </c>
      <c r="Z232" s="115">
        <f>SUM(T232:Y232)</f>
        <v>0</v>
      </c>
      <c r="AA232" s="115">
        <f t="shared" si="213"/>
        <v>0</v>
      </c>
    </row>
    <row r="233" spans="1:27" s="4" customFormat="1">
      <c r="A233" s="165" t="s">
        <v>372</v>
      </c>
      <c r="B233" s="21" t="s">
        <v>373</v>
      </c>
      <c r="C233" s="21" t="s">
        <v>690</v>
      </c>
      <c r="D233" s="133" t="s">
        <v>585</v>
      </c>
      <c r="E233" s="20" t="s">
        <v>79</v>
      </c>
      <c r="F233" s="13" t="s">
        <v>80</v>
      </c>
      <c r="G233" s="143"/>
      <c r="H233" s="15"/>
      <c r="I233" s="14" t="s">
        <v>374</v>
      </c>
      <c r="J233" s="157" t="s">
        <v>673</v>
      </c>
      <c r="K233" s="99">
        <v>627000</v>
      </c>
      <c r="L233" s="27">
        <v>0</v>
      </c>
      <c r="M233" s="56">
        <f t="shared" si="201"/>
        <v>627000</v>
      </c>
      <c r="N233" s="110">
        <v>0</v>
      </c>
      <c r="O233" s="94">
        <v>0</v>
      </c>
      <c r="P233" s="99">
        <f t="shared" si="202"/>
        <v>627000</v>
      </c>
      <c r="Q233" s="27">
        <f t="shared" si="203"/>
        <v>0</v>
      </c>
      <c r="R233" s="56">
        <f t="shared" si="204"/>
        <v>627000</v>
      </c>
      <c r="S233" s="56">
        <f t="shared" si="205"/>
        <v>0</v>
      </c>
      <c r="T233" s="99">
        <f>(R233*$G$6/1000)*$T$17</f>
        <v>0</v>
      </c>
      <c r="U233" s="93">
        <f>(R233*$G$7/1000)*$U$17</f>
        <v>0</v>
      </c>
      <c r="V233" s="27">
        <f>(R233*$G$8/1000)*$V$17</f>
        <v>0</v>
      </c>
      <c r="W233" s="58">
        <f>(R233*$G$9/1000)*$W$17</f>
        <v>0</v>
      </c>
      <c r="X233" s="27">
        <f>(R233*$G$10/1000)*$X$17</f>
        <v>0</v>
      </c>
      <c r="Y233" s="58">
        <f>(R233*$G$11/1000)*$Y$17</f>
        <v>0</v>
      </c>
      <c r="Z233" s="115">
        <f>SUM(T233:Y233)</f>
        <v>0</v>
      </c>
      <c r="AA233" s="115">
        <f t="shared" si="213"/>
        <v>0</v>
      </c>
    </row>
    <row r="234" spans="1:27" s="4" customFormat="1" ht="25.5">
      <c r="A234" s="165" t="s">
        <v>375</v>
      </c>
      <c r="B234" s="21" t="s">
        <v>376</v>
      </c>
      <c r="C234" s="21" t="s">
        <v>744</v>
      </c>
      <c r="D234" s="133" t="s">
        <v>585</v>
      </c>
      <c r="E234" s="20" t="s">
        <v>79</v>
      </c>
      <c r="F234" s="13" t="s">
        <v>80</v>
      </c>
      <c r="G234" s="143"/>
      <c r="H234" s="15"/>
      <c r="I234" s="14" t="s">
        <v>377</v>
      </c>
      <c r="J234" s="157" t="s">
        <v>673</v>
      </c>
      <c r="K234" s="99">
        <v>128000</v>
      </c>
      <c r="L234" s="27">
        <v>0</v>
      </c>
      <c r="M234" s="56">
        <f t="shared" si="201"/>
        <v>128000</v>
      </c>
      <c r="N234" s="110">
        <v>0</v>
      </c>
      <c r="O234" s="94">
        <v>0</v>
      </c>
      <c r="P234" s="99">
        <f t="shared" si="202"/>
        <v>128000</v>
      </c>
      <c r="Q234" s="27">
        <f t="shared" si="203"/>
        <v>0</v>
      </c>
      <c r="R234" s="56">
        <f t="shared" si="204"/>
        <v>128000</v>
      </c>
      <c r="S234" s="56">
        <f t="shared" si="205"/>
        <v>0</v>
      </c>
      <c r="T234" s="99">
        <f>(R234*$G$6/1000)*$T$17</f>
        <v>0</v>
      </c>
      <c r="U234" s="93">
        <f>(R234*$G$7/1000)*$U$17</f>
        <v>0</v>
      </c>
      <c r="V234" s="27">
        <f>(R234*$G$8/1000)*$V$17</f>
        <v>0</v>
      </c>
      <c r="W234" s="58">
        <f>(R234*$G$9/1000)*$W$17</f>
        <v>0</v>
      </c>
      <c r="X234" s="27">
        <f>(R234*$G$10/1000)*$X$17</f>
        <v>0</v>
      </c>
      <c r="Y234" s="58">
        <f>(R234*$G$11/1000)*$Y$17</f>
        <v>0</v>
      </c>
      <c r="Z234" s="115">
        <f>SUM(T234:Y234)</f>
        <v>0</v>
      </c>
      <c r="AA234" s="115">
        <f t="shared" si="213"/>
        <v>0</v>
      </c>
    </row>
    <row r="235" spans="1:27" s="4" customFormat="1" ht="25.5">
      <c r="A235" s="165" t="s">
        <v>378</v>
      </c>
      <c r="B235" s="21" t="s">
        <v>773</v>
      </c>
      <c r="C235" s="21" t="s">
        <v>666</v>
      </c>
      <c r="D235" s="133" t="s">
        <v>585</v>
      </c>
      <c r="E235" s="20" t="s">
        <v>79</v>
      </c>
      <c r="F235" s="13" t="s">
        <v>80</v>
      </c>
      <c r="G235" s="143"/>
      <c r="H235" s="15"/>
      <c r="I235" s="14" t="s">
        <v>366</v>
      </c>
      <c r="J235" s="157" t="s">
        <v>673</v>
      </c>
      <c r="K235" s="99">
        <v>3440000</v>
      </c>
      <c r="L235" s="27">
        <v>0</v>
      </c>
      <c r="M235" s="56">
        <f t="shared" si="201"/>
        <v>3440000</v>
      </c>
      <c r="N235" s="110">
        <v>0</v>
      </c>
      <c r="O235" s="94">
        <v>0</v>
      </c>
      <c r="P235" s="99">
        <f t="shared" si="202"/>
        <v>3440000</v>
      </c>
      <c r="Q235" s="27">
        <f t="shared" si="203"/>
        <v>0</v>
      </c>
      <c r="R235" s="56">
        <f t="shared" si="204"/>
        <v>3440000</v>
      </c>
      <c r="S235" s="56">
        <f t="shared" si="205"/>
        <v>0</v>
      </c>
      <c r="T235" s="99">
        <f>(R235*$G$6/1000)*$T$17</f>
        <v>0</v>
      </c>
      <c r="U235" s="93">
        <f>(R235*$G$7/1000)*$U$17</f>
        <v>0</v>
      </c>
      <c r="V235" s="27">
        <f>(R235*$G$8/1000)*$V$17</f>
        <v>0</v>
      </c>
      <c r="W235" s="58">
        <f>(R235*$G$9/1000)*$W$17</f>
        <v>0</v>
      </c>
      <c r="X235" s="27">
        <f>(R235*$G$10/1000)*$X$17</f>
        <v>0</v>
      </c>
      <c r="Y235" s="58">
        <f>(R235*$G$11/1000)*$Y$17</f>
        <v>0</v>
      </c>
      <c r="Z235" s="115">
        <f>SUM(T235:Y235)</f>
        <v>0</v>
      </c>
      <c r="AA235" s="115">
        <f t="shared" si="213"/>
        <v>0</v>
      </c>
    </row>
    <row r="236" spans="1:27" s="4" customFormat="1">
      <c r="A236" s="165" t="s">
        <v>379</v>
      </c>
      <c r="B236" s="21" t="s">
        <v>663</v>
      </c>
      <c r="C236" s="21"/>
      <c r="D236" s="133" t="s">
        <v>585</v>
      </c>
      <c r="E236" s="20" t="s">
        <v>79</v>
      </c>
      <c r="F236" s="13" t="s">
        <v>80</v>
      </c>
      <c r="G236" s="143"/>
      <c r="H236" s="15"/>
      <c r="I236" s="14" t="s">
        <v>40</v>
      </c>
      <c r="J236" s="157" t="s">
        <v>674</v>
      </c>
      <c r="K236" s="99">
        <v>1185000</v>
      </c>
      <c r="L236" s="27">
        <v>0</v>
      </c>
      <c r="M236" s="56">
        <f t="shared" si="201"/>
        <v>1185000</v>
      </c>
      <c r="N236" s="110">
        <v>0</v>
      </c>
      <c r="O236" s="94">
        <v>0</v>
      </c>
      <c r="P236" s="99">
        <f t="shared" si="202"/>
        <v>1185000</v>
      </c>
      <c r="Q236" s="27">
        <f t="shared" si="203"/>
        <v>0</v>
      </c>
      <c r="R236" s="56">
        <f t="shared" si="204"/>
        <v>1185000</v>
      </c>
      <c r="S236" s="56">
        <f t="shared" si="205"/>
        <v>0</v>
      </c>
      <c r="T236" s="99">
        <f>(R236*$G$6/1000)*$T$17</f>
        <v>0</v>
      </c>
      <c r="U236" s="93">
        <f>(R236*$G$7/1000)*$U$17</f>
        <v>0</v>
      </c>
      <c r="V236" s="27">
        <f>(R236*$G$8/1000)*$V$17</f>
        <v>0</v>
      </c>
      <c r="W236" s="58">
        <f>(R236*$G$9/1000)*$W$17</f>
        <v>0</v>
      </c>
      <c r="X236" s="27">
        <f>(R236*$G$10/1000)*$X$17</f>
        <v>0</v>
      </c>
      <c r="Y236" s="58">
        <f>(R236*$G$11/1000)*$Y$17</f>
        <v>0</v>
      </c>
      <c r="Z236" s="115">
        <f>SUM(T236:Y236)</f>
        <v>0</v>
      </c>
      <c r="AA236" s="115">
        <f t="shared" si="213"/>
        <v>0</v>
      </c>
    </row>
    <row r="237" spans="1:27" s="4" customFormat="1">
      <c r="A237" s="165"/>
      <c r="B237" s="21"/>
      <c r="C237" s="21"/>
      <c r="D237" s="133"/>
      <c r="E237" s="20"/>
      <c r="F237" s="13"/>
      <c r="G237" s="143"/>
      <c r="H237" s="15"/>
      <c r="I237" s="14"/>
      <c r="J237" s="157" t="s">
        <v>673</v>
      </c>
      <c r="K237" s="99">
        <v>0</v>
      </c>
      <c r="L237" s="27">
        <v>0</v>
      </c>
      <c r="M237" s="56">
        <f t="shared" si="201"/>
        <v>0</v>
      </c>
      <c r="N237" s="110">
        <v>0</v>
      </c>
      <c r="O237" s="94">
        <v>0</v>
      </c>
      <c r="P237" s="99">
        <f t="shared" si="202"/>
        <v>0</v>
      </c>
      <c r="Q237" s="27">
        <f t="shared" si="203"/>
        <v>0</v>
      </c>
      <c r="R237" s="56">
        <f t="shared" si="204"/>
        <v>0</v>
      </c>
      <c r="S237" s="56">
        <f t="shared" si="205"/>
        <v>0</v>
      </c>
      <c r="T237" s="99"/>
      <c r="U237" s="93"/>
      <c r="V237" s="27"/>
      <c r="W237" s="58"/>
      <c r="X237" s="27"/>
      <c r="Y237" s="58"/>
      <c r="Z237" s="115"/>
      <c r="AA237" s="115">
        <f t="shared" si="213"/>
        <v>0</v>
      </c>
    </row>
    <row r="238" spans="1:27" s="4" customFormat="1" ht="25.5">
      <c r="A238" s="165" t="s">
        <v>589</v>
      </c>
      <c r="B238" s="21" t="s">
        <v>581</v>
      </c>
      <c r="C238" s="21" t="s">
        <v>665</v>
      </c>
      <c r="D238" s="133" t="s">
        <v>585</v>
      </c>
      <c r="E238" s="20" t="s">
        <v>79</v>
      </c>
      <c r="F238" s="13" t="s">
        <v>80</v>
      </c>
      <c r="G238" s="143" t="s">
        <v>576</v>
      </c>
      <c r="H238" s="15"/>
      <c r="I238" s="14" t="s">
        <v>381</v>
      </c>
      <c r="J238" s="157" t="s">
        <v>673</v>
      </c>
      <c r="K238" s="99">
        <v>506000</v>
      </c>
      <c r="L238" s="27">
        <v>0</v>
      </c>
      <c r="M238" s="56">
        <f t="shared" si="201"/>
        <v>506000</v>
      </c>
      <c r="N238" s="110">
        <v>0</v>
      </c>
      <c r="O238" s="94">
        <v>0</v>
      </c>
      <c r="P238" s="99">
        <f t="shared" si="202"/>
        <v>506000</v>
      </c>
      <c r="Q238" s="27">
        <f t="shared" si="203"/>
        <v>0</v>
      </c>
      <c r="R238" s="56">
        <f t="shared" si="204"/>
        <v>506000</v>
      </c>
      <c r="S238" s="56">
        <f t="shared" si="205"/>
        <v>0</v>
      </c>
      <c r="T238" s="99">
        <f t="shared" ref="T238:T248" si="221">(R238*$G$6/1000)*$T$17</f>
        <v>0</v>
      </c>
      <c r="U238" s="93">
        <f t="shared" ref="U238:U248" si="222">(R238*$G$7/1000)*$U$17</f>
        <v>0</v>
      </c>
      <c r="V238" s="27">
        <f t="shared" ref="V238:V248" si="223">(R238*$G$8/1000)*$V$17</f>
        <v>0</v>
      </c>
      <c r="W238" s="58">
        <f t="shared" ref="W238:W248" si="224">(R238*$G$9/1000)*$W$17</f>
        <v>0</v>
      </c>
      <c r="X238" s="27">
        <f t="shared" ref="X238:X248" si="225">(R238*$G$10/1000)*$X$17</f>
        <v>0</v>
      </c>
      <c r="Y238" s="58">
        <f t="shared" ref="Y238:Y248" si="226">(R238*$G$11/1000)*$Y$17</f>
        <v>0</v>
      </c>
      <c r="Z238" s="115">
        <f t="shared" ref="Z238:Z248" si="227">SUM(T238:Y238)</f>
        <v>0</v>
      </c>
      <c r="AA238" s="115">
        <f t="shared" si="213"/>
        <v>0</v>
      </c>
    </row>
    <row r="239" spans="1:27" s="4" customFormat="1" ht="25.5">
      <c r="A239" s="165" t="s">
        <v>383</v>
      </c>
      <c r="B239" s="21" t="s">
        <v>384</v>
      </c>
      <c r="C239" s="21" t="s">
        <v>664</v>
      </c>
      <c r="D239" s="133" t="s">
        <v>585</v>
      </c>
      <c r="E239" s="20" t="s">
        <v>79</v>
      </c>
      <c r="F239" s="13" t="s">
        <v>80</v>
      </c>
      <c r="G239" s="143"/>
      <c r="H239" s="15"/>
      <c r="I239" s="14" t="s">
        <v>385</v>
      </c>
      <c r="J239" s="157" t="s">
        <v>673</v>
      </c>
      <c r="K239" s="99">
        <v>1268000</v>
      </c>
      <c r="L239" s="27">
        <v>0</v>
      </c>
      <c r="M239" s="56">
        <f t="shared" si="201"/>
        <v>1268000</v>
      </c>
      <c r="N239" s="110">
        <v>0</v>
      </c>
      <c r="O239" s="94">
        <v>0</v>
      </c>
      <c r="P239" s="99">
        <f t="shared" si="202"/>
        <v>1268000</v>
      </c>
      <c r="Q239" s="27">
        <f t="shared" si="203"/>
        <v>0</v>
      </c>
      <c r="R239" s="56">
        <f t="shared" si="204"/>
        <v>1268000</v>
      </c>
      <c r="S239" s="56">
        <f t="shared" si="205"/>
        <v>0</v>
      </c>
      <c r="T239" s="99">
        <f t="shared" si="221"/>
        <v>0</v>
      </c>
      <c r="U239" s="93">
        <f t="shared" si="222"/>
        <v>0</v>
      </c>
      <c r="V239" s="27">
        <f t="shared" si="223"/>
        <v>0</v>
      </c>
      <c r="W239" s="58">
        <f t="shared" si="224"/>
        <v>0</v>
      </c>
      <c r="X239" s="27">
        <f t="shared" si="225"/>
        <v>0</v>
      </c>
      <c r="Y239" s="58">
        <f t="shared" si="226"/>
        <v>0</v>
      </c>
      <c r="Z239" s="115">
        <f t="shared" si="227"/>
        <v>0</v>
      </c>
      <c r="AA239" s="115">
        <f t="shared" si="213"/>
        <v>0</v>
      </c>
    </row>
    <row r="240" spans="1:27" s="4" customFormat="1">
      <c r="A240" s="165" t="s">
        <v>523</v>
      </c>
      <c r="B240" s="145"/>
      <c r="C240" s="21" t="s">
        <v>681</v>
      </c>
      <c r="D240" s="133"/>
      <c r="E240" s="20" t="s">
        <v>524</v>
      </c>
      <c r="F240" s="13" t="s">
        <v>525</v>
      </c>
      <c r="G240" s="143"/>
      <c r="H240" s="15"/>
      <c r="I240" s="14" t="s">
        <v>148</v>
      </c>
      <c r="J240" s="157" t="s">
        <v>673</v>
      </c>
      <c r="K240" s="99">
        <v>1697000</v>
      </c>
      <c r="L240" s="27">
        <v>0</v>
      </c>
      <c r="M240" s="56">
        <f t="shared" si="201"/>
        <v>1697000</v>
      </c>
      <c r="N240" s="110">
        <v>0</v>
      </c>
      <c r="O240" s="94">
        <v>0</v>
      </c>
      <c r="P240" s="99">
        <f t="shared" si="202"/>
        <v>1697000</v>
      </c>
      <c r="Q240" s="27">
        <f t="shared" si="203"/>
        <v>0</v>
      </c>
      <c r="R240" s="56">
        <f t="shared" si="204"/>
        <v>1697000</v>
      </c>
      <c r="S240" s="56">
        <f t="shared" si="205"/>
        <v>0</v>
      </c>
      <c r="T240" s="99">
        <f t="shared" si="221"/>
        <v>0</v>
      </c>
      <c r="U240" s="93">
        <f t="shared" si="222"/>
        <v>0</v>
      </c>
      <c r="V240" s="27">
        <f t="shared" si="223"/>
        <v>0</v>
      </c>
      <c r="W240" s="58">
        <f t="shared" si="224"/>
        <v>0</v>
      </c>
      <c r="X240" s="27">
        <f t="shared" si="225"/>
        <v>0</v>
      </c>
      <c r="Y240" s="58">
        <f t="shared" si="226"/>
        <v>0</v>
      </c>
      <c r="Z240" s="115">
        <f t="shared" si="227"/>
        <v>0</v>
      </c>
      <c r="AA240" s="115">
        <f t="shared" si="213"/>
        <v>0</v>
      </c>
    </row>
    <row r="241" spans="1:166" s="4" customFormat="1">
      <c r="A241" s="165" t="s">
        <v>470</v>
      </c>
      <c r="B241" s="146" t="s">
        <v>689</v>
      </c>
      <c r="C241" s="21"/>
      <c r="D241" s="133"/>
      <c r="E241" s="20" t="s">
        <v>50</v>
      </c>
      <c r="F241" s="13" t="s">
        <v>51</v>
      </c>
      <c r="G241" s="143"/>
      <c r="H241" s="15"/>
      <c r="I241" s="14" t="s">
        <v>593</v>
      </c>
      <c r="J241" s="157" t="s">
        <v>673</v>
      </c>
      <c r="K241" s="99">
        <v>4676000</v>
      </c>
      <c r="L241" s="27">
        <v>0</v>
      </c>
      <c r="M241" s="56">
        <f t="shared" si="201"/>
        <v>4676000</v>
      </c>
      <c r="N241" s="110">
        <v>0</v>
      </c>
      <c r="O241" s="94">
        <v>0</v>
      </c>
      <c r="P241" s="99">
        <f t="shared" si="202"/>
        <v>4676000</v>
      </c>
      <c r="Q241" s="27">
        <f t="shared" si="203"/>
        <v>0</v>
      </c>
      <c r="R241" s="56">
        <f t="shared" si="204"/>
        <v>4676000</v>
      </c>
      <c r="S241" s="56">
        <f t="shared" si="205"/>
        <v>0</v>
      </c>
      <c r="T241" s="101">
        <f t="shared" si="221"/>
        <v>0</v>
      </c>
      <c r="U241" s="93">
        <f t="shared" si="222"/>
        <v>0</v>
      </c>
      <c r="V241" s="27">
        <f t="shared" si="223"/>
        <v>0</v>
      </c>
      <c r="W241" s="58">
        <f t="shared" si="224"/>
        <v>0</v>
      </c>
      <c r="X241" s="27">
        <f t="shared" si="225"/>
        <v>0</v>
      </c>
      <c r="Y241" s="58">
        <f t="shared" si="226"/>
        <v>0</v>
      </c>
      <c r="Z241" s="115">
        <f t="shared" si="227"/>
        <v>0</v>
      </c>
      <c r="AA241" s="115">
        <f t="shared" si="213"/>
        <v>0</v>
      </c>
    </row>
    <row r="242" spans="1:166" s="4" customFormat="1">
      <c r="A242" s="165" t="s">
        <v>675</v>
      </c>
      <c r="B242" s="160" t="s">
        <v>680</v>
      </c>
      <c r="C242" s="21" t="s">
        <v>159</v>
      </c>
      <c r="D242" s="133"/>
      <c r="E242" s="20"/>
      <c r="F242" s="13"/>
      <c r="G242" s="143"/>
      <c r="H242" s="15"/>
      <c r="I242" s="14"/>
      <c r="J242" s="157" t="s">
        <v>673</v>
      </c>
      <c r="K242" s="99">
        <v>3034000</v>
      </c>
      <c r="L242" s="27">
        <v>0</v>
      </c>
      <c r="M242" s="56">
        <f t="shared" ref="M242:M243" si="228">SUM(K242:L242)</f>
        <v>3034000</v>
      </c>
      <c r="N242" s="110">
        <v>0</v>
      </c>
      <c r="O242" s="94">
        <v>0</v>
      </c>
      <c r="P242" s="99">
        <f t="shared" si="202"/>
        <v>3034000</v>
      </c>
      <c r="Q242" s="27">
        <f t="shared" si="203"/>
        <v>0</v>
      </c>
      <c r="R242" s="56">
        <f t="shared" si="204"/>
        <v>3034000</v>
      </c>
      <c r="S242" s="56">
        <f t="shared" ref="S242:S243" si="229">R242-(M242+N242+O242)</f>
        <v>0</v>
      </c>
      <c r="T242" s="101">
        <f t="shared" si="221"/>
        <v>0</v>
      </c>
      <c r="U242" s="93">
        <f t="shared" si="222"/>
        <v>0</v>
      </c>
      <c r="V242" s="27">
        <f t="shared" si="223"/>
        <v>0</v>
      </c>
      <c r="W242" s="58">
        <f t="shared" si="224"/>
        <v>0</v>
      </c>
      <c r="X242" s="27">
        <f t="shared" si="225"/>
        <v>0</v>
      </c>
      <c r="Y242" s="58">
        <f t="shared" si="226"/>
        <v>0</v>
      </c>
      <c r="Z242" s="115">
        <f t="shared" si="227"/>
        <v>0</v>
      </c>
      <c r="AA242" s="115">
        <f t="shared" ref="AA242:AA243" si="230">Z242*$D$7</f>
        <v>0</v>
      </c>
    </row>
    <row r="243" spans="1:166" s="4" customFormat="1">
      <c r="A243" s="165" t="s">
        <v>386</v>
      </c>
      <c r="B243" s="21" t="s">
        <v>387</v>
      </c>
      <c r="C243" s="21" t="s">
        <v>386</v>
      </c>
      <c r="D243" s="133" t="s">
        <v>585</v>
      </c>
      <c r="E243" s="20" t="s">
        <v>79</v>
      </c>
      <c r="F243" s="13" t="s">
        <v>80</v>
      </c>
      <c r="G243" s="143"/>
      <c r="H243" s="15"/>
      <c r="I243" s="14" t="s">
        <v>380</v>
      </c>
      <c r="J243" s="157" t="s">
        <v>673</v>
      </c>
      <c r="K243" s="99">
        <v>1595000</v>
      </c>
      <c r="L243" s="27">
        <v>0</v>
      </c>
      <c r="M243" s="56">
        <f t="shared" si="228"/>
        <v>1595000</v>
      </c>
      <c r="N243" s="110">
        <v>0</v>
      </c>
      <c r="O243" s="94">
        <v>0</v>
      </c>
      <c r="P243" s="99">
        <f t="shared" si="202"/>
        <v>1595000</v>
      </c>
      <c r="Q243" s="27">
        <f t="shared" si="203"/>
        <v>0</v>
      </c>
      <c r="R243" s="56">
        <f t="shared" si="204"/>
        <v>1595000</v>
      </c>
      <c r="S243" s="56">
        <f t="shared" si="229"/>
        <v>0</v>
      </c>
      <c r="T243" s="99">
        <f t="shared" si="221"/>
        <v>0</v>
      </c>
      <c r="U243" s="93">
        <f t="shared" si="222"/>
        <v>0</v>
      </c>
      <c r="V243" s="27">
        <f t="shared" si="223"/>
        <v>0</v>
      </c>
      <c r="W243" s="58">
        <f t="shared" si="224"/>
        <v>0</v>
      </c>
      <c r="X243" s="27">
        <f t="shared" si="225"/>
        <v>0</v>
      </c>
      <c r="Y243" s="58">
        <f t="shared" si="226"/>
        <v>0</v>
      </c>
      <c r="Z243" s="115">
        <f t="shared" si="227"/>
        <v>0</v>
      </c>
      <c r="AA243" s="115">
        <f t="shared" si="230"/>
        <v>0</v>
      </c>
    </row>
    <row r="244" spans="1:166" s="4" customFormat="1">
      <c r="A244" s="166" t="s">
        <v>475</v>
      </c>
      <c r="B244" s="225"/>
      <c r="C244" s="225"/>
      <c r="D244" s="133"/>
      <c r="E244" s="20" t="s">
        <v>50</v>
      </c>
      <c r="F244" s="13" t="s">
        <v>80</v>
      </c>
      <c r="G244" s="143"/>
      <c r="H244" s="15"/>
      <c r="I244" s="14" t="s">
        <v>476</v>
      </c>
      <c r="J244" s="157" t="s">
        <v>673</v>
      </c>
      <c r="K244" s="99">
        <v>3032000</v>
      </c>
      <c r="L244" s="27">
        <v>0</v>
      </c>
      <c r="M244" s="56">
        <f t="shared" ref="M244:M248" si="231">SUM(K244:L244)</f>
        <v>3032000</v>
      </c>
      <c r="N244" s="110">
        <v>0</v>
      </c>
      <c r="O244" s="94">
        <v>0</v>
      </c>
      <c r="P244" s="99">
        <f t="shared" si="202"/>
        <v>3032000</v>
      </c>
      <c r="Q244" s="27">
        <f t="shared" si="203"/>
        <v>0</v>
      </c>
      <c r="R244" s="56">
        <f t="shared" si="204"/>
        <v>3032000</v>
      </c>
      <c r="S244" s="56">
        <f t="shared" ref="S244:S248" si="232">R244-(M244+N244+O244)</f>
        <v>0</v>
      </c>
      <c r="T244" s="101">
        <f t="shared" si="221"/>
        <v>0</v>
      </c>
      <c r="U244" s="93">
        <f t="shared" si="222"/>
        <v>0</v>
      </c>
      <c r="V244" s="27">
        <f t="shared" si="223"/>
        <v>0</v>
      </c>
      <c r="W244" s="58">
        <f t="shared" si="224"/>
        <v>0</v>
      </c>
      <c r="X244" s="27">
        <f t="shared" si="225"/>
        <v>0</v>
      </c>
      <c r="Y244" s="58">
        <f t="shared" si="226"/>
        <v>0</v>
      </c>
      <c r="Z244" s="115">
        <f t="shared" si="227"/>
        <v>0</v>
      </c>
      <c r="AA244" s="115">
        <f t="shared" ref="AA244:AA248" si="233">Z244*$D$7</f>
        <v>0</v>
      </c>
    </row>
    <row r="245" spans="1:166" s="4" customFormat="1">
      <c r="A245" s="166" t="s">
        <v>638</v>
      </c>
      <c r="B245" s="225"/>
      <c r="C245" s="225"/>
      <c r="D245" s="133"/>
      <c r="E245" s="20" t="s">
        <v>50</v>
      </c>
      <c r="F245" s="13" t="s">
        <v>208</v>
      </c>
      <c r="G245" s="143"/>
      <c r="H245" s="15"/>
      <c r="I245" s="14" t="s">
        <v>476</v>
      </c>
      <c r="J245" s="157" t="s">
        <v>673</v>
      </c>
      <c r="K245" s="99">
        <v>1407000</v>
      </c>
      <c r="L245" s="27">
        <v>0</v>
      </c>
      <c r="M245" s="56">
        <f t="shared" si="231"/>
        <v>1407000</v>
      </c>
      <c r="N245" s="110">
        <v>0</v>
      </c>
      <c r="O245" s="94">
        <v>0</v>
      </c>
      <c r="P245" s="99">
        <f t="shared" si="202"/>
        <v>1407000</v>
      </c>
      <c r="Q245" s="27">
        <f t="shared" si="203"/>
        <v>0</v>
      </c>
      <c r="R245" s="56">
        <f t="shared" si="204"/>
        <v>1407000</v>
      </c>
      <c r="S245" s="56">
        <f t="shared" si="232"/>
        <v>0</v>
      </c>
      <c r="T245" s="99">
        <f t="shared" si="221"/>
        <v>0</v>
      </c>
      <c r="U245" s="93">
        <f t="shared" si="222"/>
        <v>0</v>
      </c>
      <c r="V245" s="27">
        <f t="shared" si="223"/>
        <v>0</v>
      </c>
      <c r="W245" s="58">
        <f t="shared" si="224"/>
        <v>0</v>
      </c>
      <c r="X245" s="27">
        <f t="shared" si="225"/>
        <v>0</v>
      </c>
      <c r="Y245" s="58">
        <f t="shared" si="226"/>
        <v>0</v>
      </c>
      <c r="Z245" s="115">
        <f t="shared" si="227"/>
        <v>0</v>
      </c>
      <c r="AA245" s="115">
        <f t="shared" si="233"/>
        <v>0</v>
      </c>
    </row>
    <row r="246" spans="1:166" s="185" customFormat="1" ht="51">
      <c r="A246" s="281" t="s">
        <v>768</v>
      </c>
      <c r="B246" s="280" t="s">
        <v>766</v>
      </c>
      <c r="C246" s="225" t="s">
        <v>159</v>
      </c>
      <c r="D246" s="221"/>
      <c r="E246" s="222"/>
      <c r="F246" s="222"/>
      <c r="G246" s="223"/>
      <c r="H246" s="223"/>
      <c r="I246" s="212" t="s">
        <v>767</v>
      </c>
      <c r="J246" s="212" t="s">
        <v>674</v>
      </c>
      <c r="K246" s="213">
        <v>2800000</v>
      </c>
      <c r="L246" s="27">
        <v>412000</v>
      </c>
      <c r="M246" s="56">
        <f t="shared" si="231"/>
        <v>3212000</v>
      </c>
      <c r="N246" s="110"/>
      <c r="O246" s="93"/>
      <c r="P246" s="99">
        <f t="shared" si="202"/>
        <v>2800000</v>
      </c>
      <c r="Q246" s="27">
        <f t="shared" si="203"/>
        <v>412000</v>
      </c>
      <c r="R246" s="56">
        <f t="shared" si="204"/>
        <v>3212000</v>
      </c>
      <c r="S246" s="56">
        <f>R246-(M246+N246+O246)</f>
        <v>0</v>
      </c>
      <c r="T246" s="213">
        <f t="shared" si="221"/>
        <v>0</v>
      </c>
      <c r="U246" s="216">
        <f t="shared" si="222"/>
        <v>0</v>
      </c>
      <c r="V246" s="215">
        <f t="shared" si="223"/>
        <v>0</v>
      </c>
      <c r="W246" s="217">
        <f t="shared" si="224"/>
        <v>0</v>
      </c>
      <c r="X246" s="215">
        <f t="shared" si="225"/>
        <v>0</v>
      </c>
      <c r="Y246" s="224">
        <f t="shared" si="226"/>
        <v>0</v>
      </c>
      <c r="Z246" s="218">
        <f t="shared" si="227"/>
        <v>0</v>
      </c>
      <c r="AA246" s="218">
        <f t="shared" si="233"/>
        <v>0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</row>
    <row r="247" spans="1:166" s="185" customFormat="1">
      <c r="A247" s="166" t="s">
        <v>737</v>
      </c>
      <c r="B247" s="225" t="s">
        <v>738</v>
      </c>
      <c r="C247" s="225" t="s">
        <v>159</v>
      </c>
      <c r="D247" s="221"/>
      <c r="E247" s="222"/>
      <c r="F247" s="222"/>
      <c r="G247" s="223"/>
      <c r="H247" s="223"/>
      <c r="I247" s="212"/>
      <c r="J247" s="212" t="s">
        <v>674</v>
      </c>
      <c r="K247" s="213">
        <v>753000</v>
      </c>
      <c r="L247" s="27">
        <v>88000</v>
      </c>
      <c r="M247" s="56">
        <f t="shared" si="231"/>
        <v>841000</v>
      </c>
      <c r="N247" s="110">
        <v>0</v>
      </c>
      <c r="O247" s="93">
        <v>0</v>
      </c>
      <c r="P247" s="99">
        <f t="shared" si="202"/>
        <v>753000</v>
      </c>
      <c r="Q247" s="27">
        <f t="shared" si="203"/>
        <v>88000</v>
      </c>
      <c r="R247" s="56">
        <f t="shared" si="204"/>
        <v>841000</v>
      </c>
      <c r="S247" s="56">
        <f t="shared" si="232"/>
        <v>0</v>
      </c>
      <c r="T247" s="213">
        <f t="shared" si="221"/>
        <v>0</v>
      </c>
      <c r="U247" s="216">
        <f t="shared" si="222"/>
        <v>0</v>
      </c>
      <c r="V247" s="215">
        <f t="shared" si="223"/>
        <v>0</v>
      </c>
      <c r="W247" s="217">
        <f t="shared" si="224"/>
        <v>0</v>
      </c>
      <c r="X247" s="215">
        <f t="shared" si="225"/>
        <v>0</v>
      </c>
      <c r="Y247" s="224">
        <f t="shared" si="226"/>
        <v>0</v>
      </c>
      <c r="Z247" s="218">
        <f t="shared" si="227"/>
        <v>0</v>
      </c>
      <c r="AA247" s="218">
        <f t="shared" si="233"/>
        <v>0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</row>
    <row r="248" spans="1:166" s="185" customFormat="1">
      <c r="A248" s="394" t="s">
        <v>791</v>
      </c>
      <c r="B248" s="281" t="s">
        <v>792</v>
      </c>
      <c r="C248" s="281" t="s">
        <v>159</v>
      </c>
      <c r="D248" s="220"/>
      <c r="E248" s="20"/>
      <c r="F248" s="20"/>
      <c r="G248" s="143"/>
      <c r="H248" s="143"/>
      <c r="I248" s="212"/>
      <c r="J248" s="212" t="s">
        <v>674</v>
      </c>
      <c r="K248" s="213">
        <v>271000</v>
      </c>
      <c r="L248" s="27">
        <v>0</v>
      </c>
      <c r="M248" s="56">
        <f t="shared" si="231"/>
        <v>271000</v>
      </c>
      <c r="N248" s="110">
        <v>0</v>
      </c>
      <c r="O248" s="93">
        <v>0</v>
      </c>
      <c r="P248" s="99">
        <f t="shared" si="202"/>
        <v>271000</v>
      </c>
      <c r="Q248" s="27">
        <f t="shared" si="203"/>
        <v>0</v>
      </c>
      <c r="R248" s="56">
        <f t="shared" si="204"/>
        <v>271000</v>
      </c>
      <c r="S248" s="56">
        <f t="shared" si="232"/>
        <v>0</v>
      </c>
      <c r="T248" s="213">
        <f t="shared" si="221"/>
        <v>0</v>
      </c>
      <c r="U248" s="216">
        <f t="shared" si="222"/>
        <v>0</v>
      </c>
      <c r="V248" s="215">
        <f t="shared" si="223"/>
        <v>0</v>
      </c>
      <c r="W248" s="217">
        <f t="shared" si="224"/>
        <v>0</v>
      </c>
      <c r="X248" s="215">
        <f t="shared" si="225"/>
        <v>0</v>
      </c>
      <c r="Y248" s="58">
        <f t="shared" si="226"/>
        <v>0</v>
      </c>
      <c r="Z248" s="218">
        <f t="shared" si="227"/>
        <v>0</v>
      </c>
      <c r="AA248" s="218">
        <f t="shared" si="233"/>
        <v>0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</row>
    <row r="249" spans="1:166" s="4" customFormat="1" ht="13.5" thickBot="1">
      <c r="A249" s="168" t="s">
        <v>22</v>
      </c>
      <c r="B249" s="102"/>
      <c r="C249" s="102"/>
      <c r="D249" s="131"/>
      <c r="E249" s="103"/>
      <c r="F249" s="103"/>
      <c r="G249" s="104"/>
      <c r="H249" s="104"/>
      <c r="I249" s="104"/>
      <c r="J249" s="104"/>
      <c r="K249" s="106">
        <f t="shared" ref="K249:P249" si="234">SUM(K210:K248)</f>
        <v>42076000</v>
      </c>
      <c r="L249" s="106">
        <f>SUM(L210:L245)</f>
        <v>101000</v>
      </c>
      <c r="M249" s="106">
        <f t="shared" si="234"/>
        <v>42677000</v>
      </c>
      <c r="N249" s="106">
        <f t="shared" si="234"/>
        <v>531905</v>
      </c>
      <c r="O249" s="106">
        <f t="shared" si="234"/>
        <v>0</v>
      </c>
      <c r="P249" s="106">
        <f t="shared" si="234"/>
        <v>42608000</v>
      </c>
      <c r="Q249" s="106">
        <f>SUM(Q210:Q245)</f>
        <v>101000</v>
      </c>
      <c r="R249" s="106">
        <f>SUM(R210:R248)</f>
        <v>43209000</v>
      </c>
      <c r="S249" s="106">
        <f>SUM(S210:S248)</f>
        <v>95</v>
      </c>
      <c r="T249" s="106">
        <f t="shared" ref="T249:AA249" si="235">SUM(T210:T248)</f>
        <v>0</v>
      </c>
      <c r="U249" s="106">
        <f t="shared" si="235"/>
        <v>0</v>
      </c>
      <c r="V249" s="106">
        <f t="shared" si="235"/>
        <v>0</v>
      </c>
      <c r="W249" s="106">
        <f t="shared" si="235"/>
        <v>0</v>
      </c>
      <c r="X249" s="106">
        <f t="shared" si="235"/>
        <v>0</v>
      </c>
      <c r="Y249" s="106">
        <f t="shared" si="235"/>
        <v>0</v>
      </c>
      <c r="Z249" s="106">
        <f t="shared" si="235"/>
        <v>0</v>
      </c>
      <c r="AA249" s="106">
        <f t="shared" si="235"/>
        <v>0</v>
      </c>
    </row>
    <row r="250" spans="1:166" s="4" customFormat="1" ht="16.5" thickTop="1">
      <c r="A250" s="8" t="s">
        <v>388</v>
      </c>
      <c r="B250" s="16"/>
      <c r="C250" s="16"/>
      <c r="D250" s="132"/>
      <c r="E250" s="17"/>
      <c r="F250" s="17"/>
      <c r="G250" s="18"/>
      <c r="H250" s="18"/>
      <c r="I250" s="18"/>
      <c r="J250" s="18"/>
      <c r="K250" s="25"/>
      <c r="L250" s="25"/>
      <c r="M250" s="26"/>
      <c r="N250" s="95"/>
      <c r="O250" s="95"/>
      <c r="P250" s="95"/>
      <c r="Q250" s="25"/>
      <c r="R250" s="26"/>
      <c r="S250" s="26"/>
      <c r="T250" s="57"/>
      <c r="U250" s="57"/>
      <c r="V250" s="57"/>
      <c r="W250" s="57"/>
      <c r="X250" s="57"/>
      <c r="Y250" s="57"/>
      <c r="Z250" s="116"/>
      <c r="AA250" s="116"/>
    </row>
    <row r="251" spans="1:166" s="4" customFormat="1">
      <c r="A251" s="165" t="s">
        <v>389</v>
      </c>
      <c r="B251" s="21" t="s">
        <v>354</v>
      </c>
      <c r="C251" s="21"/>
      <c r="D251" s="133" t="s">
        <v>585</v>
      </c>
      <c r="E251" s="20" t="s">
        <v>50</v>
      </c>
      <c r="F251" s="13" t="s">
        <v>51</v>
      </c>
      <c r="G251" s="143"/>
      <c r="H251" s="15"/>
      <c r="I251" s="14" t="s">
        <v>390</v>
      </c>
      <c r="J251" s="157" t="s">
        <v>674</v>
      </c>
      <c r="K251" s="99">
        <v>0</v>
      </c>
      <c r="L251" s="27">
        <v>0</v>
      </c>
      <c r="M251" s="56">
        <f t="shared" ref="M251:M258" si="236">SUM(K251:L251)</f>
        <v>0</v>
      </c>
      <c r="N251" s="110">
        <v>0</v>
      </c>
      <c r="O251" s="94">
        <v>0</v>
      </c>
      <c r="P251" s="99">
        <f t="shared" ref="P251:P258" si="237">IF(J251="TG",ROUNDUP((K251+N251)*($L$6/$K$6),-3),ROUNDUP((K251+N251)*($L$8/$K$8),-3))</f>
        <v>0</v>
      </c>
      <c r="Q251" s="27">
        <f t="shared" ref="Q251:Q258" si="238">ROUNDUP((L251+O251)*($L$7/$K$7),-3)</f>
        <v>0</v>
      </c>
      <c r="R251" s="56">
        <f t="shared" ref="R251:R258" si="239">P251+Q251</f>
        <v>0</v>
      </c>
      <c r="S251" s="56">
        <f t="shared" ref="S251:S258" si="240">R251-(M251+N251+O251)</f>
        <v>0</v>
      </c>
      <c r="T251" s="99">
        <f t="shared" ref="T251:T258" si="241">(R251*$G$6/1000)*$T$17</f>
        <v>0</v>
      </c>
      <c r="U251" s="93">
        <f t="shared" ref="U251:U258" si="242">(R251*$G$7/1000)*$U$17</f>
        <v>0</v>
      </c>
      <c r="V251" s="27">
        <f t="shared" ref="V251:V258" si="243">(R251*$G$8/1000)*$V$17</f>
        <v>0</v>
      </c>
      <c r="W251" s="58">
        <f t="shared" ref="W251:W258" si="244">(R251*$G$9/1000)*$W$17</f>
        <v>0</v>
      </c>
      <c r="X251" s="27">
        <f t="shared" ref="X251:X258" si="245">(R251*$G$10/1000)*$X$17</f>
        <v>0</v>
      </c>
      <c r="Y251" s="58">
        <f t="shared" ref="Y251:Y258" si="246">(R251*$G$11/1000)*$Y$17</f>
        <v>0</v>
      </c>
      <c r="Z251" s="115">
        <f t="shared" ref="Z251:Z258" si="247">SUM(T251:Y251)</f>
        <v>0</v>
      </c>
      <c r="AA251" s="115">
        <f t="shared" ref="AA251:AA258" si="248">Z251*$D$7</f>
        <v>0</v>
      </c>
    </row>
    <row r="252" spans="1:166" s="4" customFormat="1" ht="25.5">
      <c r="A252" s="165" t="s">
        <v>391</v>
      </c>
      <c r="B252" s="21" t="s">
        <v>392</v>
      </c>
      <c r="C252" s="21"/>
      <c r="D252" s="133" t="s">
        <v>585</v>
      </c>
      <c r="E252" s="20" t="s">
        <v>50</v>
      </c>
      <c r="F252" s="13" t="s">
        <v>51</v>
      </c>
      <c r="G252" s="143"/>
      <c r="H252" s="15"/>
      <c r="I252" s="14" t="s">
        <v>393</v>
      </c>
      <c r="J252" s="157" t="s">
        <v>673</v>
      </c>
      <c r="K252" s="99">
        <v>2526000</v>
      </c>
      <c r="L252" s="27">
        <v>0</v>
      </c>
      <c r="M252" s="56">
        <f t="shared" si="236"/>
        <v>2526000</v>
      </c>
      <c r="N252" s="110">
        <v>0</v>
      </c>
      <c r="O252" s="94">
        <v>0</v>
      </c>
      <c r="P252" s="99">
        <f t="shared" si="237"/>
        <v>2526000</v>
      </c>
      <c r="Q252" s="27">
        <f t="shared" si="238"/>
        <v>0</v>
      </c>
      <c r="R252" s="56">
        <f t="shared" si="239"/>
        <v>2526000</v>
      </c>
      <c r="S252" s="56">
        <f t="shared" si="240"/>
        <v>0</v>
      </c>
      <c r="T252" s="99">
        <f t="shared" si="241"/>
        <v>0</v>
      </c>
      <c r="U252" s="93">
        <f t="shared" si="242"/>
        <v>0</v>
      </c>
      <c r="V252" s="27">
        <f t="shared" si="243"/>
        <v>0</v>
      </c>
      <c r="W252" s="58">
        <f t="shared" si="244"/>
        <v>0</v>
      </c>
      <c r="X252" s="27">
        <f t="shared" si="245"/>
        <v>0</v>
      </c>
      <c r="Y252" s="58">
        <f t="shared" si="246"/>
        <v>0</v>
      </c>
      <c r="Z252" s="115">
        <f t="shared" si="247"/>
        <v>0</v>
      </c>
      <c r="AA252" s="115">
        <f t="shared" si="248"/>
        <v>0</v>
      </c>
    </row>
    <row r="253" spans="1:166" s="4" customFormat="1">
      <c r="A253" s="165" t="s">
        <v>394</v>
      </c>
      <c r="B253" s="21" t="s">
        <v>395</v>
      </c>
      <c r="C253" s="21"/>
      <c r="D253" s="133" t="s">
        <v>585</v>
      </c>
      <c r="E253" s="20" t="s">
        <v>50</v>
      </c>
      <c r="F253" s="13" t="s">
        <v>51</v>
      </c>
      <c r="G253" s="143"/>
      <c r="H253" s="15"/>
      <c r="I253" s="14" t="s">
        <v>396</v>
      </c>
      <c r="J253" s="157" t="s">
        <v>674</v>
      </c>
      <c r="K253" s="99">
        <v>614000</v>
      </c>
      <c r="L253" s="27">
        <v>0</v>
      </c>
      <c r="M253" s="56">
        <f t="shared" si="236"/>
        <v>614000</v>
      </c>
      <c r="N253" s="110">
        <v>0</v>
      </c>
      <c r="O253" s="94">
        <v>0</v>
      </c>
      <c r="P253" s="99">
        <f t="shared" si="237"/>
        <v>614000</v>
      </c>
      <c r="Q253" s="27">
        <f t="shared" si="238"/>
        <v>0</v>
      </c>
      <c r="R253" s="56">
        <f t="shared" si="239"/>
        <v>614000</v>
      </c>
      <c r="S253" s="56">
        <f t="shared" si="240"/>
        <v>0</v>
      </c>
      <c r="T253" s="99">
        <f t="shared" si="241"/>
        <v>0</v>
      </c>
      <c r="U253" s="93">
        <f t="shared" si="242"/>
        <v>0</v>
      </c>
      <c r="V253" s="27">
        <f t="shared" si="243"/>
        <v>0</v>
      </c>
      <c r="W253" s="58">
        <f t="shared" si="244"/>
        <v>0</v>
      </c>
      <c r="X253" s="27">
        <f t="shared" si="245"/>
        <v>0</v>
      </c>
      <c r="Y253" s="58">
        <f t="shared" si="246"/>
        <v>0</v>
      </c>
      <c r="Z253" s="115">
        <f t="shared" si="247"/>
        <v>0</v>
      </c>
      <c r="AA253" s="115">
        <f t="shared" si="248"/>
        <v>0</v>
      </c>
    </row>
    <row r="254" spans="1:166" s="4" customFormat="1">
      <c r="A254" s="165" t="s">
        <v>397</v>
      </c>
      <c r="B254" s="21" t="s">
        <v>382</v>
      </c>
      <c r="C254" s="21"/>
      <c r="D254" s="133" t="s">
        <v>585</v>
      </c>
      <c r="E254" s="20" t="s">
        <v>50</v>
      </c>
      <c r="F254" s="13" t="s">
        <v>51</v>
      </c>
      <c r="G254" s="143"/>
      <c r="H254" s="15"/>
      <c r="I254" s="14" t="s">
        <v>398</v>
      </c>
      <c r="J254" s="157" t="s">
        <v>674</v>
      </c>
      <c r="K254" s="99">
        <v>178000</v>
      </c>
      <c r="L254" s="27">
        <v>0</v>
      </c>
      <c r="M254" s="56">
        <f t="shared" si="236"/>
        <v>178000</v>
      </c>
      <c r="N254" s="110">
        <v>0</v>
      </c>
      <c r="O254" s="94">
        <v>0</v>
      </c>
      <c r="P254" s="99">
        <f t="shared" si="237"/>
        <v>178000</v>
      </c>
      <c r="Q254" s="27">
        <f t="shared" si="238"/>
        <v>0</v>
      </c>
      <c r="R254" s="56">
        <f t="shared" si="239"/>
        <v>178000</v>
      </c>
      <c r="S254" s="56">
        <f t="shared" si="240"/>
        <v>0</v>
      </c>
      <c r="T254" s="99">
        <f t="shared" si="241"/>
        <v>0</v>
      </c>
      <c r="U254" s="93">
        <f t="shared" si="242"/>
        <v>0</v>
      </c>
      <c r="V254" s="27">
        <f t="shared" si="243"/>
        <v>0</v>
      </c>
      <c r="W254" s="58">
        <f t="shared" si="244"/>
        <v>0</v>
      </c>
      <c r="X254" s="27">
        <f t="shared" si="245"/>
        <v>0</v>
      </c>
      <c r="Y254" s="58">
        <f t="shared" si="246"/>
        <v>0</v>
      </c>
      <c r="Z254" s="115">
        <f t="shared" si="247"/>
        <v>0</v>
      </c>
      <c r="AA254" s="115">
        <f t="shared" si="248"/>
        <v>0</v>
      </c>
    </row>
    <row r="255" spans="1:166" s="4" customFormat="1">
      <c r="A255" s="165"/>
      <c r="B255" s="21"/>
      <c r="C255" s="21"/>
      <c r="D255" s="133"/>
      <c r="E255" s="20"/>
      <c r="F255" s="13"/>
      <c r="G255" s="143"/>
      <c r="H255" s="15"/>
      <c r="I255" s="14"/>
      <c r="J255" s="157"/>
      <c r="K255" s="99">
        <v>0</v>
      </c>
      <c r="L255" s="27">
        <v>0</v>
      </c>
      <c r="M255" s="56">
        <f t="shared" si="236"/>
        <v>0</v>
      </c>
      <c r="N255" s="110">
        <v>0</v>
      </c>
      <c r="O255" s="94">
        <v>0</v>
      </c>
      <c r="P255" s="99">
        <f t="shared" si="237"/>
        <v>0</v>
      </c>
      <c r="Q255" s="27">
        <f t="shared" si="238"/>
        <v>0</v>
      </c>
      <c r="R255" s="56">
        <f t="shared" si="239"/>
        <v>0</v>
      </c>
      <c r="S255" s="56">
        <f t="shared" si="240"/>
        <v>0</v>
      </c>
      <c r="T255" s="99">
        <f t="shared" si="241"/>
        <v>0</v>
      </c>
      <c r="U255" s="93">
        <f t="shared" si="242"/>
        <v>0</v>
      </c>
      <c r="V255" s="27">
        <f t="shared" si="243"/>
        <v>0</v>
      </c>
      <c r="W255" s="58">
        <f t="shared" si="244"/>
        <v>0</v>
      </c>
      <c r="X255" s="27">
        <f t="shared" si="245"/>
        <v>0</v>
      </c>
      <c r="Y255" s="58">
        <f t="shared" si="246"/>
        <v>0</v>
      </c>
      <c r="Z255" s="115">
        <f t="shared" si="247"/>
        <v>0</v>
      </c>
      <c r="AA255" s="115">
        <f t="shared" si="248"/>
        <v>0</v>
      </c>
    </row>
    <row r="256" spans="1:166" s="4" customFormat="1">
      <c r="A256" s="165" t="s">
        <v>399</v>
      </c>
      <c r="B256" s="21"/>
      <c r="C256" s="21"/>
      <c r="D256" s="133" t="s">
        <v>585</v>
      </c>
      <c r="E256" s="20" t="s">
        <v>50</v>
      </c>
      <c r="F256" s="13" t="s">
        <v>51</v>
      </c>
      <c r="G256" s="143"/>
      <c r="H256" s="15"/>
      <c r="I256" s="14" t="s">
        <v>400</v>
      </c>
      <c r="J256" s="157" t="s">
        <v>673</v>
      </c>
      <c r="K256" s="99">
        <v>934000</v>
      </c>
      <c r="L256" s="27">
        <v>0</v>
      </c>
      <c r="M256" s="56">
        <f t="shared" si="236"/>
        <v>934000</v>
      </c>
      <c r="N256" s="110">
        <v>0</v>
      </c>
      <c r="O256" s="94">
        <v>0</v>
      </c>
      <c r="P256" s="99">
        <f t="shared" si="237"/>
        <v>934000</v>
      </c>
      <c r="Q256" s="27">
        <f t="shared" si="238"/>
        <v>0</v>
      </c>
      <c r="R256" s="56">
        <f t="shared" si="239"/>
        <v>934000</v>
      </c>
      <c r="S256" s="56">
        <f t="shared" si="240"/>
        <v>0</v>
      </c>
      <c r="T256" s="99">
        <f t="shared" si="241"/>
        <v>0</v>
      </c>
      <c r="U256" s="93">
        <f t="shared" si="242"/>
        <v>0</v>
      </c>
      <c r="V256" s="27">
        <f t="shared" si="243"/>
        <v>0</v>
      </c>
      <c r="W256" s="58">
        <f t="shared" si="244"/>
        <v>0</v>
      </c>
      <c r="X256" s="27">
        <f t="shared" si="245"/>
        <v>0</v>
      </c>
      <c r="Y256" s="58">
        <f t="shared" si="246"/>
        <v>0</v>
      </c>
      <c r="Z256" s="115">
        <f t="shared" si="247"/>
        <v>0</v>
      </c>
      <c r="AA256" s="115">
        <f t="shared" si="248"/>
        <v>0</v>
      </c>
    </row>
    <row r="257" spans="1:166" s="4" customFormat="1">
      <c r="A257" s="165" t="s">
        <v>401</v>
      </c>
      <c r="B257" s="21"/>
      <c r="C257" s="21"/>
      <c r="D257" s="133" t="s">
        <v>585</v>
      </c>
      <c r="E257" s="20" t="s">
        <v>50</v>
      </c>
      <c r="F257" s="13" t="s">
        <v>51</v>
      </c>
      <c r="G257" s="143"/>
      <c r="H257" s="15"/>
      <c r="I257" s="14" t="s">
        <v>402</v>
      </c>
      <c r="J257" s="157" t="s">
        <v>673</v>
      </c>
      <c r="K257" s="99">
        <v>0</v>
      </c>
      <c r="L257" s="27">
        <v>0</v>
      </c>
      <c r="M257" s="56">
        <f t="shared" si="236"/>
        <v>0</v>
      </c>
      <c r="N257" s="110">
        <v>0</v>
      </c>
      <c r="O257" s="94">
        <v>0</v>
      </c>
      <c r="P257" s="99">
        <f t="shared" si="237"/>
        <v>0</v>
      </c>
      <c r="Q257" s="27">
        <f t="shared" si="238"/>
        <v>0</v>
      </c>
      <c r="R257" s="56">
        <f t="shared" si="239"/>
        <v>0</v>
      </c>
      <c r="S257" s="56">
        <f t="shared" si="240"/>
        <v>0</v>
      </c>
      <c r="T257" s="99">
        <f t="shared" si="241"/>
        <v>0</v>
      </c>
      <c r="U257" s="93">
        <f t="shared" si="242"/>
        <v>0</v>
      </c>
      <c r="V257" s="27">
        <f t="shared" si="243"/>
        <v>0</v>
      </c>
      <c r="W257" s="58">
        <f t="shared" si="244"/>
        <v>0</v>
      </c>
      <c r="X257" s="27">
        <f t="shared" si="245"/>
        <v>0</v>
      </c>
      <c r="Y257" s="58">
        <f t="shared" si="246"/>
        <v>0</v>
      </c>
      <c r="Z257" s="115">
        <f t="shared" si="247"/>
        <v>0</v>
      </c>
      <c r="AA257" s="115">
        <f t="shared" si="248"/>
        <v>0</v>
      </c>
    </row>
    <row r="258" spans="1:166" s="4" customFormat="1">
      <c r="A258" s="165" t="s">
        <v>403</v>
      </c>
      <c r="B258" s="21"/>
      <c r="C258" s="21"/>
      <c r="D258" s="133" t="s">
        <v>585</v>
      </c>
      <c r="E258" s="20" t="s">
        <v>50</v>
      </c>
      <c r="F258" s="13" t="s">
        <v>51</v>
      </c>
      <c r="G258" s="143"/>
      <c r="H258" s="15"/>
      <c r="I258" s="14" t="s">
        <v>404</v>
      </c>
      <c r="J258" s="157" t="s">
        <v>673</v>
      </c>
      <c r="K258" s="99">
        <v>376000</v>
      </c>
      <c r="L258" s="27">
        <v>0</v>
      </c>
      <c r="M258" s="56">
        <f t="shared" si="236"/>
        <v>376000</v>
      </c>
      <c r="N258" s="110">
        <v>0</v>
      </c>
      <c r="O258" s="94">
        <v>0</v>
      </c>
      <c r="P258" s="99">
        <f t="shared" si="237"/>
        <v>376000</v>
      </c>
      <c r="Q258" s="27">
        <f t="shared" si="238"/>
        <v>0</v>
      </c>
      <c r="R258" s="56">
        <f t="shared" si="239"/>
        <v>376000</v>
      </c>
      <c r="S258" s="56">
        <f t="shared" si="240"/>
        <v>0</v>
      </c>
      <c r="T258" s="99">
        <f t="shared" si="241"/>
        <v>0</v>
      </c>
      <c r="U258" s="93">
        <f t="shared" si="242"/>
        <v>0</v>
      </c>
      <c r="V258" s="27">
        <f t="shared" si="243"/>
        <v>0</v>
      </c>
      <c r="W258" s="58">
        <f t="shared" si="244"/>
        <v>0</v>
      </c>
      <c r="X258" s="27">
        <f t="shared" si="245"/>
        <v>0</v>
      </c>
      <c r="Y258" s="58">
        <f t="shared" si="246"/>
        <v>0</v>
      </c>
      <c r="Z258" s="115">
        <f t="shared" si="247"/>
        <v>0</v>
      </c>
      <c r="AA258" s="115">
        <f t="shared" si="248"/>
        <v>0</v>
      </c>
    </row>
    <row r="259" spans="1:166" s="4" customFormat="1" ht="13.5" thickBot="1">
      <c r="A259" s="168" t="s">
        <v>22</v>
      </c>
      <c r="B259" s="102"/>
      <c r="C259" s="102"/>
      <c r="D259" s="131"/>
      <c r="E259" s="103"/>
      <c r="F259" s="103"/>
      <c r="G259" s="104"/>
      <c r="H259" s="104"/>
      <c r="I259" s="104"/>
      <c r="J259" s="104"/>
      <c r="K259" s="106">
        <f t="shared" ref="K259:L259" si="249">SUM(K251:K258)</f>
        <v>4628000</v>
      </c>
      <c r="L259" s="106">
        <f t="shared" si="249"/>
        <v>0</v>
      </c>
      <c r="M259" s="106">
        <f>SUM(M251:M258)</f>
        <v>4628000</v>
      </c>
      <c r="N259" s="106">
        <f t="shared" ref="N259" si="250">SUM(N251:N258)</f>
        <v>0</v>
      </c>
      <c r="O259" s="106">
        <f t="shared" ref="O259" si="251">SUM(O251:O258)</f>
        <v>0</v>
      </c>
      <c r="P259" s="106">
        <f t="shared" ref="P259:AA259" si="252">SUM(P251:P258)</f>
        <v>4628000</v>
      </c>
      <c r="Q259" s="106">
        <f t="shared" si="252"/>
        <v>0</v>
      </c>
      <c r="R259" s="106">
        <f t="shared" si="252"/>
        <v>4628000</v>
      </c>
      <c r="S259" s="106">
        <f t="shared" si="252"/>
        <v>0</v>
      </c>
      <c r="T259" s="106">
        <f t="shared" si="252"/>
        <v>0</v>
      </c>
      <c r="U259" s="106">
        <f t="shared" si="252"/>
        <v>0</v>
      </c>
      <c r="V259" s="106">
        <f t="shared" si="252"/>
        <v>0</v>
      </c>
      <c r="W259" s="106">
        <f t="shared" si="252"/>
        <v>0</v>
      </c>
      <c r="X259" s="106">
        <f t="shared" si="252"/>
        <v>0</v>
      </c>
      <c r="Y259" s="106">
        <f t="shared" si="252"/>
        <v>0</v>
      </c>
      <c r="Z259" s="106">
        <f t="shared" si="252"/>
        <v>0</v>
      </c>
      <c r="AA259" s="106">
        <f t="shared" si="252"/>
        <v>0</v>
      </c>
    </row>
    <row r="260" spans="1:166" s="4" customFormat="1" ht="16.5" thickTop="1">
      <c r="A260" s="8" t="s">
        <v>405</v>
      </c>
      <c r="B260" s="16"/>
      <c r="C260" s="16"/>
      <c r="D260" s="132"/>
      <c r="E260" s="17"/>
      <c r="F260" s="17"/>
      <c r="G260" s="18"/>
      <c r="H260" s="18"/>
      <c r="I260" s="18"/>
      <c r="J260" s="18"/>
      <c r="K260" s="25"/>
      <c r="L260" s="25"/>
      <c r="M260" s="26"/>
      <c r="N260" s="95"/>
      <c r="O260" s="95"/>
      <c r="P260" s="95"/>
      <c r="Q260" s="25"/>
      <c r="R260" s="26"/>
      <c r="S260" s="26"/>
      <c r="T260" s="57"/>
      <c r="U260" s="57"/>
      <c r="V260" s="57"/>
      <c r="W260" s="57"/>
      <c r="X260" s="57"/>
      <c r="Y260" s="57"/>
      <c r="Z260" s="116"/>
      <c r="AA260" s="116"/>
    </row>
    <row r="261" spans="1:166" s="4" customFormat="1" ht="25.5">
      <c r="A261" s="165" t="s">
        <v>406</v>
      </c>
      <c r="B261" s="21" t="s">
        <v>407</v>
      </c>
      <c r="C261" s="21"/>
      <c r="D261" s="133"/>
      <c r="E261" s="20" t="s">
        <v>50</v>
      </c>
      <c r="F261" s="13" t="s">
        <v>51</v>
      </c>
      <c r="G261" s="143"/>
      <c r="H261" s="15"/>
      <c r="I261" s="14" t="s">
        <v>408</v>
      </c>
      <c r="J261" s="157" t="s">
        <v>673</v>
      </c>
      <c r="K261" s="99">
        <v>577000</v>
      </c>
      <c r="L261" s="27">
        <v>0</v>
      </c>
      <c r="M261" s="56">
        <f>SUM(K261:L261)</f>
        <v>577000</v>
      </c>
      <c r="N261" s="100">
        <v>0</v>
      </c>
      <c r="O261" s="94">
        <v>0</v>
      </c>
      <c r="P261" s="99">
        <f>IF(J261="TG",ROUNDUP((K261+N261)*($L$6/$K$6),-3),ROUNDUP((K261+N261)*($L$8/$K$8),-3))</f>
        <v>577000</v>
      </c>
      <c r="Q261" s="27">
        <f t="shared" ref="Q261" si="253">ROUNDUP((L261+O261)*($L$7/$K$7),-3)</f>
        <v>0</v>
      </c>
      <c r="R261" s="56">
        <f>P261+Q261</f>
        <v>577000</v>
      </c>
      <c r="S261" s="56">
        <f>R261-(M261+N261+O261)</f>
        <v>0</v>
      </c>
      <c r="T261" s="101">
        <f>(R261*$G$6/1000)*$T$17</f>
        <v>0</v>
      </c>
      <c r="U261" s="93">
        <f>(R261*$G$7/1000)*$U$17</f>
        <v>0</v>
      </c>
      <c r="V261" s="27">
        <f>(R261*$G$8/1000)*$V$17</f>
        <v>0</v>
      </c>
      <c r="W261" s="58">
        <f>(R261*$G$9/1000)*$W$17</f>
        <v>0</v>
      </c>
      <c r="X261" s="27">
        <f>(R261*$G$10/1000)*$X$17</f>
        <v>0</v>
      </c>
      <c r="Y261" s="58">
        <f>(R261*$G$11/1000)*$Y$17</f>
        <v>0</v>
      </c>
      <c r="Z261" s="115">
        <f>SUM(T261:Y261)</f>
        <v>0</v>
      </c>
      <c r="AA261" s="115">
        <f>Z261*$D$7</f>
        <v>0</v>
      </c>
    </row>
    <row r="262" spans="1:166" s="4" customFormat="1" ht="13.5" thickBot="1">
      <c r="A262" s="168" t="s">
        <v>22</v>
      </c>
      <c r="B262" s="102"/>
      <c r="C262" s="102"/>
      <c r="D262" s="131"/>
      <c r="E262" s="103"/>
      <c r="F262" s="103"/>
      <c r="G262" s="104"/>
      <c r="H262" s="104"/>
      <c r="I262" s="104"/>
      <c r="J262" s="104"/>
      <c r="K262" s="106">
        <f t="shared" ref="K262:AA262" si="254">SUM(K261)</f>
        <v>577000</v>
      </c>
      <c r="L262" s="106">
        <f t="shared" si="254"/>
        <v>0</v>
      </c>
      <c r="M262" s="106">
        <f>SUM(M261)</f>
        <v>577000</v>
      </c>
      <c r="N262" s="106">
        <f t="shared" si="254"/>
        <v>0</v>
      </c>
      <c r="O262" s="106">
        <f t="shared" si="254"/>
        <v>0</v>
      </c>
      <c r="P262" s="106">
        <f t="shared" si="254"/>
        <v>577000</v>
      </c>
      <c r="Q262" s="106">
        <f t="shared" si="254"/>
        <v>0</v>
      </c>
      <c r="R262" s="106">
        <f t="shared" si="254"/>
        <v>577000</v>
      </c>
      <c r="S262" s="106">
        <f t="shared" si="254"/>
        <v>0</v>
      </c>
      <c r="T262" s="106">
        <f t="shared" si="254"/>
        <v>0</v>
      </c>
      <c r="U262" s="106">
        <f t="shared" si="254"/>
        <v>0</v>
      </c>
      <c r="V262" s="106">
        <f t="shared" si="254"/>
        <v>0</v>
      </c>
      <c r="W262" s="106">
        <f t="shared" si="254"/>
        <v>0</v>
      </c>
      <c r="X262" s="106">
        <f t="shared" si="254"/>
        <v>0</v>
      </c>
      <c r="Y262" s="106">
        <f t="shared" si="254"/>
        <v>0</v>
      </c>
      <c r="Z262" s="106">
        <f t="shared" si="254"/>
        <v>0</v>
      </c>
      <c r="AA262" s="106">
        <f t="shared" si="254"/>
        <v>0</v>
      </c>
    </row>
    <row r="263" spans="1:166" s="4" customFormat="1" ht="16.5" thickTop="1">
      <c r="A263" s="8" t="s">
        <v>409</v>
      </c>
      <c r="B263" s="16"/>
      <c r="C263" s="16"/>
      <c r="D263" s="132"/>
      <c r="E263" s="17"/>
      <c r="F263" s="17"/>
      <c r="G263" s="18"/>
      <c r="H263" s="18"/>
      <c r="I263" s="18"/>
      <c r="J263" s="18"/>
      <c r="K263" s="25"/>
      <c r="L263" s="25"/>
      <c r="M263" s="26"/>
      <c r="N263" s="95"/>
      <c r="O263" s="95"/>
      <c r="P263" s="95"/>
      <c r="Q263" s="25"/>
      <c r="R263" s="26"/>
      <c r="S263" s="26"/>
      <c r="T263" s="57"/>
      <c r="U263" s="57"/>
      <c r="V263" s="57"/>
      <c r="W263" s="57"/>
      <c r="X263" s="57"/>
      <c r="Y263" s="57"/>
      <c r="Z263" s="116"/>
      <c r="AA263" s="116"/>
    </row>
    <row r="264" spans="1:166" s="4" customFormat="1">
      <c r="A264" s="165" t="s">
        <v>410</v>
      </c>
      <c r="B264" s="21" t="s">
        <v>411</v>
      </c>
      <c r="C264" s="21" t="s">
        <v>159</v>
      </c>
      <c r="D264" s="133" t="s">
        <v>412</v>
      </c>
      <c r="E264" s="20" t="s">
        <v>50</v>
      </c>
      <c r="F264" s="13" t="s">
        <v>51</v>
      </c>
      <c r="G264" s="143"/>
      <c r="H264" s="15"/>
      <c r="I264" s="14" t="s">
        <v>303</v>
      </c>
      <c r="J264" s="157" t="s">
        <v>673</v>
      </c>
      <c r="K264" s="99">
        <v>0</v>
      </c>
      <c r="L264" s="27">
        <v>3588000</v>
      </c>
      <c r="M264" s="56">
        <f>SUM(K264:L264)</f>
        <v>3588000</v>
      </c>
      <c r="N264" s="100">
        <v>0</v>
      </c>
      <c r="O264" s="94">
        <v>0</v>
      </c>
      <c r="P264" s="99">
        <f t="shared" ref="P264:P267" si="255">IF(J264="TG",ROUNDUP((K264+N264)*($L$6/$K$6),-3),ROUNDUP((K264+N264)*($L$8/$K$8),-3))</f>
        <v>0</v>
      </c>
      <c r="Q264" s="27">
        <f t="shared" ref="Q264:Q267" si="256">ROUNDUP((L264+O264)*($L$7/$K$7),-3)</f>
        <v>3588000</v>
      </c>
      <c r="R264" s="56">
        <f t="shared" ref="R264:R267" si="257">P264+Q264</f>
        <v>3588000</v>
      </c>
      <c r="S264" s="56">
        <f>R264-(M264+N264+O264)</f>
        <v>0</v>
      </c>
      <c r="T264" s="101">
        <f>(R264*$G$6/1000)*$T$17</f>
        <v>0</v>
      </c>
      <c r="U264" s="93">
        <f>(R264*$G$7/1000)*$U$17</f>
        <v>0</v>
      </c>
      <c r="V264" s="27">
        <f>(R264*$G$8/1000)*$V$17</f>
        <v>0</v>
      </c>
      <c r="W264" s="58">
        <f>(R264*$G$9/1000)*$W$17</f>
        <v>0</v>
      </c>
      <c r="X264" s="27">
        <f>(R264*$G$10/1000)*$X$17</f>
        <v>0</v>
      </c>
      <c r="Y264" s="58">
        <f>(R264*$G$11/1000)*$Y$17</f>
        <v>0</v>
      </c>
      <c r="Z264" s="115">
        <f>SUM(T264:Y264)</f>
        <v>0</v>
      </c>
      <c r="AA264" s="115">
        <f>Z264*$D$7</f>
        <v>0</v>
      </c>
    </row>
    <row r="265" spans="1:166" s="4" customFormat="1">
      <c r="A265" s="165" t="s">
        <v>410</v>
      </c>
      <c r="B265" s="21" t="s">
        <v>411</v>
      </c>
      <c r="C265" s="21" t="s">
        <v>159</v>
      </c>
      <c r="D265" s="133" t="s">
        <v>412</v>
      </c>
      <c r="E265" s="20" t="s">
        <v>50</v>
      </c>
      <c r="F265" s="13" t="s">
        <v>51</v>
      </c>
      <c r="G265" s="143"/>
      <c r="H265" s="15"/>
      <c r="I265" s="14" t="s">
        <v>303</v>
      </c>
      <c r="J265" s="157" t="s">
        <v>673</v>
      </c>
      <c r="K265" s="99">
        <v>0</v>
      </c>
      <c r="L265" s="27">
        <v>555000</v>
      </c>
      <c r="M265" s="56">
        <f>SUM(K265:L265)</f>
        <v>555000</v>
      </c>
      <c r="N265" s="100">
        <v>0</v>
      </c>
      <c r="O265" s="94">
        <v>0</v>
      </c>
      <c r="P265" s="99">
        <f t="shared" si="255"/>
        <v>0</v>
      </c>
      <c r="Q265" s="27">
        <f t="shared" si="256"/>
        <v>555000</v>
      </c>
      <c r="R265" s="56">
        <f t="shared" si="257"/>
        <v>555000</v>
      </c>
      <c r="S265" s="56">
        <f>R265-(M265+N265+O265)</f>
        <v>0</v>
      </c>
      <c r="T265" s="101">
        <f>(R265*$G$6/1000)*$T$17</f>
        <v>0</v>
      </c>
      <c r="U265" s="93">
        <f>(R265*$G$7/1000)*$U$17</f>
        <v>0</v>
      </c>
      <c r="V265" s="27">
        <f>(R265*$G$8/1000)*$V$17</f>
        <v>0</v>
      </c>
      <c r="W265" s="58">
        <f>(R265*$G$9/1000)*$W$17</f>
        <v>0</v>
      </c>
      <c r="X265" s="27">
        <f>(R265*$G$10/1000)*$X$17</f>
        <v>0</v>
      </c>
      <c r="Y265" s="58">
        <f>(R265*$G$11/1000)*$Y$17</f>
        <v>0</v>
      </c>
      <c r="Z265" s="115">
        <f>SUM(T265:Y265)</f>
        <v>0</v>
      </c>
      <c r="AA265" s="115">
        <f>Z265*$D$7</f>
        <v>0</v>
      </c>
    </row>
    <row r="266" spans="1:166" s="4" customFormat="1">
      <c r="A266" s="165" t="s">
        <v>410</v>
      </c>
      <c r="B266" s="21" t="s">
        <v>413</v>
      </c>
      <c r="C266" s="21" t="s">
        <v>159</v>
      </c>
      <c r="D266" s="133" t="s">
        <v>412</v>
      </c>
      <c r="E266" s="20"/>
      <c r="F266" s="13"/>
      <c r="G266" s="143"/>
      <c r="H266" s="15"/>
      <c r="I266" s="14" t="s">
        <v>303</v>
      </c>
      <c r="J266" s="157" t="s">
        <v>673</v>
      </c>
      <c r="K266" s="99">
        <v>0</v>
      </c>
      <c r="L266" s="27">
        <v>128000</v>
      </c>
      <c r="M266" s="56">
        <f>SUM(K266:L266)</f>
        <v>128000</v>
      </c>
      <c r="N266" s="100">
        <v>0</v>
      </c>
      <c r="O266" s="94">
        <v>0</v>
      </c>
      <c r="P266" s="99">
        <f t="shared" si="255"/>
        <v>0</v>
      </c>
      <c r="Q266" s="27">
        <f t="shared" si="256"/>
        <v>128000</v>
      </c>
      <c r="R266" s="56">
        <f t="shared" si="257"/>
        <v>128000</v>
      </c>
      <c r="S266" s="56">
        <f>R266-(M266+N266+O266)</f>
        <v>0</v>
      </c>
      <c r="T266" s="101">
        <f>(R266*$G$6/1000)*$T$17</f>
        <v>0</v>
      </c>
      <c r="U266" s="93">
        <f>(R266*$G$7/1000)*$U$17</f>
        <v>0</v>
      </c>
      <c r="V266" s="27">
        <f>(R266*$G$8/1000)*$V$17</f>
        <v>0</v>
      </c>
      <c r="W266" s="58">
        <f>(R266*$G$9/1000)*$W$17</f>
        <v>0</v>
      </c>
      <c r="X266" s="27">
        <f>(R266*$G$10/1000)*$X$17</f>
        <v>0</v>
      </c>
      <c r="Y266" s="58">
        <f>(R266*$G$11/1000)*$Y$17</f>
        <v>0</v>
      </c>
      <c r="Z266" s="115">
        <f>SUM(T266:Y266)</f>
        <v>0</v>
      </c>
      <c r="AA266" s="115">
        <f>Z266*$D$7</f>
        <v>0</v>
      </c>
    </row>
    <row r="267" spans="1:166" s="185" customFormat="1">
      <c r="A267" s="165" t="s">
        <v>410</v>
      </c>
      <c r="B267" s="21"/>
      <c r="C267" s="21" t="s">
        <v>692</v>
      </c>
      <c r="D267" s="133"/>
      <c r="E267" s="20"/>
      <c r="F267" s="13"/>
      <c r="G267" s="143"/>
      <c r="H267" s="15"/>
      <c r="I267" s="14"/>
      <c r="J267" s="157" t="s">
        <v>693</v>
      </c>
      <c r="K267" s="99">
        <v>0</v>
      </c>
      <c r="L267" s="27">
        <v>100000</v>
      </c>
      <c r="M267" s="56">
        <f>SUM(K267:L267)</f>
        <v>100000</v>
      </c>
      <c r="N267" s="100"/>
      <c r="O267" s="94">
        <v>0</v>
      </c>
      <c r="P267" s="99">
        <f t="shared" si="255"/>
        <v>0</v>
      </c>
      <c r="Q267" s="27">
        <f t="shared" si="256"/>
        <v>100000</v>
      </c>
      <c r="R267" s="56">
        <f t="shared" si="257"/>
        <v>100000</v>
      </c>
      <c r="S267" s="56">
        <f>R267-(M267+N267+O267)</f>
        <v>0</v>
      </c>
      <c r="T267" s="101">
        <f>(R267*$G$6/1000)*$T$17</f>
        <v>0</v>
      </c>
      <c r="U267" s="93">
        <f>(R267*$G$7/1000)*$U$17</f>
        <v>0</v>
      </c>
      <c r="V267" s="27">
        <f>(R267*$G$8/1000)*$V$17</f>
        <v>0</v>
      </c>
      <c r="W267" s="58">
        <f>(R267*$G$9/1000)*$W$17</f>
        <v>0</v>
      </c>
      <c r="X267" s="27">
        <f>(R267*$G$10/1000)*$X$17</f>
        <v>0</v>
      </c>
      <c r="Y267" s="58">
        <f>(R267*$G$11/1000)*$Y$17</f>
        <v>0</v>
      </c>
      <c r="Z267" s="115">
        <f>SUM(T267:Y267)</f>
        <v>0</v>
      </c>
      <c r="AA267" s="115">
        <f>Z267*$D$7</f>
        <v>0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</row>
    <row r="268" spans="1:166" s="4" customFormat="1" ht="13.5" thickBot="1">
      <c r="A268" s="168" t="s">
        <v>22</v>
      </c>
      <c r="B268" s="102"/>
      <c r="C268" s="102"/>
      <c r="D268" s="131"/>
      <c r="E268" s="103"/>
      <c r="F268" s="103"/>
      <c r="G268" s="104"/>
      <c r="H268" s="104"/>
      <c r="I268" s="104"/>
      <c r="J268" s="104"/>
      <c r="K268" s="106">
        <f t="shared" ref="K268:L268" si="258">SUM(K264:K267)</f>
        <v>0</v>
      </c>
      <c r="L268" s="106">
        <f t="shared" si="258"/>
        <v>4371000</v>
      </c>
      <c r="M268" s="106">
        <f>SUM(M264:M267)</f>
        <v>4371000</v>
      </c>
      <c r="N268" s="106">
        <f t="shared" ref="N268" si="259">SUM(N264:N267)</f>
        <v>0</v>
      </c>
      <c r="O268" s="106">
        <f t="shared" ref="O268" si="260">SUM(O264:O267)</f>
        <v>0</v>
      </c>
      <c r="P268" s="106">
        <f t="shared" ref="P268:AA268" si="261">SUM(P264:P267)</f>
        <v>0</v>
      </c>
      <c r="Q268" s="106">
        <f t="shared" si="261"/>
        <v>4371000</v>
      </c>
      <c r="R268" s="106">
        <f t="shared" si="261"/>
        <v>4371000</v>
      </c>
      <c r="S268" s="106">
        <f t="shared" si="261"/>
        <v>0</v>
      </c>
      <c r="T268" s="106">
        <f t="shared" si="261"/>
        <v>0</v>
      </c>
      <c r="U268" s="106">
        <f t="shared" si="261"/>
        <v>0</v>
      </c>
      <c r="V268" s="106">
        <f t="shared" si="261"/>
        <v>0</v>
      </c>
      <c r="W268" s="106">
        <f t="shared" si="261"/>
        <v>0</v>
      </c>
      <c r="X268" s="106">
        <f t="shared" si="261"/>
        <v>0</v>
      </c>
      <c r="Y268" s="106">
        <f t="shared" si="261"/>
        <v>0</v>
      </c>
      <c r="Z268" s="106">
        <f t="shared" si="261"/>
        <v>0</v>
      </c>
      <c r="AA268" s="106">
        <f t="shared" si="261"/>
        <v>0</v>
      </c>
    </row>
    <row r="269" spans="1:166" s="4" customFormat="1" ht="16.5" thickTop="1">
      <c r="A269" s="8" t="s">
        <v>414</v>
      </c>
      <c r="B269" s="16"/>
      <c r="C269" s="16"/>
      <c r="D269" s="132"/>
      <c r="E269" s="17"/>
      <c r="F269" s="17"/>
      <c r="G269" s="18"/>
      <c r="H269" s="18"/>
      <c r="I269" s="18"/>
      <c r="J269" s="18"/>
      <c r="K269" s="25"/>
      <c r="L269" s="25"/>
      <c r="M269" s="26"/>
      <c r="N269" s="95"/>
      <c r="O269" s="95"/>
      <c r="P269" s="95"/>
      <c r="Q269" s="25"/>
      <c r="R269" s="26"/>
      <c r="S269" s="26"/>
      <c r="T269" s="57"/>
      <c r="U269" s="57"/>
      <c r="V269" s="57"/>
      <c r="W269" s="57"/>
      <c r="X269" s="57"/>
      <c r="Y269" s="57"/>
      <c r="Z269" s="116"/>
      <c r="AA269" s="116"/>
    </row>
    <row r="270" spans="1:166" s="4" customFormat="1" ht="25.5">
      <c r="A270" s="165" t="s">
        <v>730</v>
      </c>
      <c r="B270" s="21" t="s">
        <v>731</v>
      </c>
      <c r="C270" s="21"/>
      <c r="D270" s="133" t="s">
        <v>585</v>
      </c>
      <c r="E270" s="20"/>
      <c r="F270" s="13"/>
      <c r="G270" s="143" t="s">
        <v>579</v>
      </c>
      <c r="H270" s="15" t="s">
        <v>729</v>
      </c>
      <c r="I270" s="14" t="s">
        <v>415</v>
      </c>
      <c r="J270" s="157" t="s">
        <v>673</v>
      </c>
      <c r="K270" s="99">
        <v>19139000</v>
      </c>
      <c r="L270" s="27">
        <v>3074000</v>
      </c>
      <c r="M270" s="56">
        <f t="shared" ref="M270:M276" si="262">SUM(K270:L270)</f>
        <v>22213000</v>
      </c>
      <c r="N270" s="100">
        <v>0</v>
      </c>
      <c r="O270" s="94">
        <v>0</v>
      </c>
      <c r="P270" s="99">
        <f t="shared" ref="P270:P276" si="263">IF(J270="TG",ROUNDUP((K270+N270)*($L$6/$K$6),-3),ROUNDUP((K270+N270)*($L$8/$K$8),-3))</f>
        <v>19139000</v>
      </c>
      <c r="Q270" s="27">
        <f t="shared" ref="Q270:Q276" si="264">ROUNDUP((L270+O270)*($L$7/$K$7),-3)</f>
        <v>3074000</v>
      </c>
      <c r="R270" s="56">
        <f t="shared" ref="R270:R276" si="265">P270+Q270</f>
        <v>22213000</v>
      </c>
      <c r="S270" s="56">
        <f t="shared" ref="S270:S276" si="266">R270-(M270+N270+O270)</f>
        <v>0</v>
      </c>
      <c r="T270" s="101">
        <f t="shared" ref="T270:T276" si="267">(R270*$G$6/1000)*$T$17</f>
        <v>0</v>
      </c>
      <c r="U270" s="93">
        <f t="shared" ref="U270:U276" si="268">(R270*$G$7/1000)*$U$17</f>
        <v>0</v>
      </c>
      <c r="V270" s="27">
        <f t="shared" ref="V270:V276" si="269">(R270*$G$8/1000)*$V$17</f>
        <v>0</v>
      </c>
      <c r="W270" s="58">
        <f t="shared" ref="W270:W276" si="270">(R270*$G$9/1000)*$W$17</f>
        <v>0</v>
      </c>
      <c r="X270" s="27">
        <f t="shared" ref="X270:X276" si="271">(R270*$G$10/1000)*$X$17</f>
        <v>0</v>
      </c>
      <c r="Y270" s="58">
        <f t="shared" ref="Y270:Y276" si="272">(R270*$G$11/1000)*$Y$17</f>
        <v>0</v>
      </c>
      <c r="Z270" s="115">
        <f t="shared" ref="Z270:Z276" si="273">SUM(T270:Y270)</f>
        <v>0</v>
      </c>
      <c r="AA270" s="115">
        <f t="shared" ref="AA270:AA276" si="274">Z270*$D$7</f>
        <v>0</v>
      </c>
    </row>
    <row r="271" spans="1:166" s="4" customFormat="1">
      <c r="A271" s="165" t="s">
        <v>580</v>
      </c>
      <c r="B271" s="21" t="s">
        <v>416</v>
      </c>
      <c r="C271" s="21"/>
      <c r="D271" s="133" t="s">
        <v>585</v>
      </c>
      <c r="E271" s="20"/>
      <c r="F271" s="13"/>
      <c r="G271" s="143" t="s">
        <v>577</v>
      </c>
      <c r="H271" s="15"/>
      <c r="I271" s="14" t="s">
        <v>408</v>
      </c>
      <c r="J271" s="157" t="s">
        <v>673</v>
      </c>
      <c r="K271" s="99">
        <v>18548000</v>
      </c>
      <c r="L271" s="27">
        <v>0</v>
      </c>
      <c r="M271" s="56">
        <f t="shared" si="262"/>
        <v>18548000</v>
      </c>
      <c r="N271" s="100">
        <v>0</v>
      </c>
      <c r="O271" s="94">
        <v>0</v>
      </c>
      <c r="P271" s="99">
        <f t="shared" si="263"/>
        <v>18548000</v>
      </c>
      <c r="Q271" s="27">
        <f t="shared" si="264"/>
        <v>0</v>
      </c>
      <c r="R271" s="56">
        <f t="shared" si="265"/>
        <v>18548000</v>
      </c>
      <c r="S271" s="56">
        <f t="shared" si="266"/>
        <v>0</v>
      </c>
      <c r="T271" s="101">
        <f t="shared" si="267"/>
        <v>0</v>
      </c>
      <c r="U271" s="93">
        <f t="shared" si="268"/>
        <v>0</v>
      </c>
      <c r="V271" s="27">
        <f t="shared" si="269"/>
        <v>0</v>
      </c>
      <c r="W271" s="58">
        <f t="shared" si="270"/>
        <v>0</v>
      </c>
      <c r="X271" s="27">
        <f t="shared" si="271"/>
        <v>0</v>
      </c>
      <c r="Y271" s="58">
        <f t="shared" si="272"/>
        <v>0</v>
      </c>
      <c r="Z271" s="115">
        <f t="shared" si="273"/>
        <v>0</v>
      </c>
      <c r="AA271" s="115">
        <f t="shared" si="274"/>
        <v>0</v>
      </c>
    </row>
    <row r="272" spans="1:166" s="4" customFormat="1">
      <c r="A272" s="165" t="s">
        <v>687</v>
      </c>
      <c r="B272" s="21" t="s">
        <v>417</v>
      </c>
      <c r="C272" s="21"/>
      <c r="D272" s="133" t="s">
        <v>585</v>
      </c>
      <c r="E272" s="20"/>
      <c r="F272" s="13"/>
      <c r="G272" s="143" t="s">
        <v>688</v>
      </c>
      <c r="H272" s="15"/>
      <c r="I272" s="14" t="s">
        <v>239</v>
      </c>
      <c r="J272" s="157" t="s">
        <v>673</v>
      </c>
      <c r="K272" s="99">
        <v>4931000</v>
      </c>
      <c r="L272" s="27">
        <v>0</v>
      </c>
      <c r="M272" s="56">
        <f t="shared" si="262"/>
        <v>4931000</v>
      </c>
      <c r="N272" s="100">
        <v>0</v>
      </c>
      <c r="O272" s="94">
        <v>0</v>
      </c>
      <c r="P272" s="99">
        <f t="shared" si="263"/>
        <v>4931000</v>
      </c>
      <c r="Q272" s="27">
        <f t="shared" si="264"/>
        <v>0</v>
      </c>
      <c r="R272" s="56">
        <f t="shared" si="265"/>
        <v>4931000</v>
      </c>
      <c r="S272" s="56">
        <f t="shared" si="266"/>
        <v>0</v>
      </c>
      <c r="T272" s="101">
        <f t="shared" si="267"/>
        <v>0</v>
      </c>
      <c r="U272" s="93">
        <f t="shared" si="268"/>
        <v>0</v>
      </c>
      <c r="V272" s="27">
        <f t="shared" si="269"/>
        <v>0</v>
      </c>
      <c r="W272" s="58">
        <f t="shared" si="270"/>
        <v>0</v>
      </c>
      <c r="X272" s="27">
        <f t="shared" si="271"/>
        <v>0</v>
      </c>
      <c r="Y272" s="58">
        <f t="shared" si="272"/>
        <v>0</v>
      </c>
      <c r="Z272" s="115">
        <f t="shared" si="273"/>
        <v>0</v>
      </c>
      <c r="AA272" s="115">
        <f t="shared" si="274"/>
        <v>0</v>
      </c>
    </row>
    <row r="273" spans="1:27" s="4" customFormat="1" ht="25.5">
      <c r="A273" s="165" t="s">
        <v>418</v>
      </c>
      <c r="B273" s="21" t="s">
        <v>419</v>
      </c>
      <c r="C273" s="21"/>
      <c r="D273" s="133" t="s">
        <v>585</v>
      </c>
      <c r="E273" s="20"/>
      <c r="F273" s="13"/>
      <c r="G273" s="143" t="s">
        <v>688</v>
      </c>
      <c r="H273" s="15"/>
      <c r="I273" s="14" t="s">
        <v>420</v>
      </c>
      <c r="J273" s="157" t="s">
        <v>673</v>
      </c>
      <c r="K273" s="99">
        <v>3379000</v>
      </c>
      <c r="L273" s="27">
        <v>0</v>
      </c>
      <c r="M273" s="56">
        <f t="shared" si="262"/>
        <v>3379000</v>
      </c>
      <c r="N273" s="100">
        <v>0</v>
      </c>
      <c r="O273" s="94">
        <v>0</v>
      </c>
      <c r="P273" s="99">
        <f t="shared" si="263"/>
        <v>3379000</v>
      </c>
      <c r="Q273" s="27">
        <f t="shared" si="264"/>
        <v>0</v>
      </c>
      <c r="R273" s="56">
        <f t="shared" si="265"/>
        <v>3379000</v>
      </c>
      <c r="S273" s="56">
        <f t="shared" si="266"/>
        <v>0</v>
      </c>
      <c r="T273" s="101">
        <f t="shared" si="267"/>
        <v>0</v>
      </c>
      <c r="U273" s="93">
        <f t="shared" si="268"/>
        <v>0</v>
      </c>
      <c r="V273" s="27">
        <f t="shared" si="269"/>
        <v>0</v>
      </c>
      <c r="W273" s="58">
        <f t="shared" si="270"/>
        <v>0</v>
      </c>
      <c r="X273" s="27">
        <f t="shared" si="271"/>
        <v>0</v>
      </c>
      <c r="Y273" s="58">
        <f t="shared" si="272"/>
        <v>0</v>
      </c>
      <c r="Z273" s="115">
        <f t="shared" si="273"/>
        <v>0</v>
      </c>
      <c r="AA273" s="115">
        <f t="shared" si="274"/>
        <v>0</v>
      </c>
    </row>
    <row r="274" spans="1:27" s="4" customFormat="1">
      <c r="A274" s="165" t="s">
        <v>421</v>
      </c>
      <c r="B274" s="21" t="s">
        <v>422</v>
      </c>
      <c r="C274" s="21"/>
      <c r="D274" s="133" t="s">
        <v>585</v>
      </c>
      <c r="E274" s="20"/>
      <c r="F274" s="13"/>
      <c r="G274" s="143" t="s">
        <v>688</v>
      </c>
      <c r="H274" s="15"/>
      <c r="I274" s="14" t="s">
        <v>423</v>
      </c>
      <c r="J274" s="157" t="s">
        <v>673</v>
      </c>
      <c r="K274" s="99">
        <v>3829000</v>
      </c>
      <c r="L274" s="27">
        <v>0</v>
      </c>
      <c r="M274" s="56">
        <f t="shared" si="262"/>
        <v>3829000</v>
      </c>
      <c r="N274" s="100">
        <v>0</v>
      </c>
      <c r="O274" s="94">
        <v>0</v>
      </c>
      <c r="P274" s="99">
        <f t="shared" si="263"/>
        <v>3829000</v>
      </c>
      <c r="Q274" s="27">
        <f t="shared" si="264"/>
        <v>0</v>
      </c>
      <c r="R274" s="56">
        <f t="shared" si="265"/>
        <v>3829000</v>
      </c>
      <c r="S274" s="56">
        <f t="shared" si="266"/>
        <v>0</v>
      </c>
      <c r="T274" s="101">
        <f t="shared" si="267"/>
        <v>0</v>
      </c>
      <c r="U274" s="93">
        <f t="shared" si="268"/>
        <v>0</v>
      </c>
      <c r="V274" s="27">
        <f t="shared" si="269"/>
        <v>0</v>
      </c>
      <c r="W274" s="58">
        <f t="shared" si="270"/>
        <v>0</v>
      </c>
      <c r="X274" s="27">
        <f t="shared" si="271"/>
        <v>0</v>
      </c>
      <c r="Y274" s="58">
        <f t="shared" si="272"/>
        <v>0</v>
      </c>
      <c r="Z274" s="115">
        <f t="shared" si="273"/>
        <v>0</v>
      </c>
      <c r="AA274" s="115">
        <f t="shared" si="274"/>
        <v>0</v>
      </c>
    </row>
    <row r="275" spans="1:27" s="4" customFormat="1">
      <c r="A275" s="165" t="s">
        <v>755</v>
      </c>
      <c r="B275" s="21" t="s">
        <v>754</v>
      </c>
      <c r="C275" s="21"/>
      <c r="D275" s="133"/>
      <c r="E275" s="20"/>
      <c r="F275" s="13"/>
      <c r="G275" s="143"/>
      <c r="H275" s="15"/>
      <c r="I275" s="14"/>
      <c r="J275" s="157" t="s">
        <v>673</v>
      </c>
      <c r="K275" s="99">
        <v>1076000</v>
      </c>
      <c r="L275" s="27">
        <v>0</v>
      </c>
      <c r="M275" s="56">
        <f t="shared" si="262"/>
        <v>1076000</v>
      </c>
      <c r="N275" s="100">
        <v>0</v>
      </c>
      <c r="O275" s="94">
        <v>0</v>
      </c>
      <c r="P275" s="99">
        <f t="shared" si="263"/>
        <v>1076000</v>
      </c>
      <c r="Q275" s="27">
        <f t="shared" si="264"/>
        <v>0</v>
      </c>
      <c r="R275" s="56">
        <f t="shared" si="265"/>
        <v>1076000</v>
      </c>
      <c r="S275" s="56">
        <f t="shared" si="266"/>
        <v>0</v>
      </c>
      <c r="T275" s="101">
        <f t="shared" si="267"/>
        <v>0</v>
      </c>
      <c r="U275" s="93">
        <f t="shared" si="268"/>
        <v>0</v>
      </c>
      <c r="V275" s="27">
        <f t="shared" si="269"/>
        <v>0</v>
      </c>
      <c r="W275" s="58">
        <f t="shared" si="270"/>
        <v>0</v>
      </c>
      <c r="X275" s="27">
        <f t="shared" si="271"/>
        <v>0</v>
      </c>
      <c r="Y275" s="58">
        <f t="shared" si="272"/>
        <v>0</v>
      </c>
      <c r="Z275" s="115">
        <f t="shared" si="273"/>
        <v>0</v>
      </c>
      <c r="AA275" s="115">
        <f t="shared" si="274"/>
        <v>0</v>
      </c>
    </row>
    <row r="276" spans="1:27" s="4" customFormat="1">
      <c r="A276" s="165"/>
      <c r="B276" s="21" t="s">
        <v>382</v>
      </c>
      <c r="C276" s="21"/>
      <c r="D276" s="133"/>
      <c r="E276" s="20"/>
      <c r="F276" s="13"/>
      <c r="G276" s="143"/>
      <c r="H276" s="15"/>
      <c r="I276" s="14"/>
      <c r="J276" s="157" t="s">
        <v>674</v>
      </c>
      <c r="K276" s="99">
        <v>682000</v>
      </c>
      <c r="L276" s="27">
        <v>0</v>
      </c>
      <c r="M276" s="56">
        <f t="shared" si="262"/>
        <v>682000</v>
      </c>
      <c r="N276" s="100">
        <v>0</v>
      </c>
      <c r="O276" s="94">
        <v>0</v>
      </c>
      <c r="P276" s="99">
        <f t="shared" si="263"/>
        <v>682000</v>
      </c>
      <c r="Q276" s="27">
        <f t="shared" si="264"/>
        <v>0</v>
      </c>
      <c r="R276" s="56">
        <f t="shared" si="265"/>
        <v>682000</v>
      </c>
      <c r="S276" s="56">
        <f t="shared" si="266"/>
        <v>0</v>
      </c>
      <c r="T276" s="101">
        <f t="shared" si="267"/>
        <v>0</v>
      </c>
      <c r="U276" s="93">
        <f t="shared" si="268"/>
        <v>0</v>
      </c>
      <c r="V276" s="27">
        <f t="shared" si="269"/>
        <v>0</v>
      </c>
      <c r="W276" s="58">
        <f t="shared" si="270"/>
        <v>0</v>
      </c>
      <c r="X276" s="27">
        <f t="shared" si="271"/>
        <v>0</v>
      </c>
      <c r="Y276" s="58">
        <f t="shared" si="272"/>
        <v>0</v>
      </c>
      <c r="Z276" s="115">
        <f t="shared" si="273"/>
        <v>0</v>
      </c>
      <c r="AA276" s="115">
        <f t="shared" si="274"/>
        <v>0</v>
      </c>
    </row>
    <row r="277" spans="1:27" s="4" customFormat="1" ht="13.5" thickBot="1">
      <c r="A277" s="168" t="s">
        <v>22</v>
      </c>
      <c r="B277" s="102"/>
      <c r="C277" s="102"/>
      <c r="D277" s="131"/>
      <c r="E277" s="103"/>
      <c r="F277" s="103"/>
      <c r="G277" s="104"/>
      <c r="H277" s="104"/>
      <c r="I277" s="104"/>
      <c r="J277" s="104"/>
      <c r="K277" s="108">
        <f t="shared" ref="K277:L277" si="275">SUM(K270:K276)</f>
        <v>51584000</v>
      </c>
      <c r="L277" s="106">
        <f t="shared" si="275"/>
        <v>3074000</v>
      </c>
      <c r="M277" s="106">
        <f>SUM(M270:M276)</f>
        <v>54658000</v>
      </c>
      <c r="N277" s="106">
        <f t="shared" ref="N277" si="276">SUM(N270:N276)</f>
        <v>0</v>
      </c>
      <c r="O277" s="106">
        <f t="shared" ref="O277" si="277">SUM(O270:O276)</f>
        <v>0</v>
      </c>
      <c r="P277" s="108">
        <f t="shared" ref="P277:AA277" si="278">SUM(P270:P276)</f>
        <v>51584000</v>
      </c>
      <c r="Q277" s="106">
        <f t="shared" si="278"/>
        <v>3074000</v>
      </c>
      <c r="R277" s="106">
        <f t="shared" si="278"/>
        <v>54658000</v>
      </c>
      <c r="S277" s="137">
        <f t="shared" si="278"/>
        <v>0</v>
      </c>
      <c r="T277" s="106">
        <f t="shared" si="278"/>
        <v>0</v>
      </c>
      <c r="U277" s="106">
        <f t="shared" si="278"/>
        <v>0</v>
      </c>
      <c r="V277" s="106">
        <f t="shared" si="278"/>
        <v>0</v>
      </c>
      <c r="W277" s="106">
        <f t="shared" si="278"/>
        <v>0</v>
      </c>
      <c r="X277" s="106">
        <f t="shared" si="278"/>
        <v>0</v>
      </c>
      <c r="Y277" s="106">
        <f t="shared" si="278"/>
        <v>0</v>
      </c>
      <c r="Z277" s="106">
        <f t="shared" si="278"/>
        <v>0</v>
      </c>
      <c r="AA277" s="106">
        <f t="shared" si="278"/>
        <v>0</v>
      </c>
    </row>
    <row r="278" spans="1:27" s="4" customFormat="1" ht="16.5" thickTop="1">
      <c r="A278" s="8" t="s">
        <v>424</v>
      </c>
      <c r="B278" s="16"/>
      <c r="C278" s="16"/>
      <c r="D278" s="132"/>
      <c r="E278" s="17"/>
      <c r="F278" s="17"/>
      <c r="G278" s="18"/>
      <c r="H278" s="18"/>
      <c r="I278" s="18"/>
      <c r="J278" s="18"/>
      <c r="K278" s="25"/>
      <c r="L278" s="25"/>
      <c r="M278" s="26"/>
      <c r="N278" s="95"/>
      <c r="O278" s="95"/>
      <c r="P278" s="95"/>
      <c r="Q278" s="25"/>
      <c r="R278" s="26"/>
      <c r="S278" s="26"/>
      <c r="T278" s="57"/>
      <c r="U278" s="57"/>
      <c r="V278" s="57"/>
      <c r="W278" s="57"/>
      <c r="X278" s="57"/>
      <c r="Y278" s="57"/>
      <c r="Z278" s="116"/>
      <c r="AA278" s="116"/>
    </row>
    <row r="279" spans="1:27" s="4" customFormat="1">
      <c r="A279" s="165" t="s">
        <v>425</v>
      </c>
      <c r="B279" s="21" t="s">
        <v>426</v>
      </c>
      <c r="C279" s="21"/>
      <c r="D279" s="133" t="s">
        <v>585</v>
      </c>
      <c r="E279" s="20" t="s">
        <v>427</v>
      </c>
      <c r="F279" s="13" t="s">
        <v>331</v>
      </c>
      <c r="G279" s="143"/>
      <c r="H279" s="15"/>
      <c r="I279" s="14" t="s">
        <v>306</v>
      </c>
      <c r="J279" s="157" t="s">
        <v>673</v>
      </c>
      <c r="K279" s="99">
        <v>3739000</v>
      </c>
      <c r="L279" s="27">
        <v>0</v>
      </c>
      <c r="M279" s="56">
        <f t="shared" ref="M279:M300" si="279">SUM(K279:L279)</f>
        <v>3739000</v>
      </c>
      <c r="N279" s="100">
        <v>0</v>
      </c>
      <c r="O279" s="94">
        <v>0</v>
      </c>
      <c r="P279" s="99">
        <f t="shared" ref="P279:P301" si="280">IF(J279="TG",ROUNDUP((K279+N279)*($L$6/$K$6),-3),ROUNDUP((K279+N279)*($L$8/$K$8),-3))</f>
        <v>3739000</v>
      </c>
      <c r="Q279" s="27">
        <f t="shared" ref="Q279:Q301" si="281">ROUNDUP((L279+O279)*($L$7/$K$7),-3)</f>
        <v>0</v>
      </c>
      <c r="R279" s="56">
        <f t="shared" ref="R279:R301" si="282">P279+Q279</f>
        <v>3739000</v>
      </c>
      <c r="S279" s="56">
        <f t="shared" ref="S279:S301" si="283">R279-(M279+N279+O279)</f>
        <v>0</v>
      </c>
      <c r="T279" s="101">
        <f t="shared" ref="T279:T299" si="284">(R279*$G$6/1000)*$T$17</f>
        <v>0</v>
      </c>
      <c r="U279" s="93">
        <f t="shared" ref="U279:U299" si="285">(R279*$G$7/1000)*$U$17</f>
        <v>0</v>
      </c>
      <c r="V279" s="27">
        <f t="shared" ref="V279:V299" si="286">(R279*$G$8/1000)*$V$17</f>
        <v>0</v>
      </c>
      <c r="W279" s="58">
        <f t="shared" ref="W279:W299" si="287">(R279*$G$9/1000)*$W$17</f>
        <v>0</v>
      </c>
      <c r="X279" s="27">
        <f t="shared" ref="X279:X299" si="288">(R279*$G$10/1000)*$X$17</f>
        <v>0</v>
      </c>
      <c r="Y279" s="58">
        <f t="shared" ref="Y279:Y299" si="289">(R279*$G$11/1000)*$Y$17</f>
        <v>0</v>
      </c>
      <c r="Z279" s="115">
        <f t="shared" ref="Z279:Z301" si="290">SUM(T279:Y279)</f>
        <v>0</v>
      </c>
      <c r="AA279" s="115">
        <f t="shared" ref="AA279:AA301" si="291">Z279*$D$7</f>
        <v>0</v>
      </c>
    </row>
    <row r="280" spans="1:27" s="4" customFormat="1">
      <c r="A280" s="165" t="s">
        <v>428</v>
      </c>
      <c r="B280" s="21" t="s">
        <v>429</v>
      </c>
      <c r="C280" s="21"/>
      <c r="D280" s="133" t="s">
        <v>585</v>
      </c>
      <c r="E280" s="20" t="s">
        <v>50</v>
      </c>
      <c r="F280" s="13" t="s">
        <v>51</v>
      </c>
      <c r="G280" s="143"/>
      <c r="H280" s="15"/>
      <c r="I280" s="14" t="s">
        <v>430</v>
      </c>
      <c r="J280" s="157" t="s">
        <v>673</v>
      </c>
      <c r="K280" s="99">
        <v>367000</v>
      </c>
      <c r="L280" s="27">
        <v>0</v>
      </c>
      <c r="M280" s="56">
        <f t="shared" si="279"/>
        <v>367000</v>
      </c>
      <c r="N280" s="100">
        <v>0</v>
      </c>
      <c r="O280" s="94">
        <v>0</v>
      </c>
      <c r="P280" s="99">
        <f t="shared" si="280"/>
        <v>367000</v>
      </c>
      <c r="Q280" s="27">
        <f t="shared" si="281"/>
        <v>0</v>
      </c>
      <c r="R280" s="56">
        <f t="shared" si="282"/>
        <v>367000</v>
      </c>
      <c r="S280" s="56">
        <f t="shared" si="283"/>
        <v>0</v>
      </c>
      <c r="T280" s="101">
        <f t="shared" si="284"/>
        <v>0</v>
      </c>
      <c r="U280" s="93">
        <f t="shared" si="285"/>
        <v>0</v>
      </c>
      <c r="V280" s="27">
        <f t="shared" si="286"/>
        <v>0</v>
      </c>
      <c r="W280" s="58">
        <f t="shared" si="287"/>
        <v>0</v>
      </c>
      <c r="X280" s="27">
        <f t="shared" si="288"/>
        <v>0</v>
      </c>
      <c r="Y280" s="58">
        <f t="shared" si="289"/>
        <v>0</v>
      </c>
      <c r="Z280" s="115">
        <f t="shared" si="290"/>
        <v>0</v>
      </c>
      <c r="AA280" s="115">
        <f t="shared" si="291"/>
        <v>0</v>
      </c>
    </row>
    <row r="281" spans="1:27" s="4" customFormat="1">
      <c r="A281" s="165" t="s">
        <v>431</v>
      </c>
      <c r="B281" s="21" t="s">
        <v>432</v>
      </c>
      <c r="C281" s="21"/>
      <c r="D281" s="133" t="s">
        <v>585</v>
      </c>
      <c r="E281" s="20" t="s">
        <v>124</v>
      </c>
      <c r="F281" s="13" t="s">
        <v>51</v>
      </c>
      <c r="G281" s="143"/>
      <c r="H281" s="15"/>
      <c r="I281" s="14" t="s">
        <v>430</v>
      </c>
      <c r="J281" s="157" t="s">
        <v>673</v>
      </c>
      <c r="K281" s="99">
        <v>130000</v>
      </c>
      <c r="L281" s="27">
        <v>0</v>
      </c>
      <c r="M281" s="56">
        <f t="shared" si="279"/>
        <v>130000</v>
      </c>
      <c r="N281" s="100">
        <v>0</v>
      </c>
      <c r="O281" s="94">
        <v>0</v>
      </c>
      <c r="P281" s="99">
        <f t="shared" si="280"/>
        <v>130000</v>
      </c>
      <c r="Q281" s="27">
        <f t="shared" si="281"/>
        <v>0</v>
      </c>
      <c r="R281" s="56">
        <f t="shared" si="282"/>
        <v>130000</v>
      </c>
      <c r="S281" s="56">
        <f t="shared" si="283"/>
        <v>0</v>
      </c>
      <c r="T281" s="101">
        <f t="shared" si="284"/>
        <v>0</v>
      </c>
      <c r="U281" s="93">
        <f t="shared" si="285"/>
        <v>0</v>
      </c>
      <c r="V281" s="27">
        <f t="shared" si="286"/>
        <v>0</v>
      </c>
      <c r="W281" s="58">
        <f t="shared" si="287"/>
        <v>0</v>
      </c>
      <c r="X281" s="27">
        <f t="shared" si="288"/>
        <v>0</v>
      </c>
      <c r="Y281" s="58">
        <f t="shared" si="289"/>
        <v>0</v>
      </c>
      <c r="Z281" s="115">
        <f t="shared" si="290"/>
        <v>0</v>
      </c>
      <c r="AA281" s="115">
        <f t="shared" si="291"/>
        <v>0</v>
      </c>
    </row>
    <row r="282" spans="1:27" s="4" customFormat="1">
      <c r="A282" s="165" t="s">
        <v>30</v>
      </c>
      <c r="B282" s="21" t="s">
        <v>433</v>
      </c>
      <c r="C282" s="21"/>
      <c r="D282" s="133" t="s">
        <v>585</v>
      </c>
      <c r="E282" s="20" t="s">
        <v>50</v>
      </c>
      <c r="F282" s="13" t="s">
        <v>51</v>
      </c>
      <c r="G282" s="143"/>
      <c r="H282" s="15"/>
      <c r="I282" s="14" t="s">
        <v>32</v>
      </c>
      <c r="J282" s="157" t="s">
        <v>673</v>
      </c>
      <c r="K282" s="99">
        <v>47470000</v>
      </c>
      <c r="L282" s="27">
        <v>0</v>
      </c>
      <c r="M282" s="56">
        <f t="shared" si="279"/>
        <v>47470000</v>
      </c>
      <c r="N282" s="100">
        <v>0</v>
      </c>
      <c r="O282" s="94">
        <v>0</v>
      </c>
      <c r="P282" s="99">
        <f t="shared" si="280"/>
        <v>47470000</v>
      </c>
      <c r="Q282" s="27">
        <f t="shared" si="281"/>
        <v>0</v>
      </c>
      <c r="R282" s="56">
        <f t="shared" si="282"/>
        <v>47470000</v>
      </c>
      <c r="S282" s="56">
        <f t="shared" si="283"/>
        <v>0</v>
      </c>
      <c r="T282" s="101">
        <f t="shared" si="284"/>
        <v>0</v>
      </c>
      <c r="U282" s="93">
        <f t="shared" si="285"/>
        <v>0</v>
      </c>
      <c r="V282" s="27">
        <f t="shared" si="286"/>
        <v>0</v>
      </c>
      <c r="W282" s="58">
        <f t="shared" si="287"/>
        <v>0</v>
      </c>
      <c r="X282" s="27">
        <f t="shared" si="288"/>
        <v>0</v>
      </c>
      <c r="Y282" s="58">
        <f t="shared" si="289"/>
        <v>0</v>
      </c>
      <c r="Z282" s="115">
        <f t="shared" si="290"/>
        <v>0</v>
      </c>
      <c r="AA282" s="115">
        <f t="shared" si="291"/>
        <v>0</v>
      </c>
    </row>
    <row r="283" spans="1:27" s="4" customFormat="1" ht="25.5">
      <c r="A283" s="165" t="s">
        <v>30</v>
      </c>
      <c r="B283" s="21" t="s">
        <v>434</v>
      </c>
      <c r="C283" s="21"/>
      <c r="D283" s="133" t="s">
        <v>585</v>
      </c>
      <c r="E283" s="20" t="s">
        <v>50</v>
      </c>
      <c r="F283" s="13" t="s">
        <v>51</v>
      </c>
      <c r="G283" s="143"/>
      <c r="H283" s="15"/>
      <c r="I283" s="14" t="s">
        <v>32</v>
      </c>
      <c r="J283" s="157" t="s">
        <v>673</v>
      </c>
      <c r="K283" s="99">
        <v>2044000</v>
      </c>
      <c r="L283" s="27">
        <v>0</v>
      </c>
      <c r="M283" s="56">
        <f t="shared" si="279"/>
        <v>2044000</v>
      </c>
      <c r="N283" s="100">
        <v>0</v>
      </c>
      <c r="O283" s="94">
        <v>0</v>
      </c>
      <c r="P283" s="99">
        <f t="shared" si="280"/>
        <v>2044000</v>
      </c>
      <c r="Q283" s="27">
        <f t="shared" si="281"/>
        <v>0</v>
      </c>
      <c r="R283" s="56">
        <f t="shared" si="282"/>
        <v>2044000</v>
      </c>
      <c r="S283" s="56">
        <f t="shared" si="283"/>
        <v>0</v>
      </c>
      <c r="T283" s="101">
        <f t="shared" si="284"/>
        <v>0</v>
      </c>
      <c r="U283" s="93">
        <f t="shared" si="285"/>
        <v>0</v>
      </c>
      <c r="V283" s="27">
        <f t="shared" si="286"/>
        <v>0</v>
      </c>
      <c r="W283" s="58">
        <f t="shared" si="287"/>
        <v>0</v>
      </c>
      <c r="X283" s="27">
        <f t="shared" si="288"/>
        <v>0</v>
      </c>
      <c r="Y283" s="58">
        <f t="shared" si="289"/>
        <v>0</v>
      </c>
      <c r="Z283" s="115">
        <f t="shared" si="290"/>
        <v>0</v>
      </c>
      <c r="AA283" s="115">
        <f t="shared" si="291"/>
        <v>0</v>
      </c>
    </row>
    <row r="284" spans="1:27" s="4" customFormat="1" ht="25.5">
      <c r="A284" s="165" t="s">
        <v>435</v>
      </c>
      <c r="B284" s="21" t="s">
        <v>436</v>
      </c>
      <c r="C284" s="21"/>
      <c r="D284" s="133" t="s">
        <v>585</v>
      </c>
      <c r="E284" s="20" t="s">
        <v>50</v>
      </c>
      <c r="F284" s="13" t="s">
        <v>51</v>
      </c>
      <c r="G284" s="143"/>
      <c r="H284" s="15"/>
      <c r="I284" s="14" t="s">
        <v>214</v>
      </c>
      <c r="J284" s="157" t="s">
        <v>673</v>
      </c>
      <c r="K284" s="99">
        <v>45211000</v>
      </c>
      <c r="L284" s="27">
        <v>1872000</v>
      </c>
      <c r="M284" s="56">
        <f t="shared" si="279"/>
        <v>47083000</v>
      </c>
      <c r="N284" s="100">
        <v>0</v>
      </c>
      <c r="O284" s="94">
        <v>0</v>
      </c>
      <c r="P284" s="99">
        <f t="shared" si="280"/>
        <v>45211000</v>
      </c>
      <c r="Q284" s="27">
        <f t="shared" si="281"/>
        <v>1872000</v>
      </c>
      <c r="R284" s="56">
        <f t="shared" si="282"/>
        <v>47083000</v>
      </c>
      <c r="S284" s="56">
        <f t="shared" si="283"/>
        <v>0</v>
      </c>
      <c r="T284" s="101">
        <f t="shared" si="284"/>
        <v>0</v>
      </c>
      <c r="U284" s="93">
        <f t="shared" si="285"/>
        <v>0</v>
      </c>
      <c r="V284" s="27">
        <f t="shared" si="286"/>
        <v>0</v>
      </c>
      <c r="W284" s="58">
        <f t="shared" si="287"/>
        <v>0</v>
      </c>
      <c r="X284" s="27">
        <f t="shared" si="288"/>
        <v>0</v>
      </c>
      <c r="Y284" s="58">
        <f t="shared" si="289"/>
        <v>0</v>
      </c>
      <c r="Z284" s="115">
        <f t="shared" si="290"/>
        <v>0</v>
      </c>
      <c r="AA284" s="115">
        <f t="shared" si="291"/>
        <v>0</v>
      </c>
    </row>
    <row r="285" spans="1:27" s="4" customFormat="1">
      <c r="A285" s="165" t="s">
        <v>437</v>
      </c>
      <c r="B285" s="21" t="s">
        <v>438</v>
      </c>
      <c r="C285" s="21"/>
      <c r="D285" s="133" t="s">
        <v>585</v>
      </c>
      <c r="E285" s="20" t="s">
        <v>50</v>
      </c>
      <c r="F285" s="13" t="s">
        <v>51</v>
      </c>
      <c r="G285" s="143"/>
      <c r="H285" s="15"/>
      <c r="I285" s="14" t="s">
        <v>29</v>
      </c>
      <c r="J285" s="157" t="s">
        <v>673</v>
      </c>
      <c r="K285" s="99">
        <v>0</v>
      </c>
      <c r="L285" s="27">
        <v>227000</v>
      </c>
      <c r="M285" s="56">
        <f t="shared" si="279"/>
        <v>227000</v>
      </c>
      <c r="N285" s="100">
        <v>0</v>
      </c>
      <c r="O285" s="94">
        <v>0</v>
      </c>
      <c r="P285" s="99">
        <f t="shared" si="280"/>
        <v>0</v>
      </c>
      <c r="Q285" s="27">
        <f t="shared" si="281"/>
        <v>227000</v>
      </c>
      <c r="R285" s="56">
        <f t="shared" si="282"/>
        <v>227000</v>
      </c>
      <c r="S285" s="56">
        <f t="shared" si="283"/>
        <v>0</v>
      </c>
      <c r="T285" s="101">
        <f t="shared" si="284"/>
        <v>0</v>
      </c>
      <c r="U285" s="93">
        <f t="shared" si="285"/>
        <v>0</v>
      </c>
      <c r="V285" s="27">
        <f t="shared" si="286"/>
        <v>0</v>
      </c>
      <c r="W285" s="58">
        <f t="shared" si="287"/>
        <v>0</v>
      </c>
      <c r="X285" s="27">
        <f t="shared" si="288"/>
        <v>0</v>
      </c>
      <c r="Y285" s="58">
        <f t="shared" si="289"/>
        <v>0</v>
      </c>
      <c r="Z285" s="115">
        <f t="shared" si="290"/>
        <v>0</v>
      </c>
      <c r="AA285" s="115">
        <f t="shared" si="291"/>
        <v>0</v>
      </c>
    </row>
    <row r="286" spans="1:27" s="4" customFormat="1">
      <c r="A286" s="165"/>
      <c r="B286" s="21" t="s">
        <v>439</v>
      </c>
      <c r="C286" s="21"/>
      <c r="D286" s="133" t="s">
        <v>585</v>
      </c>
      <c r="E286" s="20" t="s">
        <v>50</v>
      </c>
      <c r="F286" s="13" t="s">
        <v>80</v>
      </c>
      <c r="G286" s="143"/>
      <c r="H286" s="15"/>
      <c r="I286" s="14" t="s">
        <v>440</v>
      </c>
      <c r="J286" s="157" t="s">
        <v>673</v>
      </c>
      <c r="K286" s="99">
        <v>117000</v>
      </c>
      <c r="L286" s="27">
        <v>0</v>
      </c>
      <c r="M286" s="56">
        <f t="shared" si="279"/>
        <v>117000</v>
      </c>
      <c r="N286" s="100">
        <v>0</v>
      </c>
      <c r="O286" s="94">
        <v>0</v>
      </c>
      <c r="P286" s="99">
        <f t="shared" si="280"/>
        <v>117000</v>
      </c>
      <c r="Q286" s="27">
        <f t="shared" si="281"/>
        <v>0</v>
      </c>
      <c r="R286" s="56">
        <f t="shared" si="282"/>
        <v>117000</v>
      </c>
      <c r="S286" s="56">
        <f t="shared" si="283"/>
        <v>0</v>
      </c>
      <c r="T286" s="101">
        <f t="shared" si="284"/>
        <v>0</v>
      </c>
      <c r="U286" s="93">
        <f t="shared" si="285"/>
        <v>0</v>
      </c>
      <c r="V286" s="27">
        <f t="shared" si="286"/>
        <v>0</v>
      </c>
      <c r="W286" s="58">
        <f t="shared" si="287"/>
        <v>0</v>
      </c>
      <c r="X286" s="27">
        <f t="shared" si="288"/>
        <v>0</v>
      </c>
      <c r="Y286" s="58">
        <f t="shared" si="289"/>
        <v>0</v>
      </c>
      <c r="Z286" s="115">
        <f t="shared" si="290"/>
        <v>0</v>
      </c>
      <c r="AA286" s="115">
        <f t="shared" si="291"/>
        <v>0</v>
      </c>
    </row>
    <row r="287" spans="1:27" s="4" customFormat="1">
      <c r="A287" s="165"/>
      <c r="B287" s="21" t="s">
        <v>441</v>
      </c>
      <c r="C287" s="21"/>
      <c r="D287" s="133" t="s">
        <v>585</v>
      </c>
      <c r="E287" s="20" t="s">
        <v>50</v>
      </c>
      <c r="F287" s="13" t="s">
        <v>80</v>
      </c>
      <c r="G287" s="143"/>
      <c r="H287" s="15"/>
      <c r="I287" s="14" t="s">
        <v>442</v>
      </c>
      <c r="J287" s="157" t="s">
        <v>673</v>
      </c>
      <c r="K287" s="99">
        <v>959000</v>
      </c>
      <c r="L287" s="27">
        <v>72000</v>
      </c>
      <c r="M287" s="56">
        <f t="shared" si="279"/>
        <v>1031000</v>
      </c>
      <c r="N287" s="100">
        <v>0</v>
      </c>
      <c r="O287" s="94">
        <v>0</v>
      </c>
      <c r="P287" s="99">
        <f t="shared" si="280"/>
        <v>959000</v>
      </c>
      <c r="Q287" s="27">
        <f t="shared" si="281"/>
        <v>72000</v>
      </c>
      <c r="R287" s="56">
        <f t="shared" si="282"/>
        <v>1031000</v>
      </c>
      <c r="S287" s="56">
        <f t="shared" si="283"/>
        <v>0</v>
      </c>
      <c r="T287" s="101">
        <f t="shared" si="284"/>
        <v>0</v>
      </c>
      <c r="U287" s="93">
        <f t="shared" si="285"/>
        <v>0</v>
      </c>
      <c r="V287" s="27">
        <f t="shared" si="286"/>
        <v>0</v>
      </c>
      <c r="W287" s="58">
        <f t="shared" si="287"/>
        <v>0</v>
      </c>
      <c r="X287" s="27">
        <f t="shared" si="288"/>
        <v>0</v>
      </c>
      <c r="Y287" s="58">
        <f t="shared" si="289"/>
        <v>0</v>
      </c>
      <c r="Z287" s="115">
        <f t="shared" si="290"/>
        <v>0</v>
      </c>
      <c r="AA287" s="115">
        <f t="shared" si="291"/>
        <v>0</v>
      </c>
    </row>
    <row r="288" spans="1:27" s="4" customFormat="1" ht="25.5">
      <c r="A288" s="165"/>
      <c r="B288" s="21" t="s">
        <v>443</v>
      </c>
      <c r="C288" s="21"/>
      <c r="D288" s="133" t="s">
        <v>585</v>
      </c>
      <c r="E288" s="20" t="s">
        <v>50</v>
      </c>
      <c r="F288" s="13" t="s">
        <v>80</v>
      </c>
      <c r="G288" s="143"/>
      <c r="H288" s="15"/>
      <c r="I288" s="14" t="s">
        <v>442</v>
      </c>
      <c r="J288" s="157" t="s">
        <v>673</v>
      </c>
      <c r="K288" s="99">
        <v>1294000</v>
      </c>
      <c r="L288" s="27">
        <v>131000</v>
      </c>
      <c r="M288" s="56">
        <f t="shared" si="279"/>
        <v>1425000</v>
      </c>
      <c r="N288" s="100">
        <v>0</v>
      </c>
      <c r="O288" s="94">
        <v>0</v>
      </c>
      <c r="P288" s="99">
        <f t="shared" si="280"/>
        <v>1294000</v>
      </c>
      <c r="Q288" s="27">
        <f t="shared" si="281"/>
        <v>131000</v>
      </c>
      <c r="R288" s="56">
        <f t="shared" si="282"/>
        <v>1425000</v>
      </c>
      <c r="S288" s="56">
        <f t="shared" si="283"/>
        <v>0</v>
      </c>
      <c r="T288" s="101">
        <f t="shared" si="284"/>
        <v>0</v>
      </c>
      <c r="U288" s="93">
        <f t="shared" si="285"/>
        <v>0</v>
      </c>
      <c r="V288" s="27">
        <f t="shared" si="286"/>
        <v>0</v>
      </c>
      <c r="W288" s="58">
        <f t="shared" si="287"/>
        <v>0</v>
      </c>
      <c r="X288" s="27">
        <f t="shared" si="288"/>
        <v>0</v>
      </c>
      <c r="Y288" s="58">
        <f t="shared" si="289"/>
        <v>0</v>
      </c>
      <c r="Z288" s="115">
        <f t="shared" si="290"/>
        <v>0</v>
      </c>
      <c r="AA288" s="115">
        <f t="shared" si="291"/>
        <v>0</v>
      </c>
    </row>
    <row r="289" spans="1:27" s="4" customFormat="1">
      <c r="A289" s="165"/>
      <c r="B289" s="21" t="s">
        <v>444</v>
      </c>
      <c r="C289" s="21"/>
      <c r="D289" s="133" t="s">
        <v>585</v>
      </c>
      <c r="E289" s="20" t="s">
        <v>50</v>
      </c>
      <c r="F289" s="13" t="s">
        <v>80</v>
      </c>
      <c r="G289" s="143"/>
      <c r="H289" s="15"/>
      <c r="I289" s="14" t="s">
        <v>284</v>
      </c>
      <c r="J289" s="157" t="s">
        <v>673</v>
      </c>
      <c r="K289" s="99">
        <v>2000000</v>
      </c>
      <c r="L289" s="27">
        <v>146000</v>
      </c>
      <c r="M289" s="56">
        <f t="shared" si="279"/>
        <v>2146000</v>
      </c>
      <c r="N289" s="100">
        <v>0</v>
      </c>
      <c r="O289" s="94">
        <v>0</v>
      </c>
      <c r="P289" s="99">
        <f t="shared" si="280"/>
        <v>2000000</v>
      </c>
      <c r="Q289" s="27">
        <f t="shared" si="281"/>
        <v>146000</v>
      </c>
      <c r="R289" s="56">
        <f t="shared" si="282"/>
        <v>2146000</v>
      </c>
      <c r="S289" s="56">
        <f t="shared" si="283"/>
        <v>0</v>
      </c>
      <c r="T289" s="101">
        <f t="shared" si="284"/>
        <v>0</v>
      </c>
      <c r="U289" s="93">
        <f t="shared" si="285"/>
        <v>0</v>
      </c>
      <c r="V289" s="27">
        <f t="shared" si="286"/>
        <v>0</v>
      </c>
      <c r="W289" s="58">
        <f t="shared" si="287"/>
        <v>0</v>
      </c>
      <c r="X289" s="27">
        <f t="shared" si="288"/>
        <v>0</v>
      </c>
      <c r="Y289" s="58">
        <f t="shared" si="289"/>
        <v>0</v>
      </c>
      <c r="Z289" s="115">
        <f t="shared" si="290"/>
        <v>0</v>
      </c>
      <c r="AA289" s="115">
        <f t="shared" si="291"/>
        <v>0</v>
      </c>
    </row>
    <row r="290" spans="1:27" s="4" customFormat="1">
      <c r="A290" s="165" t="s">
        <v>445</v>
      </c>
      <c r="B290" s="21" t="s">
        <v>446</v>
      </c>
      <c r="C290" s="21"/>
      <c r="D290" s="133" t="s">
        <v>585</v>
      </c>
      <c r="E290" s="20" t="s">
        <v>50</v>
      </c>
      <c r="F290" s="13" t="s">
        <v>80</v>
      </c>
      <c r="G290" s="143"/>
      <c r="H290" s="15"/>
      <c r="I290" s="14" t="s">
        <v>447</v>
      </c>
      <c r="J290" s="157" t="s">
        <v>673</v>
      </c>
      <c r="K290" s="99">
        <v>4919000</v>
      </c>
      <c r="L290" s="27">
        <v>0</v>
      </c>
      <c r="M290" s="56">
        <f t="shared" si="279"/>
        <v>4919000</v>
      </c>
      <c r="N290" s="100">
        <v>0</v>
      </c>
      <c r="O290" s="94">
        <v>0</v>
      </c>
      <c r="P290" s="99">
        <f t="shared" si="280"/>
        <v>4919000</v>
      </c>
      <c r="Q290" s="27">
        <f t="shared" si="281"/>
        <v>0</v>
      </c>
      <c r="R290" s="56">
        <f t="shared" si="282"/>
        <v>4919000</v>
      </c>
      <c r="S290" s="56">
        <f t="shared" si="283"/>
        <v>0</v>
      </c>
      <c r="T290" s="101">
        <f t="shared" si="284"/>
        <v>0</v>
      </c>
      <c r="U290" s="93">
        <f t="shared" si="285"/>
        <v>0</v>
      </c>
      <c r="V290" s="27">
        <f t="shared" si="286"/>
        <v>0</v>
      </c>
      <c r="W290" s="58">
        <f t="shared" si="287"/>
        <v>0</v>
      </c>
      <c r="X290" s="27">
        <f t="shared" si="288"/>
        <v>0</v>
      </c>
      <c r="Y290" s="58">
        <f t="shared" si="289"/>
        <v>0</v>
      </c>
      <c r="Z290" s="115">
        <f t="shared" si="290"/>
        <v>0</v>
      </c>
      <c r="AA290" s="115">
        <f t="shared" si="291"/>
        <v>0</v>
      </c>
    </row>
    <row r="291" spans="1:27" s="4" customFormat="1" ht="25.5">
      <c r="A291" s="165" t="s">
        <v>448</v>
      </c>
      <c r="B291" s="21" t="s">
        <v>449</v>
      </c>
      <c r="C291" s="21"/>
      <c r="D291" s="133" t="s">
        <v>585</v>
      </c>
      <c r="E291" s="20" t="s">
        <v>50</v>
      </c>
      <c r="F291" s="13" t="s">
        <v>80</v>
      </c>
      <c r="G291" s="143"/>
      <c r="H291" s="15"/>
      <c r="I291" s="14" t="s">
        <v>306</v>
      </c>
      <c r="J291" s="157" t="s">
        <v>673</v>
      </c>
      <c r="K291" s="99">
        <v>187000</v>
      </c>
      <c r="L291" s="27">
        <v>0</v>
      </c>
      <c r="M291" s="56">
        <f t="shared" si="279"/>
        <v>187000</v>
      </c>
      <c r="N291" s="100">
        <v>0</v>
      </c>
      <c r="O291" s="94">
        <v>0</v>
      </c>
      <c r="P291" s="99">
        <f t="shared" si="280"/>
        <v>187000</v>
      </c>
      <c r="Q291" s="27">
        <f t="shared" si="281"/>
        <v>0</v>
      </c>
      <c r="R291" s="56">
        <f t="shared" si="282"/>
        <v>187000</v>
      </c>
      <c r="S291" s="56">
        <f t="shared" si="283"/>
        <v>0</v>
      </c>
      <c r="T291" s="101">
        <f t="shared" si="284"/>
        <v>0</v>
      </c>
      <c r="U291" s="93">
        <f t="shared" si="285"/>
        <v>0</v>
      </c>
      <c r="V291" s="27">
        <f t="shared" si="286"/>
        <v>0</v>
      </c>
      <c r="W291" s="58">
        <f t="shared" si="287"/>
        <v>0</v>
      </c>
      <c r="X291" s="27">
        <f t="shared" si="288"/>
        <v>0</v>
      </c>
      <c r="Y291" s="58">
        <f t="shared" si="289"/>
        <v>0</v>
      </c>
      <c r="Z291" s="115">
        <f t="shared" si="290"/>
        <v>0</v>
      </c>
      <c r="AA291" s="115">
        <f t="shared" si="291"/>
        <v>0</v>
      </c>
    </row>
    <row r="292" spans="1:27" s="4" customFormat="1">
      <c r="A292" s="165" t="s">
        <v>450</v>
      </c>
      <c r="B292" s="21" t="s">
        <v>582</v>
      </c>
      <c r="C292" s="21" t="s">
        <v>111</v>
      </c>
      <c r="D292" s="133" t="s">
        <v>585</v>
      </c>
      <c r="E292" s="20" t="s">
        <v>50</v>
      </c>
      <c r="F292" s="13" t="s">
        <v>80</v>
      </c>
      <c r="G292" s="143"/>
      <c r="H292" s="15"/>
      <c r="I292" s="14" t="s">
        <v>440</v>
      </c>
      <c r="J292" s="157" t="s">
        <v>673</v>
      </c>
      <c r="K292" s="99">
        <v>4874000</v>
      </c>
      <c r="L292" s="27">
        <v>86000</v>
      </c>
      <c r="M292" s="56">
        <f t="shared" si="279"/>
        <v>4960000</v>
      </c>
      <c r="N292" s="100">
        <v>0</v>
      </c>
      <c r="O292" s="94">
        <v>0</v>
      </c>
      <c r="P292" s="99">
        <f t="shared" si="280"/>
        <v>4874000</v>
      </c>
      <c r="Q292" s="27">
        <f t="shared" si="281"/>
        <v>86000</v>
      </c>
      <c r="R292" s="56">
        <f t="shared" si="282"/>
        <v>4960000</v>
      </c>
      <c r="S292" s="56">
        <f t="shared" si="283"/>
        <v>0</v>
      </c>
      <c r="T292" s="101">
        <f t="shared" si="284"/>
        <v>0</v>
      </c>
      <c r="U292" s="93">
        <f t="shared" si="285"/>
        <v>0</v>
      </c>
      <c r="V292" s="27">
        <f t="shared" si="286"/>
        <v>0</v>
      </c>
      <c r="W292" s="58">
        <f t="shared" si="287"/>
        <v>0</v>
      </c>
      <c r="X292" s="27">
        <f t="shared" si="288"/>
        <v>0</v>
      </c>
      <c r="Y292" s="58">
        <f t="shared" si="289"/>
        <v>0</v>
      </c>
      <c r="Z292" s="115">
        <f t="shared" si="290"/>
        <v>0</v>
      </c>
      <c r="AA292" s="115">
        <f t="shared" si="291"/>
        <v>0</v>
      </c>
    </row>
    <row r="293" spans="1:27" s="4" customFormat="1">
      <c r="A293" s="165" t="s">
        <v>451</v>
      </c>
      <c r="B293" s="21" t="s">
        <v>452</v>
      </c>
      <c r="C293" s="21" t="s">
        <v>111</v>
      </c>
      <c r="D293" s="133" t="s">
        <v>585</v>
      </c>
      <c r="E293" s="20" t="s">
        <v>50</v>
      </c>
      <c r="F293" s="13" t="s">
        <v>80</v>
      </c>
      <c r="G293" s="143"/>
      <c r="H293" s="15"/>
      <c r="I293" s="14" t="s">
        <v>453</v>
      </c>
      <c r="J293" s="157" t="s">
        <v>673</v>
      </c>
      <c r="K293" s="99">
        <v>1471000</v>
      </c>
      <c r="L293" s="27">
        <v>0</v>
      </c>
      <c r="M293" s="56">
        <f t="shared" si="279"/>
        <v>1471000</v>
      </c>
      <c r="N293" s="100">
        <v>0</v>
      </c>
      <c r="O293" s="94">
        <v>0</v>
      </c>
      <c r="P293" s="99">
        <f t="shared" si="280"/>
        <v>1471000</v>
      </c>
      <c r="Q293" s="27">
        <f t="shared" si="281"/>
        <v>0</v>
      </c>
      <c r="R293" s="56">
        <f t="shared" si="282"/>
        <v>1471000</v>
      </c>
      <c r="S293" s="56">
        <f t="shared" si="283"/>
        <v>0</v>
      </c>
      <c r="T293" s="101">
        <f t="shared" si="284"/>
        <v>0</v>
      </c>
      <c r="U293" s="93">
        <f t="shared" si="285"/>
        <v>0</v>
      </c>
      <c r="V293" s="27">
        <f t="shared" si="286"/>
        <v>0</v>
      </c>
      <c r="W293" s="58">
        <f t="shared" si="287"/>
        <v>0</v>
      </c>
      <c r="X293" s="27">
        <f t="shared" si="288"/>
        <v>0</v>
      </c>
      <c r="Y293" s="58">
        <f t="shared" si="289"/>
        <v>0</v>
      </c>
      <c r="Z293" s="115">
        <f t="shared" si="290"/>
        <v>0</v>
      </c>
      <c r="AA293" s="115">
        <f t="shared" si="291"/>
        <v>0</v>
      </c>
    </row>
    <row r="294" spans="1:27" s="4" customFormat="1">
      <c r="A294" s="165" t="s">
        <v>454</v>
      </c>
      <c r="B294" s="21" t="s">
        <v>455</v>
      </c>
      <c r="C294" s="21"/>
      <c r="D294" s="133"/>
      <c r="E294" s="20" t="s">
        <v>50</v>
      </c>
      <c r="F294" s="13" t="s">
        <v>80</v>
      </c>
      <c r="G294" s="143"/>
      <c r="H294" s="15"/>
      <c r="I294" s="14" t="s">
        <v>87</v>
      </c>
      <c r="J294" s="157" t="s">
        <v>673</v>
      </c>
      <c r="K294" s="99">
        <v>0</v>
      </c>
      <c r="L294" s="27">
        <v>802000</v>
      </c>
      <c r="M294" s="56">
        <f t="shared" si="279"/>
        <v>802000</v>
      </c>
      <c r="N294" s="100">
        <v>0</v>
      </c>
      <c r="O294" s="94">
        <v>0</v>
      </c>
      <c r="P294" s="99">
        <f t="shared" si="280"/>
        <v>0</v>
      </c>
      <c r="Q294" s="27">
        <f t="shared" si="281"/>
        <v>802000</v>
      </c>
      <c r="R294" s="56">
        <f t="shared" si="282"/>
        <v>802000</v>
      </c>
      <c r="S294" s="56">
        <f t="shared" si="283"/>
        <v>0</v>
      </c>
      <c r="T294" s="101">
        <f t="shared" si="284"/>
        <v>0</v>
      </c>
      <c r="U294" s="93">
        <f t="shared" si="285"/>
        <v>0</v>
      </c>
      <c r="V294" s="27">
        <f t="shared" si="286"/>
        <v>0</v>
      </c>
      <c r="W294" s="58">
        <f t="shared" si="287"/>
        <v>0</v>
      </c>
      <c r="X294" s="27">
        <f t="shared" si="288"/>
        <v>0</v>
      </c>
      <c r="Y294" s="58">
        <f t="shared" si="289"/>
        <v>0</v>
      </c>
      <c r="Z294" s="115">
        <f t="shared" si="290"/>
        <v>0</v>
      </c>
      <c r="AA294" s="115">
        <f t="shared" si="291"/>
        <v>0</v>
      </c>
    </row>
    <row r="295" spans="1:27" s="4" customFormat="1">
      <c r="A295" s="165" t="s">
        <v>769</v>
      </c>
      <c r="B295" s="21" t="s">
        <v>456</v>
      </c>
      <c r="C295" s="21" t="s">
        <v>457</v>
      </c>
      <c r="D295" s="133"/>
      <c r="E295" s="20" t="s">
        <v>50</v>
      </c>
      <c r="F295" s="13" t="s">
        <v>80</v>
      </c>
      <c r="G295" s="143"/>
      <c r="H295" s="15"/>
      <c r="I295" s="14" t="s">
        <v>87</v>
      </c>
      <c r="J295" s="157" t="s">
        <v>673</v>
      </c>
      <c r="K295" s="99">
        <v>0</v>
      </c>
      <c r="L295" s="27">
        <v>54000</v>
      </c>
      <c r="M295" s="56">
        <f t="shared" si="279"/>
        <v>54000</v>
      </c>
      <c r="N295" s="100">
        <v>0</v>
      </c>
      <c r="O295" s="94">
        <v>0</v>
      </c>
      <c r="P295" s="99">
        <f t="shared" si="280"/>
        <v>0</v>
      </c>
      <c r="Q295" s="27">
        <f t="shared" si="281"/>
        <v>54000</v>
      </c>
      <c r="R295" s="56">
        <f t="shared" si="282"/>
        <v>54000</v>
      </c>
      <c r="S295" s="56">
        <f t="shared" si="283"/>
        <v>0</v>
      </c>
      <c r="T295" s="101">
        <f t="shared" si="284"/>
        <v>0</v>
      </c>
      <c r="U295" s="93">
        <f t="shared" si="285"/>
        <v>0</v>
      </c>
      <c r="V295" s="27">
        <f t="shared" si="286"/>
        <v>0</v>
      </c>
      <c r="W295" s="58">
        <f t="shared" si="287"/>
        <v>0</v>
      </c>
      <c r="X295" s="27">
        <f t="shared" si="288"/>
        <v>0</v>
      </c>
      <c r="Y295" s="58">
        <f t="shared" si="289"/>
        <v>0</v>
      </c>
      <c r="Z295" s="115">
        <f t="shared" si="290"/>
        <v>0</v>
      </c>
      <c r="AA295" s="115">
        <f t="shared" si="291"/>
        <v>0</v>
      </c>
    </row>
    <row r="296" spans="1:27" s="4" customFormat="1">
      <c r="A296" s="165" t="s">
        <v>676</v>
      </c>
      <c r="B296" s="21" t="s">
        <v>678</v>
      </c>
      <c r="C296" s="21"/>
      <c r="D296" s="133"/>
      <c r="E296" s="20"/>
      <c r="F296" s="13"/>
      <c r="G296" s="143"/>
      <c r="H296" s="15"/>
      <c r="I296" s="14"/>
      <c r="J296" s="157" t="s">
        <v>673</v>
      </c>
      <c r="K296" s="99">
        <v>31000</v>
      </c>
      <c r="L296" s="27">
        <v>0</v>
      </c>
      <c r="M296" s="56">
        <f t="shared" si="279"/>
        <v>31000</v>
      </c>
      <c r="N296" s="100">
        <v>0</v>
      </c>
      <c r="O296" s="94">
        <v>0</v>
      </c>
      <c r="P296" s="99">
        <f t="shared" si="280"/>
        <v>31000</v>
      </c>
      <c r="Q296" s="27">
        <f t="shared" si="281"/>
        <v>0</v>
      </c>
      <c r="R296" s="56">
        <f t="shared" si="282"/>
        <v>31000</v>
      </c>
      <c r="S296" s="56">
        <f t="shared" si="283"/>
        <v>0</v>
      </c>
      <c r="T296" s="101">
        <f t="shared" si="284"/>
        <v>0</v>
      </c>
      <c r="U296" s="93">
        <f t="shared" si="285"/>
        <v>0</v>
      </c>
      <c r="V296" s="27">
        <f t="shared" si="286"/>
        <v>0</v>
      </c>
      <c r="W296" s="58">
        <f t="shared" si="287"/>
        <v>0</v>
      </c>
      <c r="X296" s="27">
        <f t="shared" si="288"/>
        <v>0</v>
      </c>
      <c r="Y296" s="58">
        <f t="shared" si="289"/>
        <v>0</v>
      </c>
      <c r="Z296" s="115">
        <f t="shared" si="290"/>
        <v>0</v>
      </c>
      <c r="AA296" s="115">
        <f t="shared" si="291"/>
        <v>0</v>
      </c>
    </row>
    <row r="297" spans="1:27" s="4" customFormat="1">
      <c r="A297" s="165" t="s">
        <v>677</v>
      </c>
      <c r="B297" s="21" t="s">
        <v>679</v>
      </c>
      <c r="C297" s="21"/>
      <c r="D297" s="133"/>
      <c r="E297" s="20"/>
      <c r="F297" s="13"/>
      <c r="G297" s="143"/>
      <c r="H297" s="15"/>
      <c r="I297" s="14"/>
      <c r="J297" s="157" t="s">
        <v>673</v>
      </c>
      <c r="K297" s="99">
        <v>627000</v>
      </c>
      <c r="L297" s="27">
        <v>0</v>
      </c>
      <c r="M297" s="56">
        <f t="shared" si="279"/>
        <v>627000</v>
      </c>
      <c r="N297" s="100">
        <v>0</v>
      </c>
      <c r="O297" s="94">
        <v>0</v>
      </c>
      <c r="P297" s="99">
        <f t="shared" si="280"/>
        <v>627000</v>
      </c>
      <c r="Q297" s="27">
        <f t="shared" si="281"/>
        <v>0</v>
      </c>
      <c r="R297" s="56">
        <f t="shared" si="282"/>
        <v>627000</v>
      </c>
      <c r="S297" s="56">
        <f t="shared" si="283"/>
        <v>0</v>
      </c>
      <c r="T297" s="101">
        <f t="shared" si="284"/>
        <v>0</v>
      </c>
      <c r="U297" s="93">
        <f t="shared" si="285"/>
        <v>0</v>
      </c>
      <c r="V297" s="27">
        <f t="shared" si="286"/>
        <v>0</v>
      </c>
      <c r="W297" s="58">
        <f t="shared" si="287"/>
        <v>0</v>
      </c>
      <c r="X297" s="27">
        <f t="shared" si="288"/>
        <v>0</v>
      </c>
      <c r="Y297" s="58">
        <f t="shared" si="289"/>
        <v>0</v>
      </c>
      <c r="Z297" s="115">
        <f t="shared" si="290"/>
        <v>0</v>
      </c>
      <c r="AA297" s="115">
        <f t="shared" si="291"/>
        <v>0</v>
      </c>
    </row>
    <row r="298" spans="1:27" s="4" customFormat="1" ht="25.5">
      <c r="A298" s="165" t="s">
        <v>240</v>
      </c>
      <c r="B298" s="21" t="s">
        <v>458</v>
      </c>
      <c r="C298" s="21"/>
      <c r="D298" s="133"/>
      <c r="E298" s="20"/>
      <c r="F298" s="13"/>
      <c r="G298" s="143"/>
      <c r="H298" s="15"/>
      <c r="I298" s="14"/>
      <c r="J298" s="157" t="s">
        <v>673</v>
      </c>
      <c r="K298" s="99">
        <v>2893000</v>
      </c>
      <c r="L298" s="27">
        <v>0</v>
      </c>
      <c r="M298" s="56">
        <f t="shared" si="279"/>
        <v>2893000</v>
      </c>
      <c r="N298" s="100">
        <v>0</v>
      </c>
      <c r="O298" s="94">
        <v>0</v>
      </c>
      <c r="P298" s="99">
        <f t="shared" si="280"/>
        <v>2893000</v>
      </c>
      <c r="Q298" s="27">
        <f t="shared" si="281"/>
        <v>0</v>
      </c>
      <c r="R298" s="56">
        <f t="shared" si="282"/>
        <v>2893000</v>
      </c>
      <c r="S298" s="56">
        <f t="shared" si="283"/>
        <v>0</v>
      </c>
      <c r="T298" s="101">
        <f t="shared" si="284"/>
        <v>0</v>
      </c>
      <c r="U298" s="93">
        <f t="shared" si="285"/>
        <v>0</v>
      </c>
      <c r="V298" s="27">
        <f t="shared" si="286"/>
        <v>0</v>
      </c>
      <c r="W298" s="58">
        <f t="shared" si="287"/>
        <v>0</v>
      </c>
      <c r="X298" s="27">
        <f t="shared" si="288"/>
        <v>0</v>
      </c>
      <c r="Y298" s="58">
        <f t="shared" si="289"/>
        <v>0</v>
      </c>
      <c r="Z298" s="115">
        <f t="shared" si="290"/>
        <v>0</v>
      </c>
      <c r="AA298" s="115">
        <f t="shared" si="291"/>
        <v>0</v>
      </c>
    </row>
    <row r="299" spans="1:27" s="4" customFormat="1">
      <c r="A299" s="165"/>
      <c r="B299" s="21" t="s">
        <v>459</v>
      </c>
      <c r="C299" s="21"/>
      <c r="D299" s="133" t="s">
        <v>585</v>
      </c>
      <c r="E299" s="20" t="s">
        <v>50</v>
      </c>
      <c r="F299" s="13" t="s">
        <v>51</v>
      </c>
      <c r="G299" s="143"/>
      <c r="H299" s="15"/>
      <c r="I299" s="14" t="s">
        <v>460</v>
      </c>
      <c r="J299" s="157" t="s">
        <v>673</v>
      </c>
      <c r="K299" s="99">
        <v>157000</v>
      </c>
      <c r="L299" s="27">
        <v>0</v>
      </c>
      <c r="M299" s="56">
        <f t="shared" si="279"/>
        <v>157000</v>
      </c>
      <c r="N299" s="100">
        <v>0</v>
      </c>
      <c r="O299" s="94">
        <v>0</v>
      </c>
      <c r="P299" s="99">
        <f t="shared" si="280"/>
        <v>157000</v>
      </c>
      <c r="Q299" s="27">
        <f t="shared" si="281"/>
        <v>0</v>
      </c>
      <c r="R299" s="56">
        <f t="shared" si="282"/>
        <v>157000</v>
      </c>
      <c r="S299" s="56">
        <f t="shared" si="283"/>
        <v>0</v>
      </c>
      <c r="T299" s="101">
        <f t="shared" si="284"/>
        <v>0</v>
      </c>
      <c r="U299" s="93">
        <f t="shared" si="285"/>
        <v>0</v>
      </c>
      <c r="V299" s="27">
        <f t="shared" si="286"/>
        <v>0</v>
      </c>
      <c r="W299" s="58">
        <f t="shared" si="287"/>
        <v>0</v>
      </c>
      <c r="X299" s="27">
        <f t="shared" si="288"/>
        <v>0</v>
      </c>
      <c r="Y299" s="58">
        <f t="shared" si="289"/>
        <v>0</v>
      </c>
      <c r="Z299" s="115">
        <f t="shared" si="290"/>
        <v>0</v>
      </c>
      <c r="AA299" s="115">
        <f t="shared" si="291"/>
        <v>0</v>
      </c>
    </row>
    <row r="300" spans="1:27" s="4" customFormat="1">
      <c r="A300" s="165" t="s">
        <v>344</v>
      </c>
      <c r="B300" s="21" t="s">
        <v>794</v>
      </c>
      <c r="C300" s="21" t="s">
        <v>159</v>
      </c>
      <c r="D300" s="133"/>
      <c r="E300" s="20"/>
      <c r="F300" s="13"/>
      <c r="G300" s="143" t="s">
        <v>795</v>
      </c>
      <c r="H300" s="15"/>
      <c r="I300" s="14" t="s">
        <v>796</v>
      </c>
      <c r="J300" s="157" t="s">
        <v>673</v>
      </c>
      <c r="K300" s="99">
        <v>2692000</v>
      </c>
      <c r="L300" s="27">
        <v>0</v>
      </c>
      <c r="M300" s="56">
        <f t="shared" si="279"/>
        <v>2692000</v>
      </c>
      <c r="N300" s="100">
        <v>0</v>
      </c>
      <c r="O300" s="94">
        <v>0</v>
      </c>
      <c r="P300" s="99">
        <f t="shared" si="280"/>
        <v>2692000</v>
      </c>
      <c r="Q300" s="27">
        <f t="shared" si="281"/>
        <v>0</v>
      </c>
      <c r="R300" s="56">
        <f t="shared" si="282"/>
        <v>2692000</v>
      </c>
      <c r="S300" s="56">
        <f t="shared" ref="S300" si="292">R300-(M300+N300+O300)</f>
        <v>0</v>
      </c>
      <c r="T300" s="101"/>
      <c r="U300" s="93"/>
      <c r="V300" s="27"/>
      <c r="W300" s="58"/>
      <c r="X300" s="27"/>
      <c r="Y300" s="58"/>
      <c r="Z300" s="115"/>
      <c r="AA300" s="115"/>
    </row>
    <row r="301" spans="1:27" s="4" customFormat="1">
      <c r="A301" s="165" t="s">
        <v>240</v>
      </c>
      <c r="B301" s="21" t="s">
        <v>752</v>
      </c>
      <c r="C301" s="21"/>
      <c r="D301" s="133"/>
      <c r="E301" s="20"/>
      <c r="F301" s="13"/>
      <c r="G301" s="143"/>
      <c r="H301" s="15"/>
      <c r="I301" s="14" t="s">
        <v>753</v>
      </c>
      <c r="J301" s="157" t="s">
        <v>673</v>
      </c>
      <c r="K301" s="99">
        <v>27000</v>
      </c>
      <c r="L301" s="27">
        <v>0</v>
      </c>
      <c r="M301" s="56">
        <f>SUM(K301:L301)</f>
        <v>27000</v>
      </c>
      <c r="N301" s="100">
        <v>0</v>
      </c>
      <c r="O301" s="94">
        <v>0</v>
      </c>
      <c r="P301" s="99">
        <f t="shared" si="280"/>
        <v>27000</v>
      </c>
      <c r="Q301" s="27">
        <f t="shared" si="281"/>
        <v>0</v>
      </c>
      <c r="R301" s="56">
        <f t="shared" si="282"/>
        <v>27000</v>
      </c>
      <c r="S301" s="56">
        <f t="shared" si="283"/>
        <v>0</v>
      </c>
      <c r="T301" s="101">
        <f>(R301*$G$6/1000)*$T$17</f>
        <v>0</v>
      </c>
      <c r="U301" s="93">
        <f>(R301*$G$7/1000)*$U$17</f>
        <v>0</v>
      </c>
      <c r="V301" s="27">
        <f>(R301*$G$8/1000)*$V$17</f>
        <v>0</v>
      </c>
      <c r="W301" s="58">
        <f>(R301*$G$9/1000)*$W$17</f>
        <v>0</v>
      </c>
      <c r="X301" s="27">
        <f>(R301*$G$10/1000)*$X$17</f>
        <v>0</v>
      </c>
      <c r="Y301" s="58">
        <f>(R301*$G$11/1000)*$Y$17</f>
        <v>0</v>
      </c>
      <c r="Z301" s="115">
        <f t="shared" si="290"/>
        <v>0</v>
      </c>
      <c r="AA301" s="115">
        <f t="shared" si="291"/>
        <v>0</v>
      </c>
    </row>
    <row r="302" spans="1:27" s="4" customFormat="1" ht="13.5" thickBot="1">
      <c r="A302" s="168" t="s">
        <v>22</v>
      </c>
      <c r="B302" s="102"/>
      <c r="C302" s="102"/>
      <c r="D302" s="131"/>
      <c r="E302" s="103"/>
      <c r="F302" s="103"/>
      <c r="G302" s="104"/>
      <c r="H302" s="104"/>
      <c r="I302" s="104"/>
      <c r="J302" s="104"/>
      <c r="K302" s="108">
        <f t="shared" ref="K302:AA302" si="293">SUM(K279:K301)</f>
        <v>121209000</v>
      </c>
      <c r="L302" s="106">
        <f t="shared" si="293"/>
        <v>3390000</v>
      </c>
      <c r="M302" s="106">
        <f t="shared" si="293"/>
        <v>124599000</v>
      </c>
      <c r="N302" s="106">
        <f t="shared" si="293"/>
        <v>0</v>
      </c>
      <c r="O302" s="106">
        <f t="shared" si="293"/>
        <v>0</v>
      </c>
      <c r="P302" s="108">
        <f t="shared" si="293"/>
        <v>121209000</v>
      </c>
      <c r="Q302" s="106">
        <f t="shared" si="293"/>
        <v>3390000</v>
      </c>
      <c r="R302" s="106">
        <f t="shared" si="293"/>
        <v>124599000</v>
      </c>
      <c r="S302" s="137">
        <f t="shared" si="293"/>
        <v>0</v>
      </c>
      <c r="T302" s="106">
        <f t="shared" si="293"/>
        <v>0</v>
      </c>
      <c r="U302" s="106">
        <f t="shared" si="293"/>
        <v>0</v>
      </c>
      <c r="V302" s="106">
        <f t="shared" si="293"/>
        <v>0</v>
      </c>
      <c r="W302" s="106">
        <f t="shared" si="293"/>
        <v>0</v>
      </c>
      <c r="X302" s="106">
        <f t="shared" si="293"/>
        <v>0</v>
      </c>
      <c r="Y302" s="106">
        <f t="shared" si="293"/>
        <v>0</v>
      </c>
      <c r="Z302" s="106">
        <f t="shared" si="293"/>
        <v>0</v>
      </c>
      <c r="AA302" s="106">
        <f t="shared" si="293"/>
        <v>0</v>
      </c>
    </row>
    <row r="303" spans="1:27" s="4" customFormat="1" ht="16.5" thickTop="1">
      <c r="A303" s="8" t="s">
        <v>461</v>
      </c>
      <c r="B303" s="16"/>
      <c r="C303" s="16"/>
      <c r="D303" s="132"/>
      <c r="E303" s="17"/>
      <c r="F303" s="17"/>
      <c r="G303" s="18"/>
      <c r="H303" s="18"/>
      <c r="I303" s="18"/>
      <c r="J303" s="18"/>
      <c r="K303" s="25"/>
      <c r="L303" s="25"/>
      <c r="M303" s="26"/>
      <c r="N303" s="95"/>
      <c r="O303" s="95"/>
      <c r="P303" s="95"/>
      <c r="Q303" s="25"/>
      <c r="R303" s="26"/>
      <c r="S303" s="26"/>
      <c r="T303" s="57"/>
      <c r="U303" s="57"/>
      <c r="V303" s="57"/>
      <c r="W303" s="57"/>
      <c r="X303" s="57"/>
      <c r="Y303" s="57"/>
      <c r="Z303" s="116"/>
      <c r="AA303" s="116"/>
    </row>
    <row r="304" spans="1:27" s="4" customFormat="1">
      <c r="A304" s="165"/>
      <c r="B304" s="21" t="s">
        <v>462</v>
      </c>
      <c r="C304" s="21"/>
      <c r="D304" s="133"/>
      <c r="E304" s="20" t="s">
        <v>50</v>
      </c>
      <c r="F304" s="13" t="s">
        <v>51</v>
      </c>
      <c r="G304" s="143"/>
      <c r="H304" s="15"/>
      <c r="I304" s="14" t="s">
        <v>463</v>
      </c>
      <c r="J304" s="157" t="s">
        <v>673</v>
      </c>
      <c r="K304" s="99">
        <v>0</v>
      </c>
      <c r="L304" s="27">
        <v>234000</v>
      </c>
      <c r="M304" s="56">
        <f>SUM(K304:L304)</f>
        <v>234000</v>
      </c>
      <c r="N304" s="100">
        <v>0</v>
      </c>
      <c r="O304" s="94">
        <v>0</v>
      </c>
      <c r="P304" s="99">
        <f t="shared" ref="P304:P305" si="294">IF(J304="TG",ROUNDUP((K304+N304)*($L$6/$K$6),-3),ROUNDUP((K304+N304)*($L$8/$K$8),-3))</f>
        <v>0</v>
      </c>
      <c r="Q304" s="27">
        <f t="shared" ref="Q304:Q305" si="295">ROUNDUP((L304+O304)*($L$7/$K$7),-3)</f>
        <v>234000</v>
      </c>
      <c r="R304" s="56">
        <f t="shared" ref="R304:R305" si="296">P304+Q304</f>
        <v>234000</v>
      </c>
      <c r="S304" s="56">
        <f>R304-(M304+N304+O304)</f>
        <v>0</v>
      </c>
      <c r="T304" s="101">
        <f>(R304*$G$6/1000)*$T$17</f>
        <v>0</v>
      </c>
      <c r="U304" s="93">
        <f>(R304*$G$7/1000)*$U$17</f>
        <v>0</v>
      </c>
      <c r="V304" s="27">
        <f>(R304*$G$8/1000)*$V$17</f>
        <v>0</v>
      </c>
      <c r="W304" s="58">
        <f>(R304*$G$9/1000)*$W$17</f>
        <v>0</v>
      </c>
      <c r="X304" s="27">
        <f>(R304*$G$10/1000)*$X$17</f>
        <v>0</v>
      </c>
      <c r="Y304" s="58">
        <f>(R304*$G$11/1000)*$Y$17</f>
        <v>0</v>
      </c>
      <c r="Z304" s="115">
        <f>SUM(T304:Y304)</f>
        <v>0</v>
      </c>
      <c r="AA304" s="115">
        <f>Z304*$D$7</f>
        <v>0</v>
      </c>
    </row>
    <row r="305" spans="1:27" s="4" customFormat="1">
      <c r="A305" s="165" t="s">
        <v>464</v>
      </c>
      <c r="B305" s="21" t="s">
        <v>465</v>
      </c>
      <c r="C305" s="21"/>
      <c r="D305" s="133"/>
      <c r="E305" s="20" t="s">
        <v>50</v>
      </c>
      <c r="F305" s="13" t="s">
        <v>51</v>
      </c>
      <c r="G305" s="143"/>
      <c r="H305" s="15"/>
      <c r="I305" s="14" t="s">
        <v>466</v>
      </c>
      <c r="J305" s="157" t="s">
        <v>673</v>
      </c>
      <c r="K305" s="99">
        <v>4791000</v>
      </c>
      <c r="L305" s="27">
        <v>0</v>
      </c>
      <c r="M305" s="56">
        <f>SUM(K305:L305)</f>
        <v>4791000</v>
      </c>
      <c r="N305" s="100">
        <v>0</v>
      </c>
      <c r="O305" s="94">
        <v>0</v>
      </c>
      <c r="P305" s="99">
        <f t="shared" si="294"/>
        <v>4791000</v>
      </c>
      <c r="Q305" s="27">
        <f t="shared" si="295"/>
        <v>0</v>
      </c>
      <c r="R305" s="56">
        <f t="shared" si="296"/>
        <v>4791000</v>
      </c>
      <c r="S305" s="56">
        <f>R305-(M305+N305+O305)</f>
        <v>0</v>
      </c>
      <c r="T305" s="101">
        <f>(R305*$G$6/1000)*$T$17</f>
        <v>0</v>
      </c>
      <c r="U305" s="93">
        <f>(R305*$G$7/1000)*$U$17</f>
        <v>0</v>
      </c>
      <c r="V305" s="27">
        <f>(R305*$G$8/1000)*$V$17</f>
        <v>0</v>
      </c>
      <c r="W305" s="58">
        <f>(R305*$G$9/1000)*$W$17</f>
        <v>0</v>
      </c>
      <c r="X305" s="27">
        <f>(R305*$G$10/1000)*$X$17</f>
        <v>0</v>
      </c>
      <c r="Y305" s="58">
        <f>(R305*$G$11/1000)*$Y$17</f>
        <v>0</v>
      </c>
      <c r="Z305" s="115">
        <f>SUM(T305:Y305)</f>
        <v>0</v>
      </c>
      <c r="AA305" s="115">
        <f>Z305*$D$7</f>
        <v>0</v>
      </c>
    </row>
    <row r="306" spans="1:27" s="4" customFormat="1" ht="13.5" thickBot="1">
      <c r="A306" s="168" t="s">
        <v>22</v>
      </c>
      <c r="B306" s="102"/>
      <c r="C306" s="102"/>
      <c r="D306" s="131"/>
      <c r="E306" s="103"/>
      <c r="F306" s="103"/>
      <c r="G306" s="104"/>
      <c r="H306" s="104"/>
      <c r="I306" s="104"/>
      <c r="J306" s="104"/>
      <c r="K306" s="106">
        <f t="shared" ref="K306:L306" si="297">SUM(K304:K305)</f>
        <v>4791000</v>
      </c>
      <c r="L306" s="106">
        <f t="shared" si="297"/>
        <v>234000</v>
      </c>
      <c r="M306" s="106">
        <f>SUM(M304:M305)</f>
        <v>5025000</v>
      </c>
      <c r="N306" s="106">
        <f t="shared" ref="N306" si="298">SUM(N304:N305)</f>
        <v>0</v>
      </c>
      <c r="O306" s="106">
        <f t="shared" ref="O306" si="299">SUM(O304:O305)</f>
        <v>0</v>
      </c>
      <c r="P306" s="106">
        <f t="shared" ref="P306:AA306" si="300">SUM(P304:P305)</f>
        <v>4791000</v>
      </c>
      <c r="Q306" s="106">
        <f t="shared" si="300"/>
        <v>234000</v>
      </c>
      <c r="R306" s="106">
        <f t="shared" si="300"/>
        <v>5025000</v>
      </c>
      <c r="S306" s="106">
        <f t="shared" si="300"/>
        <v>0</v>
      </c>
      <c r="T306" s="106">
        <f t="shared" si="300"/>
        <v>0</v>
      </c>
      <c r="U306" s="106">
        <f t="shared" si="300"/>
        <v>0</v>
      </c>
      <c r="V306" s="106">
        <f t="shared" si="300"/>
        <v>0</v>
      </c>
      <c r="W306" s="106">
        <f t="shared" si="300"/>
        <v>0</v>
      </c>
      <c r="X306" s="106">
        <f t="shared" si="300"/>
        <v>0</v>
      </c>
      <c r="Y306" s="106">
        <f t="shared" si="300"/>
        <v>0</v>
      </c>
      <c r="Z306" s="106">
        <f t="shared" si="300"/>
        <v>0</v>
      </c>
      <c r="AA306" s="106">
        <f t="shared" si="300"/>
        <v>0</v>
      </c>
    </row>
    <row r="307" spans="1:27" s="4" customFormat="1" ht="16.5" thickTop="1">
      <c r="A307" s="8" t="s">
        <v>812</v>
      </c>
      <c r="B307" s="16"/>
      <c r="C307" s="16"/>
      <c r="D307" s="132"/>
      <c r="E307" s="17"/>
      <c r="F307" s="17"/>
      <c r="G307" s="18"/>
      <c r="H307" s="18"/>
      <c r="I307" s="18"/>
      <c r="J307" s="18"/>
      <c r="K307" s="25"/>
      <c r="L307" s="25"/>
      <c r="M307" s="26"/>
      <c r="N307" s="95"/>
      <c r="O307" s="95"/>
      <c r="P307" s="95"/>
      <c r="Q307" s="25"/>
      <c r="R307" s="26"/>
      <c r="S307" s="26"/>
      <c r="T307" s="57"/>
      <c r="U307" s="57"/>
      <c r="V307" s="57"/>
      <c r="W307" s="57"/>
      <c r="X307" s="57"/>
      <c r="Y307" s="57"/>
      <c r="Z307" s="116"/>
      <c r="AA307" s="116"/>
    </row>
    <row r="308" spans="1:27" s="4" customFormat="1" ht="25.5">
      <c r="A308" s="165" t="s">
        <v>813</v>
      </c>
      <c r="B308" s="21" t="s">
        <v>815</v>
      </c>
      <c r="C308" s="21" t="s">
        <v>46</v>
      </c>
      <c r="D308" s="133"/>
      <c r="E308" s="20" t="s">
        <v>50</v>
      </c>
      <c r="F308" s="13" t="s">
        <v>51</v>
      </c>
      <c r="G308" s="143"/>
      <c r="H308" s="15"/>
      <c r="I308" s="14"/>
      <c r="J308" s="157" t="s">
        <v>673</v>
      </c>
      <c r="K308" s="99">
        <v>3750000</v>
      </c>
      <c r="L308" s="27">
        <v>0</v>
      </c>
      <c r="M308" s="56">
        <f>SUM(K308:L308)</f>
        <v>3750000</v>
      </c>
      <c r="N308" s="100">
        <v>0</v>
      </c>
      <c r="O308" s="94">
        <v>0</v>
      </c>
      <c r="P308" s="99">
        <f t="shared" ref="P308:P309" si="301">IF(J308="TG",ROUNDUP((K308+N308)*($L$6/$K$6),-3),ROUNDUP((K308+N308)*($L$8/$K$8),-3))</f>
        <v>3750000</v>
      </c>
      <c r="Q308" s="27">
        <f t="shared" ref="Q308:Q309" si="302">ROUNDUP((L308+O308)*($L$7/$K$7),-3)</f>
        <v>0</v>
      </c>
      <c r="R308" s="56">
        <f t="shared" ref="R308:R309" si="303">P308+Q308</f>
        <v>3750000</v>
      </c>
      <c r="S308" s="56">
        <f>R308-(M308+N308+O308)</f>
        <v>0</v>
      </c>
      <c r="T308" s="101">
        <f>(R308*$G$6/1000)*$T$17</f>
        <v>0</v>
      </c>
      <c r="U308" s="93">
        <f>(R308*$G$7/1000)*$U$17</f>
        <v>0</v>
      </c>
      <c r="V308" s="27">
        <f>(R308*$G$8/1000)*$V$17</f>
        <v>0</v>
      </c>
      <c r="W308" s="58">
        <f>(R308*$G$9/1000)*$W$17</f>
        <v>0</v>
      </c>
      <c r="X308" s="27">
        <f>(R308*$G$10/1000)*$X$17</f>
        <v>0</v>
      </c>
      <c r="Y308" s="58">
        <f>(R308*$G$11/1000)*$Y$17</f>
        <v>0</v>
      </c>
      <c r="Z308" s="115">
        <f>SUM(T308:Y308)</f>
        <v>0</v>
      </c>
      <c r="AA308" s="115">
        <f>Z308*$D$7</f>
        <v>0</v>
      </c>
    </row>
    <row r="309" spans="1:27" s="4" customFormat="1" ht="25.5">
      <c r="A309" s="165" t="s">
        <v>814</v>
      </c>
      <c r="B309" s="21" t="s">
        <v>816</v>
      </c>
      <c r="C309" s="21" t="s">
        <v>46</v>
      </c>
      <c r="D309" s="133"/>
      <c r="E309" s="20" t="s">
        <v>50</v>
      </c>
      <c r="F309" s="13" t="s">
        <v>51</v>
      </c>
      <c r="G309" s="143"/>
      <c r="H309" s="15"/>
      <c r="I309" s="14"/>
      <c r="J309" s="157" t="s">
        <v>673</v>
      </c>
      <c r="K309" s="99">
        <v>2650000</v>
      </c>
      <c r="L309" s="27">
        <v>0</v>
      </c>
      <c r="M309" s="56">
        <f>SUM(K309:L309)</f>
        <v>2650000</v>
      </c>
      <c r="N309" s="100">
        <v>0</v>
      </c>
      <c r="O309" s="94">
        <v>0</v>
      </c>
      <c r="P309" s="99">
        <f t="shared" si="301"/>
        <v>2650000</v>
      </c>
      <c r="Q309" s="27">
        <f t="shared" si="302"/>
        <v>0</v>
      </c>
      <c r="R309" s="56">
        <f t="shared" si="303"/>
        <v>2650000</v>
      </c>
      <c r="S309" s="56">
        <f>R309-(M309+N309+O309)</f>
        <v>0</v>
      </c>
      <c r="T309" s="101">
        <f>(R309*$G$6/1000)*$T$17</f>
        <v>0</v>
      </c>
      <c r="U309" s="93">
        <f>(R309*$G$7/1000)*$U$17</f>
        <v>0</v>
      </c>
      <c r="V309" s="27">
        <f>(R309*$G$8/1000)*$V$17</f>
        <v>0</v>
      </c>
      <c r="W309" s="58">
        <f>(R309*$G$9/1000)*$W$17</f>
        <v>0</v>
      </c>
      <c r="X309" s="27">
        <f>(R309*$G$10/1000)*$X$17</f>
        <v>0</v>
      </c>
      <c r="Y309" s="58">
        <f>(R309*$G$11/1000)*$Y$17</f>
        <v>0</v>
      </c>
      <c r="Z309" s="115">
        <f>SUM(T309:Y309)</f>
        <v>0</v>
      </c>
      <c r="AA309" s="115">
        <f>Z309*$D$7</f>
        <v>0</v>
      </c>
    </row>
    <row r="310" spans="1:27" s="4" customFormat="1" ht="13.5" thickBot="1">
      <c r="A310" s="168" t="s">
        <v>22</v>
      </c>
      <c r="B310" s="102"/>
      <c r="C310" s="102"/>
      <c r="D310" s="131"/>
      <c r="E310" s="103"/>
      <c r="F310" s="103"/>
      <c r="G310" s="104"/>
      <c r="H310" s="104"/>
      <c r="I310" s="104"/>
      <c r="J310" s="104"/>
      <c r="K310" s="106">
        <f t="shared" ref="K310:AA310" si="304">SUM(K308:K309)</f>
        <v>6400000</v>
      </c>
      <c r="L310" s="106">
        <f t="shared" si="304"/>
        <v>0</v>
      </c>
      <c r="M310" s="106">
        <f t="shared" si="304"/>
        <v>6400000</v>
      </c>
      <c r="N310" s="106">
        <f t="shared" si="304"/>
        <v>0</v>
      </c>
      <c r="O310" s="106">
        <f t="shared" si="304"/>
        <v>0</v>
      </c>
      <c r="P310" s="106">
        <f t="shared" si="304"/>
        <v>6400000</v>
      </c>
      <c r="Q310" s="106">
        <f t="shared" si="304"/>
        <v>0</v>
      </c>
      <c r="R310" s="106">
        <f t="shared" si="304"/>
        <v>6400000</v>
      </c>
      <c r="S310" s="106">
        <f t="shared" si="304"/>
        <v>0</v>
      </c>
      <c r="T310" s="106">
        <f t="shared" si="304"/>
        <v>0</v>
      </c>
      <c r="U310" s="106">
        <f t="shared" si="304"/>
        <v>0</v>
      </c>
      <c r="V310" s="106">
        <f t="shared" si="304"/>
        <v>0</v>
      </c>
      <c r="W310" s="106">
        <f t="shared" si="304"/>
        <v>0</v>
      </c>
      <c r="X310" s="106">
        <f t="shared" si="304"/>
        <v>0</v>
      </c>
      <c r="Y310" s="106">
        <f t="shared" si="304"/>
        <v>0</v>
      </c>
      <c r="Z310" s="106">
        <f t="shared" si="304"/>
        <v>0</v>
      </c>
      <c r="AA310" s="106">
        <f t="shared" si="304"/>
        <v>0</v>
      </c>
    </row>
    <row r="311" spans="1:27" s="23" customFormat="1" ht="21" thickTop="1">
      <c r="A311" s="401" t="s">
        <v>467</v>
      </c>
      <c r="B311" s="401"/>
      <c r="C311" s="50"/>
      <c r="D311" s="134"/>
      <c r="E311" s="51"/>
      <c r="F311" s="51"/>
      <c r="G311" s="52"/>
      <c r="H311" s="52"/>
      <c r="I311" s="52"/>
      <c r="J311" s="52"/>
      <c r="K311" s="128">
        <f t="shared" ref="K311:R311" si="305">K26+K52+K60+K64+K86+K89+K112+K117+K122+K127+K133+K136+K140+K146+K159+K180+K190+K204+K208+K249+K259+K268+K277+K302+K306+K262+K310</f>
        <v>505475000</v>
      </c>
      <c r="L311" s="128">
        <f t="shared" si="305"/>
        <v>65968000</v>
      </c>
      <c r="M311" s="128">
        <f t="shared" si="305"/>
        <v>571943000</v>
      </c>
      <c r="N311" s="128">
        <f t="shared" si="305"/>
        <v>9358055</v>
      </c>
      <c r="O311" s="128">
        <f t="shared" si="305"/>
        <v>150000</v>
      </c>
      <c r="P311" s="128">
        <f t="shared" si="305"/>
        <v>514834000</v>
      </c>
      <c r="Q311" s="128">
        <f t="shared" si="305"/>
        <v>66118000</v>
      </c>
      <c r="R311" s="128">
        <f t="shared" si="305"/>
        <v>581452000</v>
      </c>
      <c r="S311" s="129">
        <f t="shared" ref="S311:AA311" si="306">S26+S52+S60+S64+S86+S89+S112+S117+S122+S127+S133+S136+S140+S146+S159+S180+S190+S204+S208+S249+S259+S268+S277+S302+S306+S262</f>
        <v>945</v>
      </c>
      <c r="T311" s="129">
        <f t="shared" si="306"/>
        <v>0</v>
      </c>
      <c r="U311" s="129">
        <f t="shared" si="306"/>
        <v>0</v>
      </c>
      <c r="V311" s="129">
        <f t="shared" si="306"/>
        <v>0</v>
      </c>
      <c r="W311" s="129">
        <f t="shared" si="306"/>
        <v>0</v>
      </c>
      <c r="X311" s="129">
        <f t="shared" si="306"/>
        <v>0</v>
      </c>
      <c r="Y311" s="129">
        <f t="shared" si="306"/>
        <v>0</v>
      </c>
      <c r="Z311" s="129">
        <f t="shared" si="306"/>
        <v>0</v>
      </c>
      <c r="AA311" s="129">
        <f t="shared" si="306"/>
        <v>0</v>
      </c>
    </row>
    <row r="312" spans="1:27" s="4" customFormat="1" ht="25.5">
      <c r="A312" s="398" t="s">
        <v>468</v>
      </c>
      <c r="B312" s="399"/>
      <c r="C312" s="36"/>
      <c r="D312" s="135"/>
      <c r="E312" s="37"/>
      <c r="F312" s="37"/>
      <c r="G312" s="38"/>
      <c r="H312" s="39"/>
      <c r="I312" s="39"/>
      <c r="J312" s="39"/>
      <c r="K312" s="40"/>
      <c r="L312" s="40"/>
      <c r="M312" s="41"/>
      <c r="N312" s="96"/>
      <c r="O312" s="96"/>
      <c r="P312" s="96"/>
      <c r="Q312" s="40"/>
      <c r="R312" s="41"/>
      <c r="S312" s="41"/>
      <c r="T312" s="41"/>
      <c r="U312" s="96"/>
      <c r="V312" s="40"/>
      <c r="W312" s="40"/>
      <c r="X312" s="40"/>
      <c r="Y312" s="40"/>
      <c r="Z312" s="118"/>
      <c r="AA312" s="118"/>
    </row>
    <row r="313" spans="1:27" s="4" customFormat="1" ht="15.75">
      <c r="A313" s="22" t="s">
        <v>469</v>
      </c>
      <c r="B313" s="16"/>
      <c r="C313" s="16"/>
      <c r="D313" s="132"/>
      <c r="E313" s="17"/>
      <c r="F313" s="17"/>
      <c r="G313" s="18"/>
      <c r="H313" s="18"/>
      <c r="I313" s="18"/>
      <c r="J313" s="18"/>
      <c r="K313" s="25"/>
      <c r="L313" s="25"/>
      <c r="M313" s="26"/>
      <c r="N313" s="95"/>
      <c r="O313" s="95"/>
      <c r="P313" s="164"/>
      <c r="Q313" s="25"/>
      <c r="R313" s="26"/>
      <c r="S313" s="26"/>
      <c r="T313" s="57"/>
      <c r="U313" s="57"/>
      <c r="V313" s="57"/>
      <c r="W313" s="57"/>
      <c r="X313" s="57"/>
      <c r="Y313" s="57"/>
      <c r="Z313" s="116"/>
      <c r="AA313" s="116"/>
    </row>
    <row r="314" spans="1:27" s="4" customFormat="1" ht="25.5">
      <c r="A314" s="165" t="s">
        <v>770</v>
      </c>
      <c r="B314" s="146" t="s">
        <v>771</v>
      </c>
      <c r="C314" s="21"/>
      <c r="D314" s="133"/>
      <c r="E314" s="20" t="s">
        <v>50</v>
      </c>
      <c r="F314" s="13" t="s">
        <v>51</v>
      </c>
      <c r="G314" s="143"/>
      <c r="H314" s="15"/>
      <c r="I314" s="14" t="s">
        <v>471</v>
      </c>
      <c r="J314" s="157" t="s">
        <v>673</v>
      </c>
      <c r="K314" s="99">
        <v>4100000</v>
      </c>
      <c r="L314" s="27">
        <v>78000</v>
      </c>
      <c r="M314" s="56">
        <f t="shared" ref="M314:M319" si="307">SUM(K314:L314)</f>
        <v>4178000</v>
      </c>
      <c r="N314" s="100">
        <v>0</v>
      </c>
      <c r="O314" s="100">
        <v>0</v>
      </c>
      <c r="P314" s="99">
        <f t="shared" ref="P314:P319" si="308">IF(J314="TG",ROUNDUP((K314+N314)*($L$6/$K$6),-3),ROUNDUP((K314+N314)*($L$8/$K$8),-3))</f>
        <v>4100000</v>
      </c>
      <c r="Q314" s="27">
        <f t="shared" ref="Q314:Q319" si="309">ROUNDUP((L314+O314)*($L$7/$K$7),-3)</f>
        <v>78000</v>
      </c>
      <c r="R314" s="56">
        <f t="shared" ref="R314:R319" si="310">P314+Q314</f>
        <v>4178000</v>
      </c>
      <c r="S314" s="56">
        <f t="shared" ref="S314:S319" si="311">R314-(M314+N314+O314)</f>
        <v>0</v>
      </c>
      <c r="T314" s="101">
        <f t="shared" ref="T314:T319" si="312">(R314*$G$6/1000)*$T$17</f>
        <v>0</v>
      </c>
      <c r="U314" s="93">
        <f t="shared" ref="U314:U319" si="313">(R314*$G$7/1000)*$U$17</f>
        <v>0</v>
      </c>
      <c r="V314" s="27">
        <f t="shared" ref="V314:V319" si="314">(R314*$G$8/1000)*$V$17</f>
        <v>0</v>
      </c>
      <c r="W314" s="58">
        <f t="shared" ref="W314:W319" si="315">(R314*$G$9/1000)*$W$17</f>
        <v>0</v>
      </c>
      <c r="X314" s="27">
        <f t="shared" ref="X314:X319" si="316">(R314*$G$10/1000)*$X$17</f>
        <v>0</v>
      </c>
      <c r="Y314" s="58">
        <f t="shared" ref="Y314:Y319" si="317">(R314*$G$11/1000)*$Y$17</f>
        <v>0</v>
      </c>
      <c r="Z314" s="115">
        <f t="shared" ref="Z314:Z319" si="318">SUM(T314:Y314)</f>
        <v>0</v>
      </c>
      <c r="AA314" s="115">
        <f t="shared" ref="AA314:AA319" si="319">Z314*$D$7</f>
        <v>0</v>
      </c>
    </row>
    <row r="315" spans="1:27" s="4" customFormat="1">
      <c r="A315" s="165" t="s">
        <v>472</v>
      </c>
      <c r="B315" s="21" t="s">
        <v>473</v>
      </c>
      <c r="C315" s="21"/>
      <c r="D315" s="133"/>
      <c r="E315" s="20" t="s">
        <v>50</v>
      </c>
      <c r="F315" s="13" t="s">
        <v>80</v>
      </c>
      <c r="G315" s="143"/>
      <c r="H315" s="15"/>
      <c r="I315" s="14" t="s">
        <v>471</v>
      </c>
      <c r="J315" s="157" t="s">
        <v>673</v>
      </c>
      <c r="K315" s="99">
        <v>3187000</v>
      </c>
      <c r="L315" s="27">
        <v>80000</v>
      </c>
      <c r="M315" s="56">
        <f t="shared" si="307"/>
        <v>3267000</v>
      </c>
      <c r="N315" s="100">
        <v>0</v>
      </c>
      <c r="O315" s="100">
        <v>0</v>
      </c>
      <c r="P315" s="99">
        <f t="shared" si="308"/>
        <v>3187000</v>
      </c>
      <c r="Q315" s="27">
        <f t="shared" si="309"/>
        <v>80000</v>
      </c>
      <c r="R315" s="56">
        <f t="shared" si="310"/>
        <v>3267000</v>
      </c>
      <c r="S315" s="56">
        <f t="shared" si="311"/>
        <v>0</v>
      </c>
      <c r="T315" s="101">
        <f t="shared" si="312"/>
        <v>0</v>
      </c>
      <c r="U315" s="93">
        <f t="shared" si="313"/>
        <v>0</v>
      </c>
      <c r="V315" s="27">
        <f t="shared" si="314"/>
        <v>0</v>
      </c>
      <c r="W315" s="58">
        <f t="shared" si="315"/>
        <v>0</v>
      </c>
      <c r="X315" s="27">
        <f t="shared" si="316"/>
        <v>0</v>
      </c>
      <c r="Y315" s="58">
        <f t="shared" si="317"/>
        <v>0</v>
      </c>
      <c r="Z315" s="115">
        <f t="shared" si="318"/>
        <v>0</v>
      </c>
      <c r="AA315" s="115">
        <f t="shared" si="319"/>
        <v>0</v>
      </c>
    </row>
    <row r="316" spans="1:27" s="4" customFormat="1" ht="25.5">
      <c r="A316" s="165" t="s">
        <v>472</v>
      </c>
      <c r="B316" s="21" t="s">
        <v>474</v>
      </c>
      <c r="C316" s="21"/>
      <c r="D316" s="133"/>
      <c r="E316" s="20" t="s">
        <v>50</v>
      </c>
      <c r="F316" s="13" t="s">
        <v>80</v>
      </c>
      <c r="G316" s="143"/>
      <c r="H316" s="15"/>
      <c r="I316" s="14" t="s">
        <v>471</v>
      </c>
      <c r="J316" s="157" t="s">
        <v>673</v>
      </c>
      <c r="K316" s="99">
        <v>301000</v>
      </c>
      <c r="L316" s="27">
        <v>46000</v>
      </c>
      <c r="M316" s="56">
        <f t="shared" si="307"/>
        <v>347000</v>
      </c>
      <c r="N316" s="100">
        <v>0</v>
      </c>
      <c r="O316" s="100">
        <v>0</v>
      </c>
      <c r="P316" s="99">
        <f t="shared" si="308"/>
        <v>301000</v>
      </c>
      <c r="Q316" s="27">
        <f t="shared" si="309"/>
        <v>46000</v>
      </c>
      <c r="R316" s="56">
        <f t="shared" si="310"/>
        <v>347000</v>
      </c>
      <c r="S316" s="56">
        <f t="shared" si="311"/>
        <v>0</v>
      </c>
      <c r="T316" s="101">
        <f t="shared" si="312"/>
        <v>0</v>
      </c>
      <c r="U316" s="93">
        <f t="shared" si="313"/>
        <v>0</v>
      </c>
      <c r="V316" s="27">
        <f t="shared" si="314"/>
        <v>0</v>
      </c>
      <c r="W316" s="58">
        <f t="shared" si="315"/>
        <v>0</v>
      </c>
      <c r="X316" s="27">
        <f t="shared" si="316"/>
        <v>0</v>
      </c>
      <c r="Y316" s="58">
        <f t="shared" si="317"/>
        <v>0</v>
      </c>
      <c r="Z316" s="115">
        <f t="shared" si="318"/>
        <v>0</v>
      </c>
      <c r="AA316" s="115">
        <f t="shared" si="319"/>
        <v>0</v>
      </c>
    </row>
    <row r="317" spans="1:27" s="4" customFormat="1">
      <c r="A317" s="165" t="s">
        <v>627</v>
      </c>
      <c r="B317" s="146" t="s">
        <v>598</v>
      </c>
      <c r="C317" s="21" t="s">
        <v>159</v>
      </c>
      <c r="D317" s="133"/>
      <c r="E317" s="20" t="s">
        <v>79</v>
      </c>
      <c r="F317" s="13" t="s">
        <v>80</v>
      </c>
      <c r="G317" s="143"/>
      <c r="H317" s="15"/>
      <c r="I317" s="14" t="s">
        <v>471</v>
      </c>
      <c r="J317" s="157" t="s">
        <v>673</v>
      </c>
      <c r="K317" s="99">
        <v>11864000</v>
      </c>
      <c r="L317" s="27">
        <v>815000</v>
      </c>
      <c r="M317" s="56">
        <f t="shared" si="307"/>
        <v>12679000</v>
      </c>
      <c r="N317" s="100">
        <v>0</v>
      </c>
      <c r="O317" s="100">
        <v>0</v>
      </c>
      <c r="P317" s="99">
        <f t="shared" si="308"/>
        <v>11864000</v>
      </c>
      <c r="Q317" s="27">
        <f t="shared" si="309"/>
        <v>815000</v>
      </c>
      <c r="R317" s="56">
        <f t="shared" si="310"/>
        <v>12679000</v>
      </c>
      <c r="S317" s="56">
        <f t="shared" si="311"/>
        <v>0</v>
      </c>
      <c r="T317" s="101">
        <f t="shared" si="312"/>
        <v>0</v>
      </c>
      <c r="U317" s="93">
        <f t="shared" si="313"/>
        <v>0</v>
      </c>
      <c r="V317" s="27">
        <f t="shared" si="314"/>
        <v>0</v>
      </c>
      <c r="W317" s="58">
        <f t="shared" si="315"/>
        <v>0</v>
      </c>
      <c r="X317" s="27">
        <f t="shared" si="316"/>
        <v>0</v>
      </c>
      <c r="Y317" s="58">
        <f t="shared" si="317"/>
        <v>0</v>
      </c>
      <c r="Z317" s="115">
        <f t="shared" si="318"/>
        <v>0</v>
      </c>
      <c r="AA317" s="115">
        <f t="shared" si="319"/>
        <v>0</v>
      </c>
    </row>
    <row r="318" spans="1:27" s="4" customFormat="1" ht="25.5">
      <c r="A318" s="165" t="s">
        <v>628</v>
      </c>
      <c r="B318" s="146" t="s">
        <v>629</v>
      </c>
      <c r="C318" s="21"/>
      <c r="D318" s="133"/>
      <c r="E318" s="20" t="s">
        <v>79</v>
      </c>
      <c r="F318" s="13" t="s">
        <v>80</v>
      </c>
      <c r="G318" s="143"/>
      <c r="H318" s="15"/>
      <c r="I318" s="14" t="s">
        <v>471</v>
      </c>
      <c r="J318" s="157" t="s">
        <v>673</v>
      </c>
      <c r="K318" s="99">
        <v>29495000</v>
      </c>
      <c r="L318" s="27">
        <v>456000</v>
      </c>
      <c r="M318" s="56">
        <f t="shared" si="307"/>
        <v>29951000</v>
      </c>
      <c r="N318" s="100">
        <v>0</v>
      </c>
      <c r="O318" s="100">
        <v>0</v>
      </c>
      <c r="P318" s="99">
        <f t="shared" si="308"/>
        <v>29495000</v>
      </c>
      <c r="Q318" s="27">
        <f t="shared" si="309"/>
        <v>456000</v>
      </c>
      <c r="R318" s="56">
        <f t="shared" si="310"/>
        <v>29951000</v>
      </c>
      <c r="S318" s="56">
        <f t="shared" si="311"/>
        <v>0</v>
      </c>
      <c r="T318" s="101">
        <f t="shared" si="312"/>
        <v>0</v>
      </c>
      <c r="U318" s="93">
        <f t="shared" si="313"/>
        <v>0</v>
      </c>
      <c r="V318" s="27">
        <f t="shared" si="314"/>
        <v>0</v>
      </c>
      <c r="W318" s="58">
        <f t="shared" si="315"/>
        <v>0</v>
      </c>
      <c r="X318" s="27">
        <f t="shared" si="316"/>
        <v>0</v>
      </c>
      <c r="Y318" s="58">
        <f t="shared" si="317"/>
        <v>0</v>
      </c>
      <c r="Z318" s="115">
        <f t="shared" si="318"/>
        <v>0</v>
      </c>
      <c r="AA318" s="115">
        <f t="shared" si="319"/>
        <v>0</v>
      </c>
    </row>
    <row r="319" spans="1:27" s="4" customFormat="1">
      <c r="A319" s="165" t="s">
        <v>628</v>
      </c>
      <c r="B319" s="21" t="s">
        <v>630</v>
      </c>
      <c r="C319" s="21"/>
      <c r="D319" s="133"/>
      <c r="E319" s="20" t="s">
        <v>79</v>
      </c>
      <c r="F319" s="13" t="s">
        <v>80</v>
      </c>
      <c r="G319" s="143"/>
      <c r="H319" s="15"/>
      <c r="I319" s="14" t="s">
        <v>284</v>
      </c>
      <c r="J319" s="157" t="s">
        <v>673</v>
      </c>
      <c r="K319" s="99">
        <v>0</v>
      </c>
      <c r="L319" s="27">
        <v>85000</v>
      </c>
      <c r="M319" s="56">
        <f t="shared" si="307"/>
        <v>85000</v>
      </c>
      <c r="N319" s="100">
        <v>0</v>
      </c>
      <c r="O319" s="100">
        <v>0</v>
      </c>
      <c r="P319" s="99">
        <f t="shared" si="308"/>
        <v>0</v>
      </c>
      <c r="Q319" s="27">
        <f t="shared" si="309"/>
        <v>85000</v>
      </c>
      <c r="R319" s="56">
        <f t="shared" si="310"/>
        <v>85000</v>
      </c>
      <c r="S319" s="56">
        <f t="shared" si="311"/>
        <v>0</v>
      </c>
      <c r="T319" s="101">
        <f t="shared" si="312"/>
        <v>0</v>
      </c>
      <c r="U319" s="93">
        <f t="shared" si="313"/>
        <v>0</v>
      </c>
      <c r="V319" s="27">
        <f t="shared" si="314"/>
        <v>0</v>
      </c>
      <c r="W319" s="58">
        <f t="shared" si="315"/>
        <v>0</v>
      </c>
      <c r="X319" s="27">
        <f t="shared" si="316"/>
        <v>0</v>
      </c>
      <c r="Y319" s="58">
        <f t="shared" si="317"/>
        <v>0</v>
      </c>
      <c r="Z319" s="115">
        <f t="shared" si="318"/>
        <v>0</v>
      </c>
      <c r="AA319" s="115">
        <f t="shared" si="319"/>
        <v>0</v>
      </c>
    </row>
    <row r="320" spans="1:27" s="4" customFormat="1" ht="13.5" thickBot="1">
      <c r="A320" s="168" t="s">
        <v>22</v>
      </c>
      <c r="B320" s="102"/>
      <c r="C320" s="102"/>
      <c r="D320" s="131"/>
      <c r="E320" s="103"/>
      <c r="F320" s="103"/>
      <c r="G320" s="104"/>
      <c r="H320" s="104"/>
      <c r="I320" s="104"/>
      <c r="J320" s="104"/>
      <c r="K320" s="106">
        <f t="shared" ref="K320:L320" si="320">SUM(K314:K319)</f>
        <v>48947000</v>
      </c>
      <c r="L320" s="106">
        <f t="shared" si="320"/>
        <v>1560000</v>
      </c>
      <c r="M320" s="106">
        <f>SUM(M314:M319)</f>
        <v>50507000</v>
      </c>
      <c r="N320" s="106">
        <f t="shared" ref="N320" si="321">SUM(N314:N319)</f>
        <v>0</v>
      </c>
      <c r="O320" s="106">
        <f t="shared" ref="O320" si="322">SUM(O314:O319)</f>
        <v>0</v>
      </c>
      <c r="P320" s="106">
        <f t="shared" ref="P320:AA320" si="323">SUM(P314:P319)</f>
        <v>48947000</v>
      </c>
      <c r="Q320" s="106">
        <f t="shared" si="323"/>
        <v>1560000</v>
      </c>
      <c r="R320" s="106">
        <f t="shared" si="323"/>
        <v>50507000</v>
      </c>
      <c r="S320" s="106">
        <f t="shared" si="323"/>
        <v>0</v>
      </c>
      <c r="T320" s="106">
        <f t="shared" si="323"/>
        <v>0</v>
      </c>
      <c r="U320" s="106">
        <f t="shared" si="323"/>
        <v>0</v>
      </c>
      <c r="V320" s="106">
        <f t="shared" si="323"/>
        <v>0</v>
      </c>
      <c r="W320" s="106">
        <f t="shared" si="323"/>
        <v>0</v>
      </c>
      <c r="X320" s="106">
        <f t="shared" si="323"/>
        <v>0</v>
      </c>
      <c r="Y320" s="106">
        <f t="shared" si="323"/>
        <v>0</v>
      </c>
      <c r="Z320" s="106">
        <f t="shared" si="323"/>
        <v>0</v>
      </c>
      <c r="AA320" s="106">
        <f t="shared" si="323"/>
        <v>0</v>
      </c>
    </row>
    <row r="321" spans="1:27" s="4" customFormat="1" ht="16.5" thickTop="1">
      <c r="A321" s="22" t="s">
        <v>477</v>
      </c>
      <c r="B321" s="16"/>
      <c r="C321" s="16"/>
      <c r="D321" s="132"/>
      <c r="E321" s="17"/>
      <c r="F321" s="17"/>
      <c r="G321" s="18"/>
      <c r="H321" s="18"/>
      <c r="I321" s="18"/>
      <c r="J321" s="18"/>
      <c r="K321" s="25"/>
      <c r="L321" s="25"/>
      <c r="M321" s="26"/>
      <c r="N321" s="95"/>
      <c r="O321" s="95"/>
      <c r="P321" s="164"/>
      <c r="Q321" s="25"/>
      <c r="R321" s="26"/>
      <c r="S321" s="26"/>
      <c r="T321" s="57"/>
      <c r="U321" s="57"/>
      <c r="V321" s="57"/>
      <c r="W321" s="57"/>
      <c r="X321" s="57"/>
      <c r="Y321" s="57"/>
      <c r="Z321" s="116"/>
      <c r="AA321" s="116"/>
    </row>
    <row r="322" spans="1:27" s="4" customFormat="1">
      <c r="A322" s="165"/>
      <c r="B322" s="21"/>
      <c r="C322" s="21"/>
      <c r="D322" s="133"/>
      <c r="E322" s="20"/>
      <c r="F322" s="13"/>
      <c r="G322" s="143"/>
      <c r="H322" s="15"/>
      <c r="I322" s="14"/>
      <c r="J322" s="157" t="s">
        <v>673</v>
      </c>
      <c r="K322" s="99">
        <v>0</v>
      </c>
      <c r="L322" s="27"/>
      <c r="M322" s="56">
        <f>SUM(K322:L322)</f>
        <v>0</v>
      </c>
      <c r="N322" s="110">
        <v>0</v>
      </c>
      <c r="O322" s="94">
        <v>0</v>
      </c>
      <c r="P322" s="99">
        <f t="shared" ref="P322:P323" si="324">IF(J322="TG",ROUNDUP((K322+N322)*($L$6/$K$6),-3),ROUNDUP((K322+N322)*($L$8/$K$8),-3))</f>
        <v>0</v>
      </c>
      <c r="Q322" s="27">
        <f t="shared" ref="Q322:Q323" si="325">ROUNDUP((L322+O322)*($L$7/$K$7),-3)</f>
        <v>0</v>
      </c>
      <c r="R322" s="56">
        <f t="shared" ref="R322:R323" si="326">P322+Q322</f>
        <v>0</v>
      </c>
      <c r="S322" s="56">
        <f>R322-(M322+N322+O322)</f>
        <v>0</v>
      </c>
      <c r="T322" s="99"/>
      <c r="U322" s="93"/>
      <c r="V322" s="27"/>
      <c r="W322" s="58"/>
      <c r="X322" s="27"/>
      <c r="Y322" s="58"/>
      <c r="Z322" s="115"/>
      <c r="AA322" s="115">
        <f>Z322*$D$7</f>
        <v>0</v>
      </c>
    </row>
    <row r="323" spans="1:27" s="4" customFormat="1">
      <c r="A323" s="165" t="s">
        <v>478</v>
      </c>
      <c r="B323" s="21" t="s">
        <v>479</v>
      </c>
      <c r="C323" s="145"/>
      <c r="D323" s="133"/>
      <c r="E323" s="20" t="s">
        <v>50</v>
      </c>
      <c r="F323" s="13" t="s">
        <v>80</v>
      </c>
      <c r="G323" s="143"/>
      <c r="H323" s="15"/>
      <c r="I323" s="14" t="s">
        <v>241</v>
      </c>
      <c r="J323" s="157" t="s">
        <v>673</v>
      </c>
      <c r="K323" s="99">
        <v>171000</v>
      </c>
      <c r="L323" s="27">
        <v>0</v>
      </c>
      <c r="M323" s="56">
        <f>SUM(K323:L323)</f>
        <v>171000</v>
      </c>
      <c r="N323" s="110">
        <v>0</v>
      </c>
      <c r="O323" s="94">
        <v>0</v>
      </c>
      <c r="P323" s="99">
        <f t="shared" si="324"/>
        <v>171000</v>
      </c>
      <c r="Q323" s="27">
        <f t="shared" si="325"/>
        <v>0</v>
      </c>
      <c r="R323" s="56">
        <f t="shared" si="326"/>
        <v>171000</v>
      </c>
      <c r="S323" s="56">
        <f>R323-(M323+N323+O323)</f>
        <v>0</v>
      </c>
      <c r="T323" s="99">
        <f>(R323*$G$6/1000)*$T$17</f>
        <v>0</v>
      </c>
      <c r="U323" s="93">
        <f>(R323*$G$7/1000)*$U$17</f>
        <v>0</v>
      </c>
      <c r="V323" s="27">
        <f>(R323*$G$8/1000)*$V$17</f>
        <v>0</v>
      </c>
      <c r="W323" s="58">
        <f>(R323*$G$9/1000)*$W$17</f>
        <v>0</v>
      </c>
      <c r="X323" s="27">
        <f>(R323*$G$10/1000)*$X$17</f>
        <v>0</v>
      </c>
      <c r="Y323" s="58">
        <f>(R323*$G$11/1000)*$Y$17</f>
        <v>0</v>
      </c>
      <c r="Z323" s="115">
        <f>SUM(T323:Y323)</f>
        <v>0</v>
      </c>
      <c r="AA323" s="115">
        <f>Z323*$D$7</f>
        <v>0</v>
      </c>
    </row>
    <row r="324" spans="1:27" s="4" customFormat="1" ht="13.5" thickBot="1">
      <c r="A324" s="168" t="s">
        <v>22</v>
      </c>
      <c r="B324" s="102"/>
      <c r="C324" s="102"/>
      <c r="D324" s="131"/>
      <c r="E324" s="103"/>
      <c r="F324" s="103"/>
      <c r="G324" s="104"/>
      <c r="H324" s="104"/>
      <c r="I324" s="104"/>
      <c r="J324" s="104"/>
      <c r="K324" s="106">
        <f t="shared" ref="K324:L324" si="327">SUM(K322:K323)</f>
        <v>171000</v>
      </c>
      <c r="L324" s="106">
        <f t="shared" si="327"/>
        <v>0</v>
      </c>
      <c r="M324" s="106">
        <f>SUM(M322:M323)</f>
        <v>171000</v>
      </c>
      <c r="N324" s="106">
        <f t="shared" ref="N324" si="328">SUM(N322:N323)</f>
        <v>0</v>
      </c>
      <c r="O324" s="106">
        <f t="shared" ref="O324" si="329">SUM(O322:O323)</f>
        <v>0</v>
      </c>
      <c r="P324" s="106">
        <f t="shared" ref="P324:AA324" si="330">SUM(P322:P323)</f>
        <v>171000</v>
      </c>
      <c r="Q324" s="106">
        <f t="shared" si="330"/>
        <v>0</v>
      </c>
      <c r="R324" s="106">
        <f t="shared" si="330"/>
        <v>171000</v>
      </c>
      <c r="S324" s="106">
        <f t="shared" si="330"/>
        <v>0</v>
      </c>
      <c r="T324" s="109">
        <f t="shared" si="330"/>
        <v>0</v>
      </c>
      <c r="U324" s="107">
        <f t="shared" si="330"/>
        <v>0</v>
      </c>
      <c r="V324" s="105">
        <f t="shared" si="330"/>
        <v>0</v>
      </c>
      <c r="W324" s="105">
        <f t="shared" si="330"/>
        <v>0</v>
      </c>
      <c r="X324" s="105">
        <f t="shared" si="330"/>
        <v>0</v>
      </c>
      <c r="Y324" s="105">
        <f t="shared" si="330"/>
        <v>0</v>
      </c>
      <c r="Z324" s="107">
        <f t="shared" si="330"/>
        <v>0</v>
      </c>
      <c r="AA324" s="107">
        <f t="shared" si="330"/>
        <v>0</v>
      </c>
    </row>
    <row r="325" spans="1:27" s="4" customFormat="1" ht="16.5" thickTop="1">
      <c r="A325" s="22" t="s">
        <v>480</v>
      </c>
      <c r="B325" s="16"/>
      <c r="C325" s="16"/>
      <c r="D325" s="132"/>
      <c r="E325" s="17"/>
      <c r="F325" s="17"/>
      <c r="G325" s="18"/>
      <c r="H325" s="18"/>
      <c r="I325" s="18"/>
      <c r="J325" s="18"/>
      <c r="K325" s="25"/>
      <c r="L325" s="25"/>
      <c r="M325" s="26"/>
      <c r="N325" s="95"/>
      <c r="O325" s="95"/>
      <c r="P325" s="164"/>
      <c r="Q325" s="25"/>
      <c r="R325" s="26"/>
      <c r="S325" s="26"/>
      <c r="T325" s="57"/>
      <c r="U325" s="57"/>
      <c r="V325" s="57"/>
      <c r="W325" s="57"/>
      <c r="X325" s="57"/>
      <c r="Y325" s="57"/>
      <c r="Z325" s="116"/>
      <c r="AA325" s="116"/>
    </row>
    <row r="326" spans="1:27" s="4" customFormat="1" ht="38.25">
      <c r="A326" s="165" t="s">
        <v>625</v>
      </c>
      <c r="B326" s="146" t="s">
        <v>626</v>
      </c>
      <c r="C326" s="21"/>
      <c r="D326" s="133"/>
      <c r="E326" s="20" t="s">
        <v>50</v>
      </c>
      <c r="F326" s="13" t="s">
        <v>51</v>
      </c>
      <c r="G326" s="143"/>
      <c r="H326" s="15"/>
      <c r="I326" s="14" t="s">
        <v>78</v>
      </c>
      <c r="J326" s="157" t="s">
        <v>673</v>
      </c>
      <c r="K326" s="99">
        <v>13606000</v>
      </c>
      <c r="L326" s="27">
        <v>252000</v>
      </c>
      <c r="M326" s="56">
        <f t="shared" ref="M326:M363" si="331">SUM(K326:L326)</f>
        <v>13858000</v>
      </c>
      <c r="N326" s="110">
        <v>0</v>
      </c>
      <c r="O326" s="94">
        <v>0</v>
      </c>
      <c r="P326" s="99">
        <f t="shared" ref="P326:P363" si="332">IF(J326="TG",ROUNDUP((K326+N326)*($L$6/$K$6),-3),ROUNDUP((K326+N326)*($L$8/$K$8),-3))</f>
        <v>13606000</v>
      </c>
      <c r="Q326" s="27">
        <f t="shared" ref="Q326:Q363" si="333">ROUNDUP((L326+O326)*($L$7/$K$7),-3)</f>
        <v>252000</v>
      </c>
      <c r="R326" s="56">
        <f t="shared" ref="R326:R363" si="334">P326+Q326</f>
        <v>13858000</v>
      </c>
      <c r="S326" s="56">
        <f t="shared" ref="S326:S363" si="335">R326-(M326+N326+O326)</f>
        <v>0</v>
      </c>
      <c r="T326" s="99">
        <f t="shared" ref="T326:T363" si="336">(R326*$G$6/1000)*$T$17</f>
        <v>0</v>
      </c>
      <c r="U326" s="93">
        <f t="shared" ref="U326:U363" si="337">(R326*$G$7/1000)*$U$17</f>
        <v>0</v>
      </c>
      <c r="V326" s="27">
        <f t="shared" ref="V326:V363" si="338">(R326*$G$8/1000)*$V$17</f>
        <v>0</v>
      </c>
      <c r="W326" s="58">
        <f t="shared" ref="W326:W363" si="339">(R326*$G$9/1000)*$W$17</f>
        <v>0</v>
      </c>
      <c r="X326" s="27">
        <f t="shared" ref="X326:X363" si="340">(R326*$G$10/1000)*$X$17</f>
        <v>0</v>
      </c>
      <c r="Y326" s="58">
        <f t="shared" ref="Y326:Y363" si="341">(R326*$G$11/1000)*$Y$17</f>
        <v>0</v>
      </c>
      <c r="Z326" s="115">
        <f t="shared" ref="Z326:Z363" si="342">SUM(T326:Y326)</f>
        <v>0</v>
      </c>
      <c r="AA326" s="115">
        <f t="shared" ref="AA326:AA363" si="343">Z326*$D$7</f>
        <v>0</v>
      </c>
    </row>
    <row r="327" spans="1:27" s="4" customFormat="1" ht="25.5">
      <c r="A327" s="165" t="s">
        <v>481</v>
      </c>
      <c r="B327" s="21" t="s">
        <v>482</v>
      </c>
      <c r="C327" s="21"/>
      <c r="D327" s="133"/>
      <c r="E327" s="20" t="s">
        <v>50</v>
      </c>
      <c r="F327" s="13" t="s">
        <v>51</v>
      </c>
      <c r="G327" s="143"/>
      <c r="H327" s="15"/>
      <c r="I327" s="151" t="s">
        <v>78</v>
      </c>
      <c r="J327" s="157" t="s">
        <v>673</v>
      </c>
      <c r="K327" s="99">
        <v>2978000</v>
      </c>
      <c r="L327" s="27">
        <v>234000</v>
      </c>
      <c r="M327" s="56">
        <f t="shared" si="331"/>
        <v>3212000</v>
      </c>
      <c r="N327" s="110">
        <v>0</v>
      </c>
      <c r="O327" s="94">
        <v>0</v>
      </c>
      <c r="P327" s="99">
        <f t="shared" si="332"/>
        <v>2978000</v>
      </c>
      <c r="Q327" s="27">
        <f t="shared" si="333"/>
        <v>234000</v>
      </c>
      <c r="R327" s="56">
        <f t="shared" si="334"/>
        <v>3212000</v>
      </c>
      <c r="S327" s="56">
        <f t="shared" si="335"/>
        <v>0</v>
      </c>
      <c r="T327" s="99">
        <f t="shared" si="336"/>
        <v>0</v>
      </c>
      <c r="U327" s="93">
        <f t="shared" si="337"/>
        <v>0</v>
      </c>
      <c r="V327" s="27">
        <f t="shared" si="338"/>
        <v>0</v>
      </c>
      <c r="W327" s="58">
        <f t="shared" si="339"/>
        <v>0</v>
      </c>
      <c r="X327" s="27">
        <f t="shared" si="340"/>
        <v>0</v>
      </c>
      <c r="Y327" s="58">
        <f t="shared" si="341"/>
        <v>0</v>
      </c>
      <c r="Z327" s="115">
        <f t="shared" si="342"/>
        <v>0</v>
      </c>
      <c r="AA327" s="115">
        <f t="shared" si="343"/>
        <v>0</v>
      </c>
    </row>
    <row r="328" spans="1:27" s="4" customFormat="1">
      <c r="A328" s="165" t="s">
        <v>631</v>
      </c>
      <c r="B328" s="146" t="s">
        <v>611</v>
      </c>
      <c r="C328" s="21"/>
      <c r="D328" s="133"/>
      <c r="E328" s="20" t="s">
        <v>50</v>
      </c>
      <c r="F328" s="13" t="s">
        <v>51</v>
      </c>
      <c r="G328" s="143"/>
      <c r="H328" s="15"/>
      <c r="I328" s="14" t="s">
        <v>78</v>
      </c>
      <c r="J328" s="157" t="s">
        <v>673</v>
      </c>
      <c r="K328" s="99">
        <v>3033000</v>
      </c>
      <c r="L328" s="27">
        <v>0</v>
      </c>
      <c r="M328" s="56">
        <f t="shared" si="331"/>
        <v>3033000</v>
      </c>
      <c r="N328" s="110">
        <v>0</v>
      </c>
      <c r="O328" s="94">
        <v>0</v>
      </c>
      <c r="P328" s="99">
        <f t="shared" si="332"/>
        <v>3033000</v>
      </c>
      <c r="Q328" s="27">
        <f t="shared" si="333"/>
        <v>0</v>
      </c>
      <c r="R328" s="56">
        <f t="shared" si="334"/>
        <v>3033000</v>
      </c>
      <c r="S328" s="56">
        <f t="shared" si="335"/>
        <v>0</v>
      </c>
      <c r="T328" s="99">
        <f t="shared" si="336"/>
        <v>0</v>
      </c>
      <c r="U328" s="93">
        <f t="shared" si="337"/>
        <v>0</v>
      </c>
      <c r="V328" s="27">
        <f t="shared" si="338"/>
        <v>0</v>
      </c>
      <c r="W328" s="58">
        <f t="shared" si="339"/>
        <v>0</v>
      </c>
      <c r="X328" s="27">
        <f t="shared" si="340"/>
        <v>0</v>
      </c>
      <c r="Y328" s="58">
        <f t="shared" si="341"/>
        <v>0</v>
      </c>
      <c r="Z328" s="115">
        <f t="shared" si="342"/>
        <v>0</v>
      </c>
      <c r="AA328" s="115">
        <f t="shared" si="343"/>
        <v>0</v>
      </c>
    </row>
    <row r="329" spans="1:27" s="4" customFormat="1">
      <c r="A329" s="165" t="s">
        <v>632</v>
      </c>
      <c r="B329" s="21" t="s">
        <v>483</v>
      </c>
      <c r="C329" s="21"/>
      <c r="D329" s="133"/>
      <c r="E329" s="20" t="s">
        <v>50</v>
      </c>
      <c r="F329" s="13" t="s">
        <v>51</v>
      </c>
      <c r="G329" s="143"/>
      <c r="H329" s="15"/>
      <c r="I329" s="14" t="s">
        <v>78</v>
      </c>
      <c r="J329" s="157" t="s">
        <v>673</v>
      </c>
      <c r="K329" s="99">
        <v>1407000</v>
      </c>
      <c r="L329" s="27">
        <v>63000</v>
      </c>
      <c r="M329" s="56">
        <f t="shared" si="331"/>
        <v>1470000</v>
      </c>
      <c r="N329" s="110">
        <v>0</v>
      </c>
      <c r="O329" s="94">
        <v>0</v>
      </c>
      <c r="P329" s="99">
        <f t="shared" si="332"/>
        <v>1407000</v>
      </c>
      <c r="Q329" s="27">
        <f t="shared" si="333"/>
        <v>63000</v>
      </c>
      <c r="R329" s="56">
        <f t="shared" si="334"/>
        <v>1470000</v>
      </c>
      <c r="S329" s="56">
        <f t="shared" si="335"/>
        <v>0</v>
      </c>
      <c r="T329" s="99">
        <f t="shared" si="336"/>
        <v>0</v>
      </c>
      <c r="U329" s="93">
        <f t="shared" si="337"/>
        <v>0</v>
      </c>
      <c r="V329" s="27">
        <f t="shared" si="338"/>
        <v>0</v>
      </c>
      <c r="W329" s="58">
        <f t="shared" si="339"/>
        <v>0</v>
      </c>
      <c r="X329" s="27">
        <f t="shared" si="340"/>
        <v>0</v>
      </c>
      <c r="Y329" s="58">
        <f t="shared" si="341"/>
        <v>0</v>
      </c>
      <c r="Z329" s="115">
        <f t="shared" si="342"/>
        <v>0</v>
      </c>
      <c r="AA329" s="115">
        <f t="shared" si="343"/>
        <v>0</v>
      </c>
    </row>
    <row r="330" spans="1:27" s="4" customFormat="1">
      <c r="A330" s="165" t="s">
        <v>484</v>
      </c>
      <c r="B330" s="21" t="s">
        <v>485</v>
      </c>
      <c r="C330" s="21"/>
      <c r="D330" s="133"/>
      <c r="E330" s="20" t="s">
        <v>50</v>
      </c>
      <c r="F330" s="13" t="s">
        <v>51</v>
      </c>
      <c r="G330" s="143"/>
      <c r="H330" s="15"/>
      <c r="I330" s="14" t="s">
        <v>78</v>
      </c>
      <c r="J330" s="157" t="s">
        <v>673</v>
      </c>
      <c r="K330" s="99">
        <v>4823000</v>
      </c>
      <c r="L330" s="27">
        <v>314000</v>
      </c>
      <c r="M330" s="56">
        <f t="shared" si="331"/>
        <v>5137000</v>
      </c>
      <c r="N330" s="110">
        <v>0</v>
      </c>
      <c r="O330" s="94">
        <v>0</v>
      </c>
      <c r="P330" s="99">
        <f t="shared" si="332"/>
        <v>4823000</v>
      </c>
      <c r="Q330" s="27">
        <f t="shared" si="333"/>
        <v>314000</v>
      </c>
      <c r="R330" s="56">
        <f t="shared" si="334"/>
        <v>5137000</v>
      </c>
      <c r="S330" s="56">
        <f t="shared" si="335"/>
        <v>0</v>
      </c>
      <c r="T330" s="99">
        <f t="shared" si="336"/>
        <v>0</v>
      </c>
      <c r="U330" s="93">
        <f t="shared" si="337"/>
        <v>0</v>
      </c>
      <c r="V330" s="27">
        <f t="shared" si="338"/>
        <v>0</v>
      </c>
      <c r="W330" s="58">
        <f t="shared" si="339"/>
        <v>0</v>
      </c>
      <c r="X330" s="27">
        <f t="shared" si="340"/>
        <v>0</v>
      </c>
      <c r="Y330" s="58">
        <f t="shared" si="341"/>
        <v>0</v>
      </c>
      <c r="Z330" s="115">
        <f t="shared" si="342"/>
        <v>0</v>
      </c>
      <c r="AA330" s="115">
        <f t="shared" si="343"/>
        <v>0</v>
      </c>
    </row>
    <row r="331" spans="1:27" s="4" customFormat="1">
      <c r="A331" s="165" t="s">
        <v>634</v>
      </c>
      <c r="B331" s="21" t="s">
        <v>633</v>
      </c>
      <c r="C331" s="21"/>
      <c r="D331" s="133"/>
      <c r="E331" s="20" t="s">
        <v>50</v>
      </c>
      <c r="F331" s="13" t="s">
        <v>51</v>
      </c>
      <c r="G331" s="143"/>
      <c r="H331" s="15"/>
      <c r="I331" s="14" t="s">
        <v>78</v>
      </c>
      <c r="J331" s="157" t="s">
        <v>673</v>
      </c>
      <c r="K331" s="99">
        <v>0</v>
      </c>
      <c r="L331" s="27">
        <v>63000</v>
      </c>
      <c r="M331" s="56">
        <f t="shared" si="331"/>
        <v>63000</v>
      </c>
      <c r="N331" s="110">
        <v>0</v>
      </c>
      <c r="O331" s="94">
        <v>0</v>
      </c>
      <c r="P331" s="99">
        <f t="shared" si="332"/>
        <v>0</v>
      </c>
      <c r="Q331" s="27">
        <f t="shared" si="333"/>
        <v>63000</v>
      </c>
      <c r="R331" s="56">
        <f t="shared" si="334"/>
        <v>63000</v>
      </c>
      <c r="S331" s="56">
        <f t="shared" si="335"/>
        <v>0</v>
      </c>
      <c r="T331" s="99">
        <f t="shared" si="336"/>
        <v>0</v>
      </c>
      <c r="U331" s="93">
        <f t="shared" si="337"/>
        <v>0</v>
      </c>
      <c r="V331" s="27">
        <f t="shared" si="338"/>
        <v>0</v>
      </c>
      <c r="W331" s="58">
        <f t="shared" si="339"/>
        <v>0</v>
      </c>
      <c r="X331" s="27">
        <f t="shared" si="340"/>
        <v>0</v>
      </c>
      <c r="Y331" s="58">
        <f t="shared" si="341"/>
        <v>0</v>
      </c>
      <c r="Z331" s="115">
        <f t="shared" si="342"/>
        <v>0</v>
      </c>
      <c r="AA331" s="115">
        <f t="shared" si="343"/>
        <v>0</v>
      </c>
    </row>
    <row r="332" spans="1:27" s="4" customFormat="1">
      <c r="A332" s="165" t="s">
        <v>486</v>
      </c>
      <c r="B332" s="21" t="s">
        <v>487</v>
      </c>
      <c r="C332" s="21"/>
      <c r="D332" s="133"/>
      <c r="E332" s="20" t="s">
        <v>50</v>
      </c>
      <c r="F332" s="13" t="s">
        <v>488</v>
      </c>
      <c r="G332" s="143"/>
      <c r="H332" s="15"/>
      <c r="I332" s="14" t="s">
        <v>78</v>
      </c>
      <c r="J332" s="157" t="s">
        <v>673</v>
      </c>
      <c r="K332" s="99">
        <v>2978000</v>
      </c>
      <c r="L332" s="27">
        <v>234000</v>
      </c>
      <c r="M332" s="56">
        <f t="shared" si="331"/>
        <v>3212000</v>
      </c>
      <c r="N332" s="110">
        <v>0</v>
      </c>
      <c r="O332" s="94">
        <v>0</v>
      </c>
      <c r="P332" s="99">
        <f t="shared" si="332"/>
        <v>2978000</v>
      </c>
      <c r="Q332" s="27">
        <f t="shared" si="333"/>
        <v>234000</v>
      </c>
      <c r="R332" s="56">
        <f t="shared" si="334"/>
        <v>3212000</v>
      </c>
      <c r="S332" s="56">
        <f t="shared" si="335"/>
        <v>0</v>
      </c>
      <c r="T332" s="99">
        <f t="shared" si="336"/>
        <v>0</v>
      </c>
      <c r="U332" s="93">
        <f t="shared" si="337"/>
        <v>0</v>
      </c>
      <c r="V332" s="27">
        <f t="shared" si="338"/>
        <v>0</v>
      </c>
      <c r="W332" s="58">
        <f t="shared" si="339"/>
        <v>0</v>
      </c>
      <c r="X332" s="27">
        <f t="shared" si="340"/>
        <v>0</v>
      </c>
      <c r="Y332" s="58">
        <f t="shared" si="341"/>
        <v>0</v>
      </c>
      <c r="Z332" s="115">
        <f t="shared" si="342"/>
        <v>0</v>
      </c>
      <c r="AA332" s="115">
        <f t="shared" si="343"/>
        <v>0</v>
      </c>
    </row>
    <row r="333" spans="1:27" s="4" customFormat="1">
      <c r="A333" s="167" t="s">
        <v>616</v>
      </c>
      <c r="B333" s="21" t="s">
        <v>635</v>
      </c>
      <c r="C333" s="21"/>
      <c r="D333" s="133"/>
      <c r="E333" s="20" t="s">
        <v>124</v>
      </c>
      <c r="F333" s="13" t="s">
        <v>208</v>
      </c>
      <c r="G333" s="143"/>
      <c r="H333" s="15"/>
      <c r="I333" s="14" t="s">
        <v>78</v>
      </c>
      <c r="J333" s="157" t="s">
        <v>673</v>
      </c>
      <c r="K333" s="99">
        <v>363000</v>
      </c>
      <c r="L333" s="27">
        <v>44000</v>
      </c>
      <c r="M333" s="56">
        <f t="shared" si="331"/>
        <v>407000</v>
      </c>
      <c r="N333" s="110">
        <v>0</v>
      </c>
      <c r="O333" s="94">
        <v>0</v>
      </c>
      <c r="P333" s="99">
        <f t="shared" si="332"/>
        <v>363000</v>
      </c>
      <c r="Q333" s="27">
        <f t="shared" si="333"/>
        <v>44000</v>
      </c>
      <c r="R333" s="56">
        <f t="shared" si="334"/>
        <v>407000</v>
      </c>
      <c r="S333" s="56">
        <f t="shared" si="335"/>
        <v>0</v>
      </c>
      <c r="T333" s="99">
        <f t="shared" si="336"/>
        <v>0</v>
      </c>
      <c r="U333" s="93">
        <f t="shared" si="337"/>
        <v>0</v>
      </c>
      <c r="V333" s="27">
        <f t="shared" si="338"/>
        <v>0</v>
      </c>
      <c r="W333" s="58">
        <f t="shared" si="339"/>
        <v>0</v>
      </c>
      <c r="X333" s="27">
        <f t="shared" si="340"/>
        <v>0</v>
      </c>
      <c r="Y333" s="58">
        <f t="shared" si="341"/>
        <v>0</v>
      </c>
      <c r="Z333" s="115">
        <f t="shared" si="342"/>
        <v>0</v>
      </c>
      <c r="AA333" s="115">
        <f t="shared" si="343"/>
        <v>0</v>
      </c>
    </row>
    <row r="334" spans="1:27" s="4" customFormat="1">
      <c r="A334" s="167" t="s">
        <v>617</v>
      </c>
      <c r="B334" s="21" t="s">
        <v>489</v>
      </c>
      <c r="C334" s="21"/>
      <c r="D334" s="133"/>
      <c r="E334" s="20" t="s">
        <v>50</v>
      </c>
      <c r="F334" s="13" t="s">
        <v>277</v>
      </c>
      <c r="G334" s="143"/>
      <c r="H334" s="15"/>
      <c r="I334" s="14" t="s">
        <v>284</v>
      </c>
      <c r="J334" s="157" t="s">
        <v>673</v>
      </c>
      <c r="K334" s="99">
        <v>1407000</v>
      </c>
      <c r="L334" s="27">
        <v>63000</v>
      </c>
      <c r="M334" s="56">
        <f t="shared" si="331"/>
        <v>1470000</v>
      </c>
      <c r="N334" s="110">
        <v>0</v>
      </c>
      <c r="O334" s="94">
        <v>0</v>
      </c>
      <c r="P334" s="99">
        <f t="shared" si="332"/>
        <v>1407000</v>
      </c>
      <c r="Q334" s="27">
        <f t="shared" si="333"/>
        <v>63000</v>
      </c>
      <c r="R334" s="56">
        <f t="shared" si="334"/>
        <v>1470000</v>
      </c>
      <c r="S334" s="56">
        <f t="shared" si="335"/>
        <v>0</v>
      </c>
      <c r="T334" s="99">
        <f t="shared" si="336"/>
        <v>0</v>
      </c>
      <c r="U334" s="93">
        <f t="shared" si="337"/>
        <v>0</v>
      </c>
      <c r="V334" s="27">
        <f t="shared" si="338"/>
        <v>0</v>
      </c>
      <c r="W334" s="58">
        <f t="shared" si="339"/>
        <v>0</v>
      </c>
      <c r="X334" s="27">
        <f t="shared" si="340"/>
        <v>0</v>
      </c>
      <c r="Y334" s="58">
        <f t="shared" si="341"/>
        <v>0</v>
      </c>
      <c r="Z334" s="115">
        <f t="shared" si="342"/>
        <v>0</v>
      </c>
      <c r="AA334" s="115">
        <f t="shared" si="343"/>
        <v>0</v>
      </c>
    </row>
    <row r="335" spans="1:27" s="4" customFormat="1">
      <c r="A335" s="167" t="s">
        <v>618</v>
      </c>
      <c r="B335" s="21" t="s">
        <v>490</v>
      </c>
      <c r="C335" s="21"/>
      <c r="D335" s="133"/>
      <c r="E335" s="20" t="s">
        <v>50</v>
      </c>
      <c r="F335" s="13" t="s">
        <v>51</v>
      </c>
      <c r="G335" s="143"/>
      <c r="H335" s="15"/>
      <c r="I335" s="14" t="s">
        <v>284</v>
      </c>
      <c r="J335" s="157" t="s">
        <v>673</v>
      </c>
      <c r="K335" s="99">
        <v>0</v>
      </c>
      <c r="L335" s="27">
        <v>63000</v>
      </c>
      <c r="M335" s="56">
        <f t="shared" si="331"/>
        <v>63000</v>
      </c>
      <c r="N335" s="110">
        <v>0</v>
      </c>
      <c r="O335" s="94">
        <v>0</v>
      </c>
      <c r="P335" s="99">
        <f t="shared" si="332"/>
        <v>0</v>
      </c>
      <c r="Q335" s="27">
        <f t="shared" si="333"/>
        <v>63000</v>
      </c>
      <c r="R335" s="56">
        <f t="shared" si="334"/>
        <v>63000</v>
      </c>
      <c r="S335" s="56">
        <f t="shared" si="335"/>
        <v>0</v>
      </c>
      <c r="T335" s="99">
        <f t="shared" si="336"/>
        <v>0</v>
      </c>
      <c r="U335" s="93">
        <f t="shared" si="337"/>
        <v>0</v>
      </c>
      <c r="V335" s="27">
        <f t="shared" si="338"/>
        <v>0</v>
      </c>
      <c r="W335" s="58">
        <f t="shared" si="339"/>
        <v>0</v>
      </c>
      <c r="X335" s="27">
        <f t="shared" si="340"/>
        <v>0</v>
      </c>
      <c r="Y335" s="58">
        <f t="shared" si="341"/>
        <v>0</v>
      </c>
      <c r="Z335" s="115">
        <f t="shared" si="342"/>
        <v>0</v>
      </c>
      <c r="AA335" s="115">
        <f t="shared" si="343"/>
        <v>0</v>
      </c>
    </row>
    <row r="336" spans="1:27" s="4" customFormat="1">
      <c r="A336" s="165" t="s">
        <v>619</v>
      </c>
      <c r="B336" s="146" t="s">
        <v>621</v>
      </c>
      <c r="C336" s="21"/>
      <c r="D336" s="133"/>
      <c r="E336" s="20" t="s">
        <v>50</v>
      </c>
      <c r="F336" s="13" t="s">
        <v>488</v>
      </c>
      <c r="G336" s="143"/>
      <c r="H336" s="15"/>
      <c r="I336" s="14" t="s">
        <v>78</v>
      </c>
      <c r="J336" s="157" t="s">
        <v>673</v>
      </c>
      <c r="K336" s="99">
        <v>3228000</v>
      </c>
      <c r="L336" s="27">
        <v>189000</v>
      </c>
      <c r="M336" s="56">
        <f t="shared" si="331"/>
        <v>3417000</v>
      </c>
      <c r="N336" s="110">
        <v>0</v>
      </c>
      <c r="O336" s="94">
        <v>0</v>
      </c>
      <c r="P336" s="99">
        <f t="shared" si="332"/>
        <v>3228000</v>
      </c>
      <c r="Q336" s="27">
        <f t="shared" si="333"/>
        <v>189000</v>
      </c>
      <c r="R336" s="56">
        <f t="shared" si="334"/>
        <v>3417000</v>
      </c>
      <c r="S336" s="56">
        <f t="shared" si="335"/>
        <v>0</v>
      </c>
      <c r="T336" s="99">
        <f t="shared" si="336"/>
        <v>0</v>
      </c>
      <c r="U336" s="93">
        <f t="shared" si="337"/>
        <v>0</v>
      </c>
      <c r="V336" s="27">
        <f t="shared" si="338"/>
        <v>0</v>
      </c>
      <c r="W336" s="58">
        <f t="shared" si="339"/>
        <v>0</v>
      </c>
      <c r="X336" s="27">
        <f t="shared" si="340"/>
        <v>0</v>
      </c>
      <c r="Y336" s="58">
        <f t="shared" si="341"/>
        <v>0</v>
      </c>
      <c r="Z336" s="115">
        <f t="shared" si="342"/>
        <v>0</v>
      </c>
      <c r="AA336" s="115">
        <f t="shared" si="343"/>
        <v>0</v>
      </c>
    </row>
    <row r="337" spans="1:27" s="4" customFormat="1">
      <c r="A337" s="165" t="s">
        <v>491</v>
      </c>
      <c r="B337" s="146" t="s">
        <v>620</v>
      </c>
      <c r="C337" s="21"/>
      <c r="D337" s="133"/>
      <c r="E337" s="20" t="s">
        <v>50</v>
      </c>
      <c r="F337" s="13" t="s">
        <v>51</v>
      </c>
      <c r="G337" s="143"/>
      <c r="H337" s="15"/>
      <c r="I337" s="14" t="s">
        <v>78</v>
      </c>
      <c r="J337" s="157" t="s">
        <v>673</v>
      </c>
      <c r="K337" s="99">
        <v>2476000</v>
      </c>
      <c r="L337" s="27">
        <v>86000</v>
      </c>
      <c r="M337" s="56">
        <f t="shared" si="331"/>
        <v>2562000</v>
      </c>
      <c r="N337" s="110">
        <v>0</v>
      </c>
      <c r="O337" s="94">
        <v>0</v>
      </c>
      <c r="P337" s="99">
        <f t="shared" si="332"/>
        <v>2476000</v>
      </c>
      <c r="Q337" s="27">
        <f t="shared" si="333"/>
        <v>86000</v>
      </c>
      <c r="R337" s="56">
        <f t="shared" si="334"/>
        <v>2562000</v>
      </c>
      <c r="S337" s="56">
        <f t="shared" si="335"/>
        <v>0</v>
      </c>
      <c r="T337" s="99">
        <f t="shared" si="336"/>
        <v>0</v>
      </c>
      <c r="U337" s="93">
        <f t="shared" si="337"/>
        <v>0</v>
      </c>
      <c r="V337" s="27">
        <f t="shared" si="338"/>
        <v>0</v>
      </c>
      <c r="W337" s="58">
        <f t="shared" si="339"/>
        <v>0</v>
      </c>
      <c r="X337" s="27">
        <f t="shared" si="340"/>
        <v>0</v>
      </c>
      <c r="Y337" s="58">
        <f t="shared" si="341"/>
        <v>0</v>
      </c>
      <c r="Z337" s="115">
        <f t="shared" si="342"/>
        <v>0</v>
      </c>
      <c r="AA337" s="115">
        <f t="shared" si="343"/>
        <v>0</v>
      </c>
    </row>
    <row r="338" spans="1:27" s="4" customFormat="1">
      <c r="A338" s="165" t="s">
        <v>636</v>
      </c>
      <c r="B338" s="146" t="s">
        <v>742</v>
      </c>
      <c r="C338" s="21"/>
      <c r="D338" s="133"/>
      <c r="E338" s="20" t="s">
        <v>50</v>
      </c>
      <c r="F338" s="13" t="s">
        <v>208</v>
      </c>
      <c r="G338" s="143"/>
      <c r="H338" s="15"/>
      <c r="I338" s="14" t="s">
        <v>78</v>
      </c>
      <c r="J338" s="157" t="s">
        <v>673</v>
      </c>
      <c r="K338" s="99">
        <v>3981000</v>
      </c>
      <c r="L338" s="27">
        <v>0</v>
      </c>
      <c r="M338" s="56">
        <f t="shared" si="331"/>
        <v>3981000</v>
      </c>
      <c r="N338" s="110">
        <v>0</v>
      </c>
      <c r="O338" s="94">
        <v>0</v>
      </c>
      <c r="P338" s="99">
        <f t="shared" si="332"/>
        <v>3981000</v>
      </c>
      <c r="Q338" s="27">
        <f t="shared" si="333"/>
        <v>0</v>
      </c>
      <c r="R338" s="56">
        <f t="shared" si="334"/>
        <v>3981000</v>
      </c>
      <c r="S338" s="56">
        <f t="shared" si="335"/>
        <v>0</v>
      </c>
      <c r="T338" s="99">
        <f t="shared" si="336"/>
        <v>0</v>
      </c>
      <c r="U338" s="93">
        <f t="shared" si="337"/>
        <v>0</v>
      </c>
      <c r="V338" s="27">
        <f t="shared" si="338"/>
        <v>0</v>
      </c>
      <c r="W338" s="58">
        <f t="shared" si="339"/>
        <v>0</v>
      </c>
      <c r="X338" s="27">
        <f t="shared" si="340"/>
        <v>0</v>
      </c>
      <c r="Y338" s="58">
        <f t="shared" si="341"/>
        <v>0</v>
      </c>
      <c r="Z338" s="115">
        <f t="shared" si="342"/>
        <v>0</v>
      </c>
      <c r="AA338" s="115">
        <f t="shared" si="343"/>
        <v>0</v>
      </c>
    </row>
    <row r="339" spans="1:27" s="4" customFormat="1">
      <c r="A339" s="165" t="s">
        <v>637</v>
      </c>
      <c r="B339" s="21" t="s">
        <v>492</v>
      </c>
      <c r="C339" s="21"/>
      <c r="D339" s="133"/>
      <c r="E339" s="20" t="s">
        <v>50</v>
      </c>
      <c r="F339" s="13" t="s">
        <v>277</v>
      </c>
      <c r="G339" s="143"/>
      <c r="H339" s="15"/>
      <c r="I339" s="14" t="s">
        <v>78</v>
      </c>
      <c r="J339" s="157" t="s">
        <v>673</v>
      </c>
      <c r="K339" s="99">
        <v>3981000</v>
      </c>
      <c r="L339" s="27">
        <v>306000</v>
      </c>
      <c r="M339" s="56">
        <f t="shared" si="331"/>
        <v>4287000</v>
      </c>
      <c r="N339" s="110">
        <v>0</v>
      </c>
      <c r="O339" s="94">
        <v>0</v>
      </c>
      <c r="P339" s="99">
        <f t="shared" si="332"/>
        <v>3981000</v>
      </c>
      <c r="Q339" s="27">
        <f t="shared" si="333"/>
        <v>306000</v>
      </c>
      <c r="R339" s="56">
        <f t="shared" si="334"/>
        <v>4287000</v>
      </c>
      <c r="S339" s="56">
        <f t="shared" si="335"/>
        <v>0</v>
      </c>
      <c r="T339" s="99">
        <f t="shared" si="336"/>
        <v>0</v>
      </c>
      <c r="U339" s="93">
        <f t="shared" si="337"/>
        <v>0</v>
      </c>
      <c r="V339" s="27">
        <f t="shared" si="338"/>
        <v>0</v>
      </c>
      <c r="W339" s="58">
        <f t="shared" si="339"/>
        <v>0</v>
      </c>
      <c r="X339" s="27">
        <f t="shared" si="340"/>
        <v>0</v>
      </c>
      <c r="Y339" s="58">
        <f t="shared" si="341"/>
        <v>0</v>
      </c>
      <c r="Z339" s="115">
        <f t="shared" si="342"/>
        <v>0</v>
      </c>
      <c r="AA339" s="115">
        <f t="shared" si="343"/>
        <v>0</v>
      </c>
    </row>
    <row r="340" spans="1:27" s="4" customFormat="1">
      <c r="A340" s="165" t="s">
        <v>637</v>
      </c>
      <c r="B340" s="21" t="s">
        <v>493</v>
      </c>
      <c r="C340" s="21"/>
      <c r="D340" s="133"/>
      <c r="E340" s="20" t="s">
        <v>50</v>
      </c>
      <c r="F340" s="13" t="s">
        <v>494</v>
      </c>
      <c r="G340" s="143"/>
      <c r="H340" s="15"/>
      <c r="I340" s="14" t="s">
        <v>284</v>
      </c>
      <c r="J340" s="157" t="s">
        <v>673</v>
      </c>
      <c r="K340" s="99">
        <v>1407000</v>
      </c>
      <c r="L340" s="27">
        <v>63000</v>
      </c>
      <c r="M340" s="56">
        <f t="shared" si="331"/>
        <v>1470000</v>
      </c>
      <c r="N340" s="110">
        <v>0</v>
      </c>
      <c r="O340" s="94">
        <v>0</v>
      </c>
      <c r="P340" s="99">
        <f t="shared" si="332"/>
        <v>1407000</v>
      </c>
      <c r="Q340" s="27">
        <f t="shared" si="333"/>
        <v>63000</v>
      </c>
      <c r="R340" s="56">
        <f t="shared" si="334"/>
        <v>1470000</v>
      </c>
      <c r="S340" s="56">
        <f t="shared" si="335"/>
        <v>0</v>
      </c>
      <c r="T340" s="99">
        <f t="shared" si="336"/>
        <v>0</v>
      </c>
      <c r="U340" s="93">
        <f t="shared" si="337"/>
        <v>0</v>
      </c>
      <c r="V340" s="27">
        <f t="shared" si="338"/>
        <v>0</v>
      </c>
      <c r="W340" s="58">
        <f t="shared" si="339"/>
        <v>0</v>
      </c>
      <c r="X340" s="27">
        <f t="shared" si="340"/>
        <v>0</v>
      </c>
      <c r="Y340" s="58">
        <f t="shared" si="341"/>
        <v>0</v>
      </c>
      <c r="Z340" s="115">
        <f t="shared" si="342"/>
        <v>0</v>
      </c>
      <c r="AA340" s="115">
        <f t="shared" si="343"/>
        <v>0</v>
      </c>
    </row>
    <row r="341" spans="1:27" s="4" customFormat="1">
      <c r="A341" s="165" t="s">
        <v>495</v>
      </c>
      <c r="B341" s="21" t="s">
        <v>493</v>
      </c>
      <c r="C341" s="21"/>
      <c r="D341" s="133"/>
      <c r="E341" s="20" t="s">
        <v>50</v>
      </c>
      <c r="F341" s="13" t="s">
        <v>208</v>
      </c>
      <c r="G341" s="143"/>
      <c r="H341" s="15"/>
      <c r="I341" s="14" t="s">
        <v>284</v>
      </c>
      <c r="J341" s="157" t="s">
        <v>673</v>
      </c>
      <c r="K341" s="99">
        <v>1407000</v>
      </c>
      <c r="L341" s="27">
        <v>63000</v>
      </c>
      <c r="M341" s="56">
        <f t="shared" si="331"/>
        <v>1470000</v>
      </c>
      <c r="N341" s="110">
        <v>0</v>
      </c>
      <c r="O341" s="94">
        <v>0</v>
      </c>
      <c r="P341" s="99">
        <f t="shared" si="332"/>
        <v>1407000</v>
      </c>
      <c r="Q341" s="27">
        <f t="shared" si="333"/>
        <v>63000</v>
      </c>
      <c r="R341" s="56">
        <f t="shared" si="334"/>
        <v>1470000</v>
      </c>
      <c r="S341" s="56">
        <f t="shared" si="335"/>
        <v>0</v>
      </c>
      <c r="T341" s="99">
        <f t="shared" si="336"/>
        <v>0</v>
      </c>
      <c r="U341" s="93">
        <f t="shared" si="337"/>
        <v>0</v>
      </c>
      <c r="V341" s="27">
        <f t="shared" si="338"/>
        <v>0</v>
      </c>
      <c r="W341" s="58">
        <f t="shared" si="339"/>
        <v>0</v>
      </c>
      <c r="X341" s="27">
        <f t="shared" si="340"/>
        <v>0</v>
      </c>
      <c r="Y341" s="58">
        <f t="shared" si="341"/>
        <v>0</v>
      </c>
      <c r="Z341" s="115">
        <f t="shared" si="342"/>
        <v>0</v>
      </c>
      <c r="AA341" s="115">
        <f t="shared" si="343"/>
        <v>0</v>
      </c>
    </row>
    <row r="342" spans="1:27" s="4" customFormat="1" ht="25.5">
      <c r="A342" s="167" t="s">
        <v>622</v>
      </c>
      <c r="B342" s="21" t="s">
        <v>496</v>
      </c>
      <c r="C342" s="21"/>
      <c r="D342" s="133"/>
      <c r="E342" s="20" t="s">
        <v>50</v>
      </c>
      <c r="F342" s="13" t="s">
        <v>208</v>
      </c>
      <c r="G342" s="143"/>
      <c r="H342" s="15"/>
      <c r="I342" s="14" t="s">
        <v>284</v>
      </c>
      <c r="J342" s="157" t="s">
        <v>673</v>
      </c>
      <c r="K342" s="99">
        <v>2812000</v>
      </c>
      <c r="L342" s="27">
        <v>124000</v>
      </c>
      <c r="M342" s="56">
        <f t="shared" si="331"/>
        <v>2936000</v>
      </c>
      <c r="N342" s="110">
        <v>0</v>
      </c>
      <c r="O342" s="94">
        <v>0</v>
      </c>
      <c r="P342" s="99">
        <f t="shared" si="332"/>
        <v>2812000</v>
      </c>
      <c r="Q342" s="27">
        <f t="shared" si="333"/>
        <v>124000</v>
      </c>
      <c r="R342" s="56">
        <f t="shared" si="334"/>
        <v>2936000</v>
      </c>
      <c r="S342" s="56">
        <f t="shared" si="335"/>
        <v>0</v>
      </c>
      <c r="T342" s="99">
        <f t="shared" si="336"/>
        <v>0</v>
      </c>
      <c r="U342" s="93">
        <f t="shared" si="337"/>
        <v>0</v>
      </c>
      <c r="V342" s="27">
        <f t="shared" si="338"/>
        <v>0</v>
      </c>
      <c r="W342" s="58">
        <f t="shared" si="339"/>
        <v>0</v>
      </c>
      <c r="X342" s="27">
        <f t="shared" si="340"/>
        <v>0</v>
      </c>
      <c r="Y342" s="58">
        <f t="shared" si="341"/>
        <v>0</v>
      </c>
      <c r="Z342" s="115">
        <f t="shared" si="342"/>
        <v>0</v>
      </c>
      <c r="AA342" s="115">
        <f t="shared" si="343"/>
        <v>0</v>
      </c>
    </row>
    <row r="343" spans="1:27" s="4" customFormat="1">
      <c r="A343" s="165" t="s">
        <v>497</v>
      </c>
      <c r="B343" s="21" t="s">
        <v>498</v>
      </c>
      <c r="C343" s="21"/>
      <c r="D343" s="133"/>
      <c r="E343" s="20" t="s">
        <v>50</v>
      </c>
      <c r="F343" s="13" t="s">
        <v>51</v>
      </c>
      <c r="G343" s="143"/>
      <c r="H343" s="15"/>
      <c r="I343" s="14" t="s">
        <v>284</v>
      </c>
      <c r="J343" s="157" t="s">
        <v>673</v>
      </c>
      <c r="K343" s="99">
        <v>417000</v>
      </c>
      <c r="L343" s="27">
        <v>0</v>
      </c>
      <c r="M343" s="56">
        <f t="shared" si="331"/>
        <v>417000</v>
      </c>
      <c r="N343" s="110">
        <v>0</v>
      </c>
      <c r="O343" s="94">
        <v>0</v>
      </c>
      <c r="P343" s="99">
        <f t="shared" si="332"/>
        <v>417000</v>
      </c>
      <c r="Q343" s="27">
        <f t="shared" si="333"/>
        <v>0</v>
      </c>
      <c r="R343" s="56">
        <f t="shared" si="334"/>
        <v>417000</v>
      </c>
      <c r="S343" s="56">
        <f t="shared" si="335"/>
        <v>0</v>
      </c>
      <c r="T343" s="99">
        <f t="shared" si="336"/>
        <v>0</v>
      </c>
      <c r="U343" s="93">
        <f t="shared" si="337"/>
        <v>0</v>
      </c>
      <c r="V343" s="27">
        <f t="shared" si="338"/>
        <v>0</v>
      </c>
      <c r="W343" s="58">
        <f t="shared" si="339"/>
        <v>0</v>
      </c>
      <c r="X343" s="27">
        <f t="shared" si="340"/>
        <v>0</v>
      </c>
      <c r="Y343" s="58">
        <f t="shared" si="341"/>
        <v>0</v>
      </c>
      <c r="Z343" s="115">
        <f t="shared" si="342"/>
        <v>0</v>
      </c>
      <c r="AA343" s="115">
        <f t="shared" si="343"/>
        <v>0</v>
      </c>
    </row>
    <row r="344" spans="1:27" s="4" customFormat="1">
      <c r="A344" s="165" t="s">
        <v>499</v>
      </c>
      <c r="B344" s="21" t="s">
        <v>500</v>
      </c>
      <c r="C344" s="21"/>
      <c r="D344" s="133"/>
      <c r="E344" s="20" t="s">
        <v>50</v>
      </c>
      <c r="F344" s="13" t="s">
        <v>51</v>
      </c>
      <c r="G344" s="143"/>
      <c r="H344" s="15"/>
      <c r="I344" s="14" t="s">
        <v>78</v>
      </c>
      <c r="J344" s="157" t="s">
        <v>673</v>
      </c>
      <c r="K344" s="99">
        <v>4482000</v>
      </c>
      <c r="L344" s="27">
        <v>345000</v>
      </c>
      <c r="M344" s="56">
        <f t="shared" si="331"/>
        <v>4827000</v>
      </c>
      <c r="N344" s="110">
        <v>0</v>
      </c>
      <c r="O344" s="94">
        <v>0</v>
      </c>
      <c r="P344" s="99">
        <f t="shared" si="332"/>
        <v>4482000</v>
      </c>
      <c r="Q344" s="27">
        <f t="shared" si="333"/>
        <v>345000</v>
      </c>
      <c r="R344" s="56">
        <f t="shared" si="334"/>
        <v>4827000</v>
      </c>
      <c r="S344" s="56">
        <f t="shared" si="335"/>
        <v>0</v>
      </c>
      <c r="T344" s="99">
        <f t="shared" si="336"/>
        <v>0</v>
      </c>
      <c r="U344" s="93">
        <f t="shared" si="337"/>
        <v>0</v>
      </c>
      <c r="V344" s="27">
        <f t="shared" si="338"/>
        <v>0</v>
      </c>
      <c r="W344" s="58">
        <f t="shared" si="339"/>
        <v>0</v>
      </c>
      <c r="X344" s="27">
        <f t="shared" si="340"/>
        <v>0</v>
      </c>
      <c r="Y344" s="58">
        <f t="shared" si="341"/>
        <v>0</v>
      </c>
      <c r="Z344" s="115">
        <f t="shared" si="342"/>
        <v>0</v>
      </c>
      <c r="AA344" s="115">
        <f t="shared" si="343"/>
        <v>0</v>
      </c>
    </row>
    <row r="345" spans="1:27" s="4" customFormat="1">
      <c r="A345" s="167" t="s">
        <v>499</v>
      </c>
      <c r="B345" s="21" t="s">
        <v>639</v>
      </c>
      <c r="C345" s="21"/>
      <c r="D345" s="133"/>
      <c r="E345" s="20" t="s">
        <v>50</v>
      </c>
      <c r="F345" s="13" t="s">
        <v>80</v>
      </c>
      <c r="G345" s="143"/>
      <c r="H345" s="15"/>
      <c r="I345" s="14" t="s">
        <v>78</v>
      </c>
      <c r="J345" s="157" t="s">
        <v>673</v>
      </c>
      <c r="K345" s="99">
        <v>1018000</v>
      </c>
      <c r="L345" s="27">
        <v>147000</v>
      </c>
      <c r="M345" s="56">
        <f t="shared" si="331"/>
        <v>1165000</v>
      </c>
      <c r="N345" s="110">
        <v>0</v>
      </c>
      <c r="O345" s="94">
        <v>0</v>
      </c>
      <c r="P345" s="99">
        <f t="shared" si="332"/>
        <v>1018000</v>
      </c>
      <c r="Q345" s="27">
        <f t="shared" si="333"/>
        <v>147000</v>
      </c>
      <c r="R345" s="56">
        <f t="shared" si="334"/>
        <v>1165000</v>
      </c>
      <c r="S345" s="56">
        <f t="shared" si="335"/>
        <v>0</v>
      </c>
      <c r="T345" s="99">
        <f t="shared" si="336"/>
        <v>0</v>
      </c>
      <c r="U345" s="93">
        <f t="shared" si="337"/>
        <v>0</v>
      </c>
      <c r="V345" s="27">
        <f t="shared" si="338"/>
        <v>0</v>
      </c>
      <c r="W345" s="58">
        <f t="shared" si="339"/>
        <v>0</v>
      </c>
      <c r="X345" s="27">
        <f t="shared" si="340"/>
        <v>0</v>
      </c>
      <c r="Y345" s="58">
        <f t="shared" si="341"/>
        <v>0</v>
      </c>
      <c r="Z345" s="115">
        <f t="shared" si="342"/>
        <v>0</v>
      </c>
      <c r="AA345" s="115">
        <f t="shared" si="343"/>
        <v>0</v>
      </c>
    </row>
    <row r="346" spans="1:27" s="4" customFormat="1">
      <c r="A346" s="165" t="s">
        <v>501</v>
      </c>
      <c r="B346" s="21" t="s">
        <v>493</v>
      </c>
      <c r="C346" s="21" t="s">
        <v>159</v>
      </c>
      <c r="D346" s="133"/>
      <c r="E346" s="20" t="s">
        <v>50</v>
      </c>
      <c r="F346" s="13" t="s">
        <v>51</v>
      </c>
      <c r="G346" s="143"/>
      <c r="H346" s="15"/>
      <c r="I346" s="14" t="s">
        <v>284</v>
      </c>
      <c r="J346" s="157" t="s">
        <v>673</v>
      </c>
      <c r="K346" s="99">
        <v>0</v>
      </c>
      <c r="L346" s="27">
        <v>79000</v>
      </c>
      <c r="M346" s="56">
        <f t="shared" si="331"/>
        <v>79000</v>
      </c>
      <c r="N346" s="110">
        <v>0</v>
      </c>
      <c r="O346" s="94">
        <v>0</v>
      </c>
      <c r="P346" s="99">
        <f t="shared" si="332"/>
        <v>0</v>
      </c>
      <c r="Q346" s="27">
        <f t="shared" si="333"/>
        <v>79000</v>
      </c>
      <c r="R346" s="56">
        <f t="shared" si="334"/>
        <v>79000</v>
      </c>
      <c r="S346" s="56">
        <f t="shared" si="335"/>
        <v>0</v>
      </c>
      <c r="T346" s="99">
        <f t="shared" si="336"/>
        <v>0</v>
      </c>
      <c r="U346" s="93">
        <f t="shared" si="337"/>
        <v>0</v>
      </c>
      <c r="V346" s="27">
        <f t="shared" si="338"/>
        <v>0</v>
      </c>
      <c r="W346" s="58">
        <f t="shared" si="339"/>
        <v>0</v>
      </c>
      <c r="X346" s="27">
        <f t="shared" si="340"/>
        <v>0</v>
      </c>
      <c r="Y346" s="58">
        <f t="shared" si="341"/>
        <v>0</v>
      </c>
      <c r="Z346" s="115">
        <f t="shared" si="342"/>
        <v>0</v>
      </c>
      <c r="AA346" s="115">
        <f t="shared" si="343"/>
        <v>0</v>
      </c>
    </row>
    <row r="347" spans="1:27" s="4" customFormat="1">
      <c r="A347" s="165" t="s">
        <v>502</v>
      </c>
      <c r="B347" s="21" t="s">
        <v>503</v>
      </c>
      <c r="C347" s="21"/>
      <c r="D347" s="133"/>
      <c r="E347" s="20" t="s">
        <v>50</v>
      </c>
      <c r="F347" s="13" t="s">
        <v>208</v>
      </c>
      <c r="G347" s="143"/>
      <c r="H347" s="15"/>
      <c r="I347" s="14" t="s">
        <v>303</v>
      </c>
      <c r="J347" s="157" t="s">
        <v>673</v>
      </c>
      <c r="K347" s="99">
        <v>0</v>
      </c>
      <c r="L347" s="27">
        <v>234000</v>
      </c>
      <c r="M347" s="56">
        <f t="shared" si="331"/>
        <v>234000</v>
      </c>
      <c r="N347" s="110">
        <v>0</v>
      </c>
      <c r="O347" s="94">
        <v>0</v>
      </c>
      <c r="P347" s="99">
        <f t="shared" si="332"/>
        <v>0</v>
      </c>
      <c r="Q347" s="27">
        <f t="shared" si="333"/>
        <v>234000</v>
      </c>
      <c r="R347" s="56">
        <f t="shared" si="334"/>
        <v>234000</v>
      </c>
      <c r="S347" s="56">
        <f t="shared" si="335"/>
        <v>0</v>
      </c>
      <c r="T347" s="99">
        <f t="shared" si="336"/>
        <v>0</v>
      </c>
      <c r="U347" s="93">
        <f t="shared" si="337"/>
        <v>0</v>
      </c>
      <c r="V347" s="27">
        <f t="shared" si="338"/>
        <v>0</v>
      </c>
      <c r="W347" s="58">
        <f t="shared" si="339"/>
        <v>0</v>
      </c>
      <c r="X347" s="27">
        <f t="shared" si="340"/>
        <v>0</v>
      </c>
      <c r="Y347" s="58">
        <f t="shared" si="341"/>
        <v>0</v>
      </c>
      <c r="Z347" s="115">
        <f t="shared" si="342"/>
        <v>0</v>
      </c>
      <c r="AA347" s="115">
        <f t="shared" si="343"/>
        <v>0</v>
      </c>
    </row>
    <row r="348" spans="1:27" s="4" customFormat="1">
      <c r="A348" s="165" t="s">
        <v>504</v>
      </c>
      <c r="B348" s="21" t="s">
        <v>505</v>
      </c>
      <c r="C348" s="21"/>
      <c r="D348" s="133"/>
      <c r="E348" s="20" t="s">
        <v>50</v>
      </c>
      <c r="F348" s="13" t="s">
        <v>80</v>
      </c>
      <c r="G348" s="143"/>
      <c r="H348" s="15"/>
      <c r="I348" s="14" t="s">
        <v>78</v>
      </c>
      <c r="J348" s="157" t="s">
        <v>673</v>
      </c>
      <c r="K348" s="99">
        <v>23000</v>
      </c>
      <c r="L348" s="27">
        <v>0</v>
      </c>
      <c r="M348" s="56">
        <f t="shared" si="331"/>
        <v>23000</v>
      </c>
      <c r="N348" s="110">
        <v>0</v>
      </c>
      <c r="O348" s="94">
        <v>0</v>
      </c>
      <c r="P348" s="99">
        <f t="shared" si="332"/>
        <v>23000</v>
      </c>
      <c r="Q348" s="27">
        <f t="shared" si="333"/>
        <v>0</v>
      </c>
      <c r="R348" s="56">
        <f t="shared" si="334"/>
        <v>23000</v>
      </c>
      <c r="S348" s="56">
        <f t="shared" si="335"/>
        <v>0</v>
      </c>
      <c r="T348" s="99">
        <f t="shared" si="336"/>
        <v>0</v>
      </c>
      <c r="U348" s="93">
        <f t="shared" si="337"/>
        <v>0</v>
      </c>
      <c r="V348" s="27">
        <f t="shared" si="338"/>
        <v>0</v>
      </c>
      <c r="W348" s="58">
        <f t="shared" si="339"/>
        <v>0</v>
      </c>
      <c r="X348" s="27">
        <f t="shared" si="340"/>
        <v>0</v>
      </c>
      <c r="Y348" s="58">
        <f t="shared" si="341"/>
        <v>0</v>
      </c>
      <c r="Z348" s="115">
        <f t="shared" si="342"/>
        <v>0</v>
      </c>
      <c r="AA348" s="115">
        <f t="shared" si="343"/>
        <v>0</v>
      </c>
    </row>
    <row r="349" spans="1:27" s="4" customFormat="1">
      <c r="A349" s="165" t="s">
        <v>506</v>
      </c>
      <c r="B349" s="21" t="s">
        <v>507</v>
      </c>
      <c r="C349" s="21" t="s">
        <v>201</v>
      </c>
      <c r="D349" s="133"/>
      <c r="E349" s="20" t="s">
        <v>50</v>
      </c>
      <c r="F349" s="13" t="s">
        <v>80</v>
      </c>
      <c r="G349" s="143"/>
      <c r="H349" s="15"/>
      <c r="I349" s="14" t="s">
        <v>78</v>
      </c>
      <c r="J349" s="157" t="s">
        <v>673</v>
      </c>
      <c r="K349" s="99">
        <v>23000</v>
      </c>
      <c r="L349" s="27">
        <v>0</v>
      </c>
      <c r="M349" s="56">
        <f t="shared" si="331"/>
        <v>23000</v>
      </c>
      <c r="N349" s="110">
        <v>0</v>
      </c>
      <c r="O349" s="94">
        <v>0</v>
      </c>
      <c r="P349" s="99">
        <f t="shared" si="332"/>
        <v>23000</v>
      </c>
      <c r="Q349" s="27">
        <f t="shared" si="333"/>
        <v>0</v>
      </c>
      <c r="R349" s="56">
        <f t="shared" si="334"/>
        <v>23000</v>
      </c>
      <c r="S349" s="56">
        <f t="shared" si="335"/>
        <v>0</v>
      </c>
      <c r="T349" s="99">
        <f t="shared" si="336"/>
        <v>0</v>
      </c>
      <c r="U349" s="93">
        <f t="shared" si="337"/>
        <v>0</v>
      </c>
      <c r="V349" s="27">
        <f t="shared" si="338"/>
        <v>0</v>
      </c>
      <c r="W349" s="58">
        <f t="shared" si="339"/>
        <v>0</v>
      </c>
      <c r="X349" s="27">
        <f t="shared" si="340"/>
        <v>0</v>
      </c>
      <c r="Y349" s="58">
        <f t="shared" si="341"/>
        <v>0</v>
      </c>
      <c r="Z349" s="115">
        <f t="shared" si="342"/>
        <v>0</v>
      </c>
      <c r="AA349" s="115">
        <f t="shared" si="343"/>
        <v>0</v>
      </c>
    </row>
    <row r="350" spans="1:27" s="4" customFormat="1">
      <c r="A350" s="165" t="s">
        <v>508</v>
      </c>
      <c r="B350" s="21" t="s">
        <v>509</v>
      </c>
      <c r="C350" s="21"/>
      <c r="D350" s="133"/>
      <c r="E350" s="20" t="s">
        <v>50</v>
      </c>
      <c r="F350" s="13" t="s">
        <v>80</v>
      </c>
      <c r="G350" s="143"/>
      <c r="H350" s="15"/>
      <c r="I350" s="14" t="s">
        <v>78</v>
      </c>
      <c r="J350" s="157" t="s">
        <v>673</v>
      </c>
      <c r="K350" s="99">
        <v>5680000</v>
      </c>
      <c r="L350" s="27">
        <v>455000</v>
      </c>
      <c r="M350" s="56">
        <f t="shared" si="331"/>
        <v>6135000</v>
      </c>
      <c r="N350" s="110">
        <v>0</v>
      </c>
      <c r="O350" s="94">
        <v>0</v>
      </c>
      <c r="P350" s="99">
        <f t="shared" si="332"/>
        <v>5680000</v>
      </c>
      <c r="Q350" s="27">
        <f t="shared" si="333"/>
        <v>455000</v>
      </c>
      <c r="R350" s="56">
        <f t="shared" si="334"/>
        <v>6135000</v>
      </c>
      <c r="S350" s="56">
        <f t="shared" si="335"/>
        <v>0</v>
      </c>
      <c r="T350" s="99">
        <f t="shared" si="336"/>
        <v>0</v>
      </c>
      <c r="U350" s="93">
        <f t="shared" si="337"/>
        <v>0</v>
      </c>
      <c r="V350" s="27">
        <f t="shared" si="338"/>
        <v>0</v>
      </c>
      <c r="W350" s="58">
        <f t="shared" si="339"/>
        <v>0</v>
      </c>
      <c r="X350" s="27">
        <f t="shared" si="340"/>
        <v>0</v>
      </c>
      <c r="Y350" s="58">
        <f t="shared" si="341"/>
        <v>0</v>
      </c>
      <c r="Z350" s="115">
        <f t="shared" si="342"/>
        <v>0</v>
      </c>
      <c r="AA350" s="115">
        <f t="shared" si="343"/>
        <v>0</v>
      </c>
    </row>
    <row r="351" spans="1:27" s="4" customFormat="1">
      <c r="A351" s="165" t="s">
        <v>506</v>
      </c>
      <c r="B351" s="21" t="s">
        <v>509</v>
      </c>
      <c r="C351" s="21" t="s">
        <v>574</v>
      </c>
      <c r="D351" s="133"/>
      <c r="E351" s="20" t="s">
        <v>50</v>
      </c>
      <c r="F351" s="13" t="s">
        <v>80</v>
      </c>
      <c r="G351" s="143"/>
      <c r="H351" s="15"/>
      <c r="I351" s="14" t="s">
        <v>78</v>
      </c>
      <c r="J351" s="157" t="s">
        <v>673</v>
      </c>
      <c r="K351" s="99">
        <v>186000</v>
      </c>
      <c r="L351" s="27">
        <v>0</v>
      </c>
      <c r="M351" s="56">
        <f t="shared" si="331"/>
        <v>186000</v>
      </c>
      <c r="N351" s="110">
        <v>0</v>
      </c>
      <c r="O351" s="94">
        <v>0</v>
      </c>
      <c r="P351" s="99">
        <f t="shared" si="332"/>
        <v>186000</v>
      </c>
      <c r="Q351" s="27">
        <f t="shared" si="333"/>
        <v>0</v>
      </c>
      <c r="R351" s="56">
        <f t="shared" si="334"/>
        <v>186000</v>
      </c>
      <c r="S351" s="56">
        <f t="shared" si="335"/>
        <v>0</v>
      </c>
      <c r="T351" s="99">
        <f t="shared" si="336"/>
        <v>0</v>
      </c>
      <c r="U351" s="93">
        <f t="shared" si="337"/>
        <v>0</v>
      </c>
      <c r="V351" s="27">
        <f t="shared" si="338"/>
        <v>0</v>
      </c>
      <c r="W351" s="58">
        <f t="shared" si="339"/>
        <v>0</v>
      </c>
      <c r="X351" s="27">
        <f t="shared" si="340"/>
        <v>0</v>
      </c>
      <c r="Y351" s="58">
        <f t="shared" si="341"/>
        <v>0</v>
      </c>
      <c r="Z351" s="115">
        <f t="shared" si="342"/>
        <v>0</v>
      </c>
      <c r="AA351" s="115">
        <f t="shared" si="343"/>
        <v>0</v>
      </c>
    </row>
    <row r="352" spans="1:27" s="4" customFormat="1">
      <c r="A352" s="165" t="s">
        <v>510</v>
      </c>
      <c r="B352" s="21" t="s">
        <v>511</v>
      </c>
      <c r="C352" s="21" t="s">
        <v>46</v>
      </c>
      <c r="D352" s="133"/>
      <c r="E352" s="20" t="s">
        <v>50</v>
      </c>
      <c r="F352" s="13" t="s">
        <v>80</v>
      </c>
      <c r="G352" s="143"/>
      <c r="H352" s="15"/>
      <c r="I352" s="14" t="s">
        <v>78</v>
      </c>
      <c r="J352" s="157" t="s">
        <v>673</v>
      </c>
      <c r="K352" s="99">
        <v>2782000</v>
      </c>
      <c r="L352" s="27">
        <v>270000</v>
      </c>
      <c r="M352" s="56">
        <f t="shared" si="331"/>
        <v>3052000</v>
      </c>
      <c r="N352" s="110">
        <v>0</v>
      </c>
      <c r="O352" s="94">
        <v>0</v>
      </c>
      <c r="P352" s="99">
        <f t="shared" si="332"/>
        <v>2782000</v>
      </c>
      <c r="Q352" s="27">
        <f t="shared" si="333"/>
        <v>270000</v>
      </c>
      <c r="R352" s="56">
        <f t="shared" si="334"/>
        <v>3052000</v>
      </c>
      <c r="S352" s="56">
        <f t="shared" si="335"/>
        <v>0</v>
      </c>
      <c r="T352" s="99">
        <f t="shared" si="336"/>
        <v>0</v>
      </c>
      <c r="U352" s="93">
        <f t="shared" si="337"/>
        <v>0</v>
      </c>
      <c r="V352" s="27">
        <f t="shared" si="338"/>
        <v>0</v>
      </c>
      <c r="W352" s="58">
        <f t="shared" si="339"/>
        <v>0</v>
      </c>
      <c r="X352" s="27">
        <f t="shared" si="340"/>
        <v>0</v>
      </c>
      <c r="Y352" s="58">
        <f t="shared" si="341"/>
        <v>0</v>
      </c>
      <c r="Z352" s="115">
        <f t="shared" si="342"/>
        <v>0</v>
      </c>
      <c r="AA352" s="115">
        <f t="shared" si="343"/>
        <v>0</v>
      </c>
    </row>
    <row r="353" spans="1:27" s="4" customFormat="1">
      <c r="A353" s="165" t="s">
        <v>512</v>
      </c>
      <c r="B353" s="21" t="s">
        <v>513</v>
      </c>
      <c r="C353" s="21"/>
      <c r="D353" s="133"/>
      <c r="E353" s="20" t="s">
        <v>50</v>
      </c>
      <c r="F353" s="13" t="s">
        <v>80</v>
      </c>
      <c r="G353" s="143"/>
      <c r="H353" s="15"/>
      <c r="I353" s="14" t="s">
        <v>303</v>
      </c>
      <c r="J353" s="157" t="s">
        <v>673</v>
      </c>
      <c r="K353" s="99">
        <v>45000</v>
      </c>
      <c r="L353" s="27">
        <v>0</v>
      </c>
      <c r="M353" s="56">
        <f t="shared" si="331"/>
        <v>45000</v>
      </c>
      <c r="N353" s="110">
        <v>0</v>
      </c>
      <c r="O353" s="94">
        <v>0</v>
      </c>
      <c r="P353" s="99">
        <f t="shared" si="332"/>
        <v>45000</v>
      </c>
      <c r="Q353" s="27">
        <f t="shared" si="333"/>
        <v>0</v>
      </c>
      <c r="R353" s="56">
        <f t="shared" si="334"/>
        <v>45000</v>
      </c>
      <c r="S353" s="56">
        <f t="shared" si="335"/>
        <v>0</v>
      </c>
      <c r="T353" s="99">
        <f t="shared" si="336"/>
        <v>0</v>
      </c>
      <c r="U353" s="93">
        <f t="shared" si="337"/>
        <v>0</v>
      </c>
      <c r="V353" s="27">
        <f t="shared" si="338"/>
        <v>0</v>
      </c>
      <c r="W353" s="58">
        <f t="shared" si="339"/>
        <v>0</v>
      </c>
      <c r="X353" s="27">
        <f t="shared" si="340"/>
        <v>0</v>
      </c>
      <c r="Y353" s="58">
        <f t="shared" si="341"/>
        <v>0</v>
      </c>
      <c r="Z353" s="115">
        <f t="shared" si="342"/>
        <v>0</v>
      </c>
      <c r="AA353" s="115">
        <f t="shared" si="343"/>
        <v>0</v>
      </c>
    </row>
    <row r="354" spans="1:27" s="4" customFormat="1">
      <c r="A354" s="165" t="s">
        <v>514</v>
      </c>
      <c r="B354" s="21" t="s">
        <v>515</v>
      </c>
      <c r="C354" s="21"/>
      <c r="D354" s="133"/>
      <c r="E354" s="20" t="s">
        <v>50</v>
      </c>
      <c r="F354" s="13" t="s">
        <v>80</v>
      </c>
      <c r="G354" s="143"/>
      <c r="H354" s="15"/>
      <c r="I354" s="14" t="s">
        <v>78</v>
      </c>
      <c r="J354" s="157" t="s">
        <v>673</v>
      </c>
      <c r="K354" s="99">
        <v>5735000</v>
      </c>
      <c r="L354" s="27">
        <v>0</v>
      </c>
      <c r="M354" s="56">
        <f t="shared" si="331"/>
        <v>5735000</v>
      </c>
      <c r="N354" s="110">
        <v>0</v>
      </c>
      <c r="O354" s="94">
        <v>0</v>
      </c>
      <c r="P354" s="99">
        <f t="shared" si="332"/>
        <v>5735000</v>
      </c>
      <c r="Q354" s="27">
        <f t="shared" si="333"/>
        <v>0</v>
      </c>
      <c r="R354" s="56">
        <f t="shared" si="334"/>
        <v>5735000</v>
      </c>
      <c r="S354" s="56">
        <f t="shared" si="335"/>
        <v>0</v>
      </c>
      <c r="T354" s="99">
        <f t="shared" si="336"/>
        <v>0</v>
      </c>
      <c r="U354" s="93">
        <f t="shared" si="337"/>
        <v>0</v>
      </c>
      <c r="V354" s="27">
        <f t="shared" si="338"/>
        <v>0</v>
      </c>
      <c r="W354" s="58">
        <f t="shared" si="339"/>
        <v>0</v>
      </c>
      <c r="X354" s="27">
        <f t="shared" si="340"/>
        <v>0</v>
      </c>
      <c r="Y354" s="58">
        <f t="shared" si="341"/>
        <v>0</v>
      </c>
      <c r="Z354" s="115">
        <f t="shared" si="342"/>
        <v>0</v>
      </c>
      <c r="AA354" s="115">
        <f t="shared" si="343"/>
        <v>0</v>
      </c>
    </row>
    <row r="355" spans="1:27" s="4" customFormat="1">
      <c r="A355" s="165" t="s">
        <v>516</v>
      </c>
      <c r="B355" s="21" t="s">
        <v>517</v>
      </c>
      <c r="C355" s="21" t="s">
        <v>111</v>
      </c>
      <c r="D355" s="133"/>
      <c r="E355" s="20" t="s">
        <v>50</v>
      </c>
      <c r="F355" s="13" t="s">
        <v>80</v>
      </c>
      <c r="G355" s="143"/>
      <c r="H355" s="15"/>
      <c r="I355" s="14" t="s">
        <v>366</v>
      </c>
      <c r="J355" s="157" t="s">
        <v>673</v>
      </c>
      <c r="K355" s="99">
        <v>3981000</v>
      </c>
      <c r="L355" s="27">
        <v>0</v>
      </c>
      <c r="M355" s="56">
        <f t="shared" si="331"/>
        <v>3981000</v>
      </c>
      <c r="N355" s="110">
        <v>0</v>
      </c>
      <c r="O355" s="94">
        <v>0</v>
      </c>
      <c r="P355" s="99">
        <f t="shared" si="332"/>
        <v>3981000</v>
      </c>
      <c r="Q355" s="27">
        <f t="shared" si="333"/>
        <v>0</v>
      </c>
      <c r="R355" s="56">
        <f t="shared" si="334"/>
        <v>3981000</v>
      </c>
      <c r="S355" s="56">
        <f t="shared" si="335"/>
        <v>0</v>
      </c>
      <c r="T355" s="99">
        <f t="shared" si="336"/>
        <v>0</v>
      </c>
      <c r="U355" s="93">
        <f t="shared" si="337"/>
        <v>0</v>
      </c>
      <c r="V355" s="27">
        <f t="shared" si="338"/>
        <v>0</v>
      </c>
      <c r="W355" s="58">
        <f t="shared" si="339"/>
        <v>0</v>
      </c>
      <c r="X355" s="27">
        <f t="shared" si="340"/>
        <v>0</v>
      </c>
      <c r="Y355" s="58">
        <f t="shared" si="341"/>
        <v>0</v>
      </c>
      <c r="Z355" s="115">
        <f t="shared" si="342"/>
        <v>0</v>
      </c>
      <c r="AA355" s="115">
        <f t="shared" si="343"/>
        <v>0</v>
      </c>
    </row>
    <row r="356" spans="1:27" s="4" customFormat="1">
      <c r="A356" s="167" t="s">
        <v>623</v>
      </c>
      <c r="B356" s="21" t="s">
        <v>518</v>
      </c>
      <c r="C356" s="21" t="s">
        <v>111</v>
      </c>
      <c r="D356" s="133"/>
      <c r="E356" s="20" t="s">
        <v>50</v>
      </c>
      <c r="F356" s="13" t="s">
        <v>80</v>
      </c>
      <c r="G356" s="143"/>
      <c r="H356" s="15"/>
      <c r="I356" s="14" t="s">
        <v>366</v>
      </c>
      <c r="J356" s="157" t="s">
        <v>673</v>
      </c>
      <c r="K356" s="99">
        <v>0</v>
      </c>
      <c r="L356" s="27">
        <v>306000</v>
      </c>
      <c r="M356" s="56">
        <f t="shared" si="331"/>
        <v>306000</v>
      </c>
      <c r="N356" s="110">
        <v>0</v>
      </c>
      <c r="O356" s="94">
        <v>0</v>
      </c>
      <c r="P356" s="99">
        <f t="shared" si="332"/>
        <v>0</v>
      </c>
      <c r="Q356" s="27">
        <f t="shared" si="333"/>
        <v>306000</v>
      </c>
      <c r="R356" s="56">
        <f t="shared" si="334"/>
        <v>306000</v>
      </c>
      <c r="S356" s="56">
        <f t="shared" si="335"/>
        <v>0</v>
      </c>
      <c r="T356" s="99">
        <f t="shared" si="336"/>
        <v>0</v>
      </c>
      <c r="U356" s="93">
        <f t="shared" si="337"/>
        <v>0</v>
      </c>
      <c r="V356" s="27">
        <f t="shared" si="338"/>
        <v>0</v>
      </c>
      <c r="W356" s="58">
        <f t="shared" si="339"/>
        <v>0</v>
      </c>
      <c r="X356" s="27">
        <f t="shared" si="340"/>
        <v>0</v>
      </c>
      <c r="Y356" s="58">
        <f t="shared" si="341"/>
        <v>0</v>
      </c>
      <c r="Z356" s="115">
        <f t="shared" si="342"/>
        <v>0</v>
      </c>
      <c r="AA356" s="115">
        <f t="shared" si="343"/>
        <v>0</v>
      </c>
    </row>
    <row r="357" spans="1:27" s="4" customFormat="1">
      <c r="A357" s="167" t="s">
        <v>623</v>
      </c>
      <c r="B357" s="21" t="s">
        <v>519</v>
      </c>
      <c r="C357" s="21" t="s">
        <v>111</v>
      </c>
      <c r="D357" s="133"/>
      <c r="E357" s="20" t="s">
        <v>50</v>
      </c>
      <c r="F357" s="13" t="s">
        <v>80</v>
      </c>
      <c r="G357" s="143"/>
      <c r="H357" s="15"/>
      <c r="I357" s="14" t="s">
        <v>239</v>
      </c>
      <c r="J357" s="157" t="s">
        <v>673</v>
      </c>
      <c r="K357" s="99">
        <v>0</v>
      </c>
      <c r="L357" s="27">
        <v>19000</v>
      </c>
      <c r="M357" s="56">
        <f t="shared" si="331"/>
        <v>19000</v>
      </c>
      <c r="N357" s="110">
        <v>0</v>
      </c>
      <c r="O357" s="94">
        <v>0</v>
      </c>
      <c r="P357" s="99">
        <f t="shared" si="332"/>
        <v>0</v>
      </c>
      <c r="Q357" s="27">
        <f t="shared" si="333"/>
        <v>19000</v>
      </c>
      <c r="R357" s="56">
        <f t="shared" si="334"/>
        <v>19000</v>
      </c>
      <c r="S357" s="56">
        <f t="shared" si="335"/>
        <v>0</v>
      </c>
      <c r="T357" s="99">
        <f t="shared" si="336"/>
        <v>0</v>
      </c>
      <c r="U357" s="93">
        <f t="shared" si="337"/>
        <v>0</v>
      </c>
      <c r="V357" s="27">
        <f t="shared" si="338"/>
        <v>0</v>
      </c>
      <c r="W357" s="58">
        <f t="shared" si="339"/>
        <v>0</v>
      </c>
      <c r="X357" s="27">
        <f t="shared" si="340"/>
        <v>0</v>
      </c>
      <c r="Y357" s="58">
        <f t="shared" si="341"/>
        <v>0</v>
      </c>
      <c r="Z357" s="115">
        <f t="shared" si="342"/>
        <v>0</v>
      </c>
      <c r="AA357" s="115">
        <f t="shared" si="343"/>
        <v>0</v>
      </c>
    </row>
    <row r="358" spans="1:27" s="4" customFormat="1" ht="25.5">
      <c r="A358" s="167" t="s">
        <v>624</v>
      </c>
      <c r="B358" s="21" t="s">
        <v>520</v>
      </c>
      <c r="C358" s="21" t="s">
        <v>111</v>
      </c>
      <c r="D358" s="133"/>
      <c r="E358" s="20" t="s">
        <v>50</v>
      </c>
      <c r="F358" s="13" t="s">
        <v>80</v>
      </c>
      <c r="G358" s="143"/>
      <c r="H358" s="15"/>
      <c r="I358" s="14" t="s">
        <v>521</v>
      </c>
      <c r="J358" s="157" t="s">
        <v>673</v>
      </c>
      <c r="K358" s="99">
        <v>1724000</v>
      </c>
      <c r="L358" s="27">
        <v>125000</v>
      </c>
      <c r="M358" s="56">
        <f t="shared" si="331"/>
        <v>1849000</v>
      </c>
      <c r="N358" s="110">
        <v>0</v>
      </c>
      <c r="O358" s="94">
        <v>0</v>
      </c>
      <c r="P358" s="99">
        <f t="shared" si="332"/>
        <v>1724000</v>
      </c>
      <c r="Q358" s="27">
        <f t="shared" si="333"/>
        <v>125000</v>
      </c>
      <c r="R358" s="56">
        <f t="shared" si="334"/>
        <v>1849000</v>
      </c>
      <c r="S358" s="56">
        <f t="shared" si="335"/>
        <v>0</v>
      </c>
      <c r="T358" s="99">
        <f t="shared" si="336"/>
        <v>0</v>
      </c>
      <c r="U358" s="93">
        <f t="shared" si="337"/>
        <v>0</v>
      </c>
      <c r="V358" s="27">
        <f t="shared" si="338"/>
        <v>0</v>
      </c>
      <c r="W358" s="58">
        <f t="shared" si="339"/>
        <v>0</v>
      </c>
      <c r="X358" s="27">
        <f t="shared" si="340"/>
        <v>0</v>
      </c>
      <c r="Y358" s="58">
        <f t="shared" si="341"/>
        <v>0</v>
      </c>
      <c r="Z358" s="115">
        <f t="shared" si="342"/>
        <v>0</v>
      </c>
      <c r="AA358" s="115">
        <f t="shared" si="343"/>
        <v>0</v>
      </c>
    </row>
    <row r="359" spans="1:27" s="4" customFormat="1" ht="38.25">
      <c r="A359" s="165" t="s">
        <v>240</v>
      </c>
      <c r="B359" s="21" t="s">
        <v>522</v>
      </c>
      <c r="C359" s="21"/>
      <c r="D359" s="133"/>
      <c r="E359" s="20" t="s">
        <v>145</v>
      </c>
      <c r="F359" s="13" t="s">
        <v>145</v>
      </c>
      <c r="G359" s="143"/>
      <c r="H359" s="15"/>
      <c r="I359" s="14" t="s">
        <v>187</v>
      </c>
      <c r="J359" s="157" t="s">
        <v>673</v>
      </c>
      <c r="K359" s="99">
        <v>0</v>
      </c>
      <c r="L359" s="27">
        <v>6723000</v>
      </c>
      <c r="M359" s="56">
        <f t="shared" si="331"/>
        <v>6723000</v>
      </c>
      <c r="N359" s="110">
        <v>0</v>
      </c>
      <c r="O359" s="94">
        <v>0</v>
      </c>
      <c r="P359" s="99">
        <f t="shared" si="332"/>
        <v>0</v>
      </c>
      <c r="Q359" s="27">
        <f t="shared" si="333"/>
        <v>6723000</v>
      </c>
      <c r="R359" s="56">
        <f t="shared" si="334"/>
        <v>6723000</v>
      </c>
      <c r="S359" s="56">
        <f t="shared" si="335"/>
        <v>0</v>
      </c>
      <c r="T359" s="99">
        <f t="shared" si="336"/>
        <v>0</v>
      </c>
      <c r="U359" s="93">
        <f t="shared" si="337"/>
        <v>0</v>
      </c>
      <c r="V359" s="27">
        <f t="shared" si="338"/>
        <v>0</v>
      </c>
      <c r="W359" s="58">
        <f t="shared" si="339"/>
        <v>0</v>
      </c>
      <c r="X359" s="27">
        <f t="shared" si="340"/>
        <v>0</v>
      </c>
      <c r="Y359" s="58">
        <f t="shared" si="341"/>
        <v>0</v>
      </c>
      <c r="Z359" s="115">
        <f t="shared" si="342"/>
        <v>0</v>
      </c>
      <c r="AA359" s="115">
        <f t="shared" si="343"/>
        <v>0</v>
      </c>
    </row>
    <row r="360" spans="1:27" s="4" customFormat="1">
      <c r="A360" s="165" t="s">
        <v>240</v>
      </c>
      <c r="B360" s="21" t="s">
        <v>526</v>
      </c>
      <c r="C360" s="21"/>
      <c r="D360" s="133"/>
      <c r="E360" s="20" t="s">
        <v>79</v>
      </c>
      <c r="F360" s="13" t="s">
        <v>80</v>
      </c>
      <c r="G360" s="143"/>
      <c r="H360" s="15"/>
      <c r="I360" s="14" t="s">
        <v>56</v>
      </c>
      <c r="J360" s="157" t="s">
        <v>673</v>
      </c>
      <c r="K360" s="99">
        <v>2715000</v>
      </c>
      <c r="L360" s="27">
        <v>0</v>
      </c>
      <c r="M360" s="56">
        <f t="shared" si="331"/>
        <v>2715000</v>
      </c>
      <c r="N360" s="110">
        <v>0</v>
      </c>
      <c r="O360" s="94">
        <v>0</v>
      </c>
      <c r="P360" s="99">
        <f t="shared" si="332"/>
        <v>2715000</v>
      </c>
      <c r="Q360" s="27">
        <f t="shared" si="333"/>
        <v>0</v>
      </c>
      <c r="R360" s="56">
        <f t="shared" si="334"/>
        <v>2715000</v>
      </c>
      <c r="S360" s="56">
        <f t="shared" si="335"/>
        <v>0</v>
      </c>
      <c r="T360" s="99">
        <f t="shared" si="336"/>
        <v>0</v>
      </c>
      <c r="U360" s="93">
        <f t="shared" si="337"/>
        <v>0</v>
      </c>
      <c r="V360" s="27">
        <f t="shared" si="338"/>
        <v>0</v>
      </c>
      <c r="W360" s="58">
        <f t="shared" si="339"/>
        <v>0</v>
      </c>
      <c r="X360" s="27">
        <f t="shared" si="340"/>
        <v>0</v>
      </c>
      <c r="Y360" s="58">
        <f t="shared" si="341"/>
        <v>0</v>
      </c>
      <c r="Z360" s="115">
        <f t="shared" si="342"/>
        <v>0</v>
      </c>
      <c r="AA360" s="115">
        <f t="shared" si="343"/>
        <v>0</v>
      </c>
    </row>
    <row r="361" spans="1:27" s="4" customFormat="1">
      <c r="A361" s="165" t="s">
        <v>527</v>
      </c>
      <c r="B361" s="146" t="s">
        <v>614</v>
      </c>
      <c r="C361" s="21"/>
      <c r="D361" s="133"/>
      <c r="E361" s="20" t="s">
        <v>79</v>
      </c>
      <c r="F361" s="13" t="s">
        <v>80</v>
      </c>
      <c r="G361" s="143"/>
      <c r="H361" s="15"/>
      <c r="I361" s="14" t="s">
        <v>640</v>
      </c>
      <c r="J361" s="157" t="s">
        <v>673</v>
      </c>
      <c r="K361" s="99">
        <v>7717000</v>
      </c>
      <c r="L361" s="27">
        <v>1317000</v>
      </c>
      <c r="M361" s="56">
        <f t="shared" si="331"/>
        <v>9034000</v>
      </c>
      <c r="N361" s="110">
        <v>0</v>
      </c>
      <c r="O361" s="94">
        <v>0</v>
      </c>
      <c r="P361" s="99">
        <f t="shared" si="332"/>
        <v>7717000</v>
      </c>
      <c r="Q361" s="27">
        <f t="shared" si="333"/>
        <v>1317000</v>
      </c>
      <c r="R361" s="56">
        <f t="shared" si="334"/>
        <v>9034000</v>
      </c>
      <c r="S361" s="56">
        <f t="shared" si="335"/>
        <v>0</v>
      </c>
      <c r="T361" s="99">
        <f t="shared" si="336"/>
        <v>0</v>
      </c>
      <c r="U361" s="93">
        <f t="shared" si="337"/>
        <v>0</v>
      </c>
      <c r="V361" s="27">
        <f t="shared" si="338"/>
        <v>0</v>
      </c>
      <c r="W361" s="58">
        <f t="shared" si="339"/>
        <v>0</v>
      </c>
      <c r="X361" s="27">
        <f t="shared" si="340"/>
        <v>0</v>
      </c>
      <c r="Y361" s="58">
        <f t="shared" si="341"/>
        <v>0</v>
      </c>
      <c r="Z361" s="115">
        <f t="shared" si="342"/>
        <v>0</v>
      </c>
      <c r="AA361" s="115">
        <f t="shared" si="343"/>
        <v>0</v>
      </c>
    </row>
    <row r="362" spans="1:27" s="4" customFormat="1">
      <c r="A362" s="165" t="s">
        <v>746</v>
      </c>
      <c r="B362" s="146" t="s">
        <v>790</v>
      </c>
      <c r="C362" s="21" t="s">
        <v>159</v>
      </c>
      <c r="D362" s="133"/>
      <c r="E362" s="20"/>
      <c r="F362" s="13"/>
      <c r="G362" s="143"/>
      <c r="H362" s="15"/>
      <c r="I362" s="14" t="s">
        <v>303</v>
      </c>
      <c r="J362" s="157" t="s">
        <v>673</v>
      </c>
      <c r="K362" s="99">
        <v>219000</v>
      </c>
      <c r="L362" s="27">
        <v>0</v>
      </c>
      <c r="M362" s="56">
        <f t="shared" ref="M362" si="344">SUM(K362:L362)</f>
        <v>219000</v>
      </c>
      <c r="N362" s="110">
        <v>0</v>
      </c>
      <c r="O362" s="94">
        <v>0</v>
      </c>
      <c r="P362" s="99">
        <f t="shared" si="332"/>
        <v>219000</v>
      </c>
      <c r="Q362" s="27">
        <f t="shared" si="333"/>
        <v>0</v>
      </c>
      <c r="R362" s="56">
        <f t="shared" si="334"/>
        <v>219000</v>
      </c>
      <c r="S362" s="56">
        <f t="shared" ref="S362" si="345">R362-(M362+N362+O362)</f>
        <v>0</v>
      </c>
      <c r="T362" s="99">
        <f t="shared" si="336"/>
        <v>0</v>
      </c>
      <c r="U362" s="93">
        <f t="shared" si="337"/>
        <v>0</v>
      </c>
      <c r="V362" s="27">
        <f t="shared" si="338"/>
        <v>0</v>
      </c>
      <c r="W362" s="58">
        <f t="shared" si="339"/>
        <v>0</v>
      </c>
      <c r="X362" s="27">
        <f t="shared" si="340"/>
        <v>0</v>
      </c>
      <c r="Y362" s="58">
        <f t="shared" si="341"/>
        <v>0</v>
      </c>
      <c r="Z362" s="115">
        <f t="shared" ref="Z362" si="346">SUM(T362:Y362)</f>
        <v>0</v>
      </c>
      <c r="AA362" s="115">
        <f t="shared" ref="AA362" si="347">Z362*$D$7</f>
        <v>0</v>
      </c>
    </row>
    <row r="363" spans="1:27" s="4" customFormat="1">
      <c r="A363" s="165" t="s">
        <v>746</v>
      </c>
      <c r="B363" s="146" t="s">
        <v>747</v>
      </c>
      <c r="C363" s="21" t="s">
        <v>159</v>
      </c>
      <c r="D363" s="133"/>
      <c r="E363" s="20"/>
      <c r="F363" s="13"/>
      <c r="G363" s="143"/>
      <c r="H363" s="15"/>
      <c r="I363" s="14" t="s">
        <v>303</v>
      </c>
      <c r="J363" s="157" t="s">
        <v>673</v>
      </c>
      <c r="K363" s="99">
        <v>363000</v>
      </c>
      <c r="L363" s="27">
        <v>0</v>
      </c>
      <c r="M363" s="56">
        <f t="shared" si="331"/>
        <v>363000</v>
      </c>
      <c r="N363" s="110">
        <v>0</v>
      </c>
      <c r="O363" s="94">
        <v>0</v>
      </c>
      <c r="P363" s="99">
        <f t="shared" si="332"/>
        <v>363000</v>
      </c>
      <c r="Q363" s="27">
        <f t="shared" si="333"/>
        <v>0</v>
      </c>
      <c r="R363" s="56">
        <f t="shared" si="334"/>
        <v>363000</v>
      </c>
      <c r="S363" s="56">
        <f t="shared" si="335"/>
        <v>0</v>
      </c>
      <c r="T363" s="99">
        <f t="shared" si="336"/>
        <v>0</v>
      </c>
      <c r="U363" s="93">
        <f t="shared" si="337"/>
        <v>0</v>
      </c>
      <c r="V363" s="27">
        <f t="shared" si="338"/>
        <v>0</v>
      </c>
      <c r="W363" s="58">
        <f t="shared" si="339"/>
        <v>0</v>
      </c>
      <c r="X363" s="27">
        <f t="shared" si="340"/>
        <v>0</v>
      </c>
      <c r="Y363" s="58">
        <f t="shared" si="341"/>
        <v>0</v>
      </c>
      <c r="Z363" s="115">
        <f t="shared" si="342"/>
        <v>0</v>
      </c>
      <c r="AA363" s="115">
        <f t="shared" si="343"/>
        <v>0</v>
      </c>
    </row>
    <row r="364" spans="1:27" s="4" customFormat="1" ht="13.5" thickBot="1">
      <c r="A364" s="168" t="s">
        <v>22</v>
      </c>
      <c r="B364" s="102"/>
      <c r="C364" s="102"/>
      <c r="D364" s="131"/>
      <c r="E364" s="103"/>
      <c r="F364" s="103"/>
      <c r="G364" s="104"/>
      <c r="H364" s="104"/>
      <c r="I364" s="104"/>
      <c r="J364" s="104"/>
      <c r="K364" s="108">
        <f>SUM(K326:K363)</f>
        <v>86997000</v>
      </c>
      <c r="L364" s="106">
        <f>SUM(L326:L363)</f>
        <v>12181000</v>
      </c>
      <c r="M364" s="106">
        <f>SUM(M326:M363)</f>
        <v>99178000</v>
      </c>
      <c r="N364" s="106">
        <f t="shared" ref="N364" si="348">SUM(N326:N363)</f>
        <v>0</v>
      </c>
      <c r="O364" s="106">
        <f t="shared" ref="O364" si="349">SUM(O326:O363)</f>
        <v>0</v>
      </c>
      <c r="P364" s="108">
        <f>SUM(P326:P363)</f>
        <v>86997000</v>
      </c>
      <c r="Q364" s="106">
        <f>SUM(Q326:Q363)</f>
        <v>12181000</v>
      </c>
      <c r="R364" s="106">
        <f>SUM(R326:R363)</f>
        <v>99178000</v>
      </c>
      <c r="S364" s="137">
        <f>SUM(S326:S363)</f>
        <v>0</v>
      </c>
      <c r="T364" s="106">
        <f t="shared" ref="T364:AA364" si="350">SUM(T326:T363)</f>
        <v>0</v>
      </c>
      <c r="U364" s="106">
        <f t="shared" si="350"/>
        <v>0</v>
      </c>
      <c r="V364" s="106">
        <f t="shared" si="350"/>
        <v>0</v>
      </c>
      <c r="W364" s="106">
        <f t="shared" si="350"/>
        <v>0</v>
      </c>
      <c r="X364" s="106">
        <f t="shared" si="350"/>
        <v>0</v>
      </c>
      <c r="Y364" s="106">
        <f t="shared" si="350"/>
        <v>0</v>
      </c>
      <c r="Z364" s="106">
        <f t="shared" si="350"/>
        <v>0</v>
      </c>
      <c r="AA364" s="106">
        <f t="shared" si="350"/>
        <v>0</v>
      </c>
    </row>
    <row r="365" spans="1:27" s="4" customFormat="1" ht="16.5" thickTop="1">
      <c r="A365" s="22" t="s">
        <v>528</v>
      </c>
      <c r="B365" s="16"/>
      <c r="C365" s="16"/>
      <c r="D365" s="132"/>
      <c r="E365" s="17"/>
      <c r="F365" s="17"/>
      <c r="G365" s="18"/>
      <c r="H365" s="18"/>
      <c r="I365" s="18"/>
      <c r="J365" s="18"/>
      <c r="K365" s="25"/>
      <c r="L365" s="25"/>
      <c r="M365" s="26"/>
      <c r="N365" s="111"/>
      <c r="O365" s="95"/>
      <c r="P365" s="164"/>
      <c r="Q365" s="25"/>
      <c r="R365" s="26"/>
      <c r="S365" s="26"/>
      <c r="T365" s="57"/>
      <c r="U365" s="57"/>
      <c r="V365" s="57"/>
      <c r="W365" s="57"/>
      <c r="X365" s="57"/>
      <c r="Y365" s="57"/>
      <c r="Z365" s="116"/>
      <c r="AA365" s="116"/>
    </row>
    <row r="366" spans="1:27" s="4" customFormat="1">
      <c r="A366" s="165" t="s">
        <v>529</v>
      </c>
      <c r="B366" s="146" t="s">
        <v>613</v>
      </c>
      <c r="C366" s="21"/>
      <c r="D366" s="133"/>
      <c r="E366" s="20" t="s">
        <v>50</v>
      </c>
      <c r="F366" s="13" t="s">
        <v>51</v>
      </c>
      <c r="G366" s="143"/>
      <c r="H366" s="15"/>
      <c r="I366" s="14" t="s">
        <v>303</v>
      </c>
      <c r="J366" s="157" t="s">
        <v>673</v>
      </c>
      <c r="K366" s="99">
        <v>2476000</v>
      </c>
      <c r="L366" s="27">
        <v>196000</v>
      </c>
      <c r="M366" s="56">
        <f t="shared" ref="M366:M403" si="351">SUM(K366:L366)</f>
        <v>2672000</v>
      </c>
      <c r="N366" s="110">
        <v>0</v>
      </c>
      <c r="O366" s="94">
        <v>0</v>
      </c>
      <c r="P366" s="99">
        <f t="shared" ref="P366:P403" si="352">IF(J366="TG",ROUNDUP((K366+N366)*($L$6/$K$6),-3),ROUNDUP((K366+N366)*($L$8/$K$8),-3))</f>
        <v>2476000</v>
      </c>
      <c r="Q366" s="27">
        <f t="shared" ref="Q366:Q403" si="353">ROUNDUP((L366+O366)*($L$7/$K$7),-3)</f>
        <v>196000</v>
      </c>
      <c r="R366" s="56">
        <f t="shared" ref="R366:R403" si="354">P366+Q366</f>
        <v>2672000</v>
      </c>
      <c r="S366" s="56">
        <f t="shared" ref="S366:S403" si="355">R366-(M366+N366+O366)</f>
        <v>0</v>
      </c>
      <c r="T366" s="99">
        <f t="shared" ref="T366:T403" si="356">(R366*$G$6/1000)*$T$17</f>
        <v>0</v>
      </c>
      <c r="U366" s="93">
        <f t="shared" ref="U366:U403" si="357">(R366*$G$7/1000)*$U$17</f>
        <v>0</v>
      </c>
      <c r="V366" s="27">
        <f t="shared" ref="V366:V403" si="358">(R366*$G$8/1000)*$V$17</f>
        <v>0</v>
      </c>
      <c r="W366" s="58">
        <f t="shared" ref="W366:W403" si="359">(R366*$G$9/1000)*$W$17</f>
        <v>0</v>
      </c>
      <c r="X366" s="27">
        <f t="shared" ref="X366:X403" si="360">(R366*$G$10/1000)*$X$17</f>
        <v>0</v>
      </c>
      <c r="Y366" s="58">
        <f t="shared" ref="Y366:Y403" si="361">(R366*$G$11/1000)*$Y$17</f>
        <v>0</v>
      </c>
      <c r="Z366" s="115">
        <f t="shared" ref="Z366:Z403" si="362">SUM(T366:Y366)</f>
        <v>0</v>
      </c>
      <c r="AA366" s="115">
        <f t="shared" ref="AA366:AA403" si="363">Z366*$D$7</f>
        <v>0</v>
      </c>
    </row>
    <row r="367" spans="1:27" s="4" customFormat="1">
      <c r="A367" s="165" t="s">
        <v>529</v>
      </c>
      <c r="B367" s="146" t="s">
        <v>530</v>
      </c>
      <c r="C367" s="21"/>
      <c r="D367" s="133"/>
      <c r="E367" s="20" t="s">
        <v>50</v>
      </c>
      <c r="F367" s="13" t="s">
        <v>51</v>
      </c>
      <c r="G367" s="143"/>
      <c r="H367" s="15"/>
      <c r="I367" s="14" t="s">
        <v>303</v>
      </c>
      <c r="J367" s="157" t="s">
        <v>673</v>
      </c>
      <c r="K367" s="99">
        <v>560000</v>
      </c>
      <c r="L367" s="27">
        <v>50000</v>
      </c>
      <c r="M367" s="56">
        <f t="shared" si="351"/>
        <v>610000</v>
      </c>
      <c r="N367" s="110">
        <v>0</v>
      </c>
      <c r="O367" s="94">
        <v>0</v>
      </c>
      <c r="P367" s="99">
        <f t="shared" si="352"/>
        <v>560000</v>
      </c>
      <c r="Q367" s="27">
        <f t="shared" si="353"/>
        <v>50000</v>
      </c>
      <c r="R367" s="56">
        <f t="shared" si="354"/>
        <v>610000</v>
      </c>
      <c r="S367" s="56">
        <f t="shared" si="355"/>
        <v>0</v>
      </c>
      <c r="T367" s="99">
        <f t="shared" si="356"/>
        <v>0</v>
      </c>
      <c r="U367" s="93">
        <f t="shared" si="357"/>
        <v>0</v>
      </c>
      <c r="V367" s="27">
        <f t="shared" si="358"/>
        <v>0</v>
      </c>
      <c r="W367" s="58">
        <f t="shared" si="359"/>
        <v>0</v>
      </c>
      <c r="X367" s="27">
        <f t="shared" si="360"/>
        <v>0</v>
      </c>
      <c r="Y367" s="58">
        <f t="shared" si="361"/>
        <v>0</v>
      </c>
      <c r="Z367" s="115">
        <f t="shared" si="362"/>
        <v>0</v>
      </c>
      <c r="AA367" s="115">
        <f t="shared" si="363"/>
        <v>0</v>
      </c>
    </row>
    <row r="368" spans="1:27" s="4" customFormat="1">
      <c r="A368" s="165" t="s">
        <v>531</v>
      </c>
      <c r="B368" s="146" t="s">
        <v>612</v>
      </c>
      <c r="C368" s="21"/>
      <c r="D368" s="133"/>
      <c r="E368" s="20" t="s">
        <v>50</v>
      </c>
      <c r="F368" s="13" t="s">
        <v>51</v>
      </c>
      <c r="G368" s="143"/>
      <c r="H368" s="15"/>
      <c r="I368" s="14" t="s">
        <v>641</v>
      </c>
      <c r="J368" s="157" t="s">
        <v>673</v>
      </c>
      <c r="K368" s="99">
        <v>2476000</v>
      </c>
      <c r="L368" s="27">
        <v>0</v>
      </c>
      <c r="M368" s="56">
        <f t="shared" si="351"/>
        <v>2476000</v>
      </c>
      <c r="N368" s="110">
        <v>0</v>
      </c>
      <c r="O368" s="94">
        <v>0</v>
      </c>
      <c r="P368" s="99">
        <f t="shared" si="352"/>
        <v>2476000</v>
      </c>
      <c r="Q368" s="27">
        <f t="shared" si="353"/>
        <v>0</v>
      </c>
      <c r="R368" s="56">
        <f t="shared" si="354"/>
        <v>2476000</v>
      </c>
      <c r="S368" s="56">
        <f t="shared" si="355"/>
        <v>0</v>
      </c>
      <c r="T368" s="99">
        <f t="shared" si="356"/>
        <v>0</v>
      </c>
      <c r="U368" s="93">
        <f t="shared" si="357"/>
        <v>0</v>
      </c>
      <c r="V368" s="27">
        <f t="shared" si="358"/>
        <v>0</v>
      </c>
      <c r="W368" s="58">
        <f t="shared" si="359"/>
        <v>0</v>
      </c>
      <c r="X368" s="27">
        <f t="shared" si="360"/>
        <v>0</v>
      </c>
      <c r="Y368" s="58">
        <f t="shared" si="361"/>
        <v>0</v>
      </c>
      <c r="Z368" s="115">
        <f t="shared" si="362"/>
        <v>0</v>
      </c>
      <c r="AA368" s="115">
        <f t="shared" si="363"/>
        <v>0</v>
      </c>
    </row>
    <row r="369" spans="1:27" s="4" customFormat="1">
      <c r="A369" s="165" t="s">
        <v>642</v>
      </c>
      <c r="B369" s="146" t="s">
        <v>611</v>
      </c>
      <c r="C369" s="21" t="s">
        <v>159</v>
      </c>
      <c r="D369" s="133"/>
      <c r="E369" s="20" t="s">
        <v>50</v>
      </c>
      <c r="F369" s="13" t="s">
        <v>51</v>
      </c>
      <c r="G369" s="143"/>
      <c r="H369" s="15"/>
      <c r="I369" s="14" t="s">
        <v>303</v>
      </c>
      <c r="J369" s="157" t="s">
        <v>673</v>
      </c>
      <c r="K369" s="99">
        <v>3033000</v>
      </c>
      <c r="L369" s="27">
        <v>267000</v>
      </c>
      <c r="M369" s="56">
        <f t="shared" si="351"/>
        <v>3300000</v>
      </c>
      <c r="N369" s="110">
        <v>0</v>
      </c>
      <c r="O369" s="94">
        <v>0</v>
      </c>
      <c r="P369" s="99">
        <f t="shared" si="352"/>
        <v>3033000</v>
      </c>
      <c r="Q369" s="27">
        <f t="shared" si="353"/>
        <v>267000</v>
      </c>
      <c r="R369" s="56">
        <f t="shared" si="354"/>
        <v>3300000</v>
      </c>
      <c r="S369" s="56">
        <f t="shared" si="355"/>
        <v>0</v>
      </c>
      <c r="T369" s="99">
        <f t="shared" si="356"/>
        <v>0</v>
      </c>
      <c r="U369" s="93">
        <f t="shared" si="357"/>
        <v>0</v>
      </c>
      <c r="V369" s="27">
        <f t="shared" si="358"/>
        <v>0</v>
      </c>
      <c r="W369" s="58">
        <f t="shared" si="359"/>
        <v>0</v>
      </c>
      <c r="X369" s="27">
        <f t="shared" si="360"/>
        <v>0</v>
      </c>
      <c r="Y369" s="58">
        <f t="shared" si="361"/>
        <v>0</v>
      </c>
      <c r="Z369" s="115">
        <f t="shared" si="362"/>
        <v>0</v>
      </c>
      <c r="AA369" s="115">
        <f t="shared" si="363"/>
        <v>0</v>
      </c>
    </row>
    <row r="370" spans="1:27" s="4" customFormat="1">
      <c r="A370" s="165" t="s">
        <v>532</v>
      </c>
      <c r="B370" s="146" t="s">
        <v>611</v>
      </c>
      <c r="C370" s="21" t="s">
        <v>159</v>
      </c>
      <c r="D370" s="133"/>
      <c r="E370" s="20" t="s">
        <v>50</v>
      </c>
      <c r="F370" s="13" t="s">
        <v>51</v>
      </c>
      <c r="G370" s="143"/>
      <c r="H370" s="15"/>
      <c r="I370" s="14" t="s">
        <v>303</v>
      </c>
      <c r="J370" s="157" t="s">
        <v>673</v>
      </c>
      <c r="K370" s="99">
        <v>1780000</v>
      </c>
      <c r="L370" s="27">
        <v>261000</v>
      </c>
      <c r="M370" s="56">
        <f t="shared" si="351"/>
        <v>2041000</v>
      </c>
      <c r="N370" s="110">
        <v>0</v>
      </c>
      <c r="O370" s="94">
        <v>0</v>
      </c>
      <c r="P370" s="99">
        <f t="shared" si="352"/>
        <v>1780000</v>
      </c>
      <c r="Q370" s="27">
        <f t="shared" si="353"/>
        <v>261000</v>
      </c>
      <c r="R370" s="56">
        <f t="shared" si="354"/>
        <v>2041000</v>
      </c>
      <c r="S370" s="56">
        <f t="shared" si="355"/>
        <v>0</v>
      </c>
      <c r="T370" s="99">
        <f t="shared" si="356"/>
        <v>0</v>
      </c>
      <c r="U370" s="93">
        <f t="shared" si="357"/>
        <v>0</v>
      </c>
      <c r="V370" s="27">
        <f t="shared" si="358"/>
        <v>0</v>
      </c>
      <c r="W370" s="58">
        <f t="shared" si="359"/>
        <v>0</v>
      </c>
      <c r="X370" s="27">
        <f t="shared" si="360"/>
        <v>0</v>
      </c>
      <c r="Y370" s="58">
        <f t="shared" si="361"/>
        <v>0</v>
      </c>
      <c r="Z370" s="115">
        <f t="shared" si="362"/>
        <v>0</v>
      </c>
      <c r="AA370" s="115">
        <f t="shared" si="363"/>
        <v>0</v>
      </c>
    </row>
    <row r="371" spans="1:27" s="4" customFormat="1">
      <c r="A371" s="165" t="s">
        <v>533</v>
      </c>
      <c r="B371" s="146" t="s">
        <v>610</v>
      </c>
      <c r="C371" s="21"/>
      <c r="D371" s="133"/>
      <c r="E371" s="20" t="s">
        <v>50</v>
      </c>
      <c r="F371" s="13" t="s">
        <v>208</v>
      </c>
      <c r="G371" s="143"/>
      <c r="H371" s="15"/>
      <c r="I371" s="14" t="s">
        <v>303</v>
      </c>
      <c r="J371" s="157" t="s">
        <v>673</v>
      </c>
      <c r="K371" s="99">
        <v>3730000</v>
      </c>
      <c r="L371" s="27">
        <v>290000</v>
      </c>
      <c r="M371" s="56">
        <f t="shared" si="351"/>
        <v>4020000</v>
      </c>
      <c r="N371" s="110">
        <v>0</v>
      </c>
      <c r="O371" s="94">
        <v>0</v>
      </c>
      <c r="P371" s="99">
        <f t="shared" si="352"/>
        <v>3730000</v>
      </c>
      <c r="Q371" s="27">
        <f t="shared" si="353"/>
        <v>290000</v>
      </c>
      <c r="R371" s="56">
        <f t="shared" si="354"/>
        <v>4020000</v>
      </c>
      <c r="S371" s="56">
        <f t="shared" si="355"/>
        <v>0</v>
      </c>
      <c r="T371" s="99">
        <f t="shared" si="356"/>
        <v>0</v>
      </c>
      <c r="U371" s="93">
        <f t="shared" si="357"/>
        <v>0</v>
      </c>
      <c r="V371" s="27">
        <f t="shared" si="358"/>
        <v>0</v>
      </c>
      <c r="W371" s="58">
        <f t="shared" si="359"/>
        <v>0</v>
      </c>
      <c r="X371" s="27">
        <f t="shared" si="360"/>
        <v>0</v>
      </c>
      <c r="Y371" s="58">
        <f t="shared" si="361"/>
        <v>0</v>
      </c>
      <c r="Z371" s="115">
        <f t="shared" si="362"/>
        <v>0</v>
      </c>
      <c r="AA371" s="115">
        <f t="shared" si="363"/>
        <v>0</v>
      </c>
    </row>
    <row r="372" spans="1:27" s="4" customFormat="1">
      <c r="A372" s="165" t="s">
        <v>534</v>
      </c>
      <c r="B372" s="146" t="s">
        <v>643</v>
      </c>
      <c r="C372" s="21"/>
      <c r="D372" s="133"/>
      <c r="E372" s="20" t="s">
        <v>50</v>
      </c>
      <c r="F372" s="13" t="s">
        <v>488</v>
      </c>
      <c r="G372" s="143"/>
      <c r="H372" s="15"/>
      <c r="I372" s="14" t="s">
        <v>303</v>
      </c>
      <c r="J372" s="157" t="s">
        <v>673</v>
      </c>
      <c r="K372" s="99">
        <v>2978000</v>
      </c>
      <c r="L372" s="27">
        <v>234000</v>
      </c>
      <c r="M372" s="56">
        <f t="shared" si="351"/>
        <v>3212000</v>
      </c>
      <c r="N372" s="110">
        <v>0</v>
      </c>
      <c r="O372" s="94">
        <v>0</v>
      </c>
      <c r="P372" s="99">
        <f t="shared" si="352"/>
        <v>2978000</v>
      </c>
      <c r="Q372" s="27">
        <f t="shared" si="353"/>
        <v>234000</v>
      </c>
      <c r="R372" s="56">
        <f t="shared" si="354"/>
        <v>3212000</v>
      </c>
      <c r="S372" s="56">
        <f t="shared" si="355"/>
        <v>0</v>
      </c>
      <c r="T372" s="99">
        <f t="shared" si="356"/>
        <v>0</v>
      </c>
      <c r="U372" s="93">
        <f t="shared" si="357"/>
        <v>0</v>
      </c>
      <c r="V372" s="27">
        <f t="shared" si="358"/>
        <v>0</v>
      </c>
      <c r="W372" s="58">
        <f t="shared" si="359"/>
        <v>0</v>
      </c>
      <c r="X372" s="27">
        <f t="shared" si="360"/>
        <v>0</v>
      </c>
      <c r="Y372" s="58">
        <f t="shared" si="361"/>
        <v>0</v>
      </c>
      <c r="Z372" s="115">
        <f t="shared" si="362"/>
        <v>0</v>
      </c>
      <c r="AA372" s="115">
        <f t="shared" si="363"/>
        <v>0</v>
      </c>
    </row>
    <row r="373" spans="1:27" s="4" customFormat="1">
      <c r="A373" s="165" t="s">
        <v>535</v>
      </c>
      <c r="B373" s="21" t="s">
        <v>536</v>
      </c>
      <c r="C373" s="21"/>
      <c r="D373" s="133"/>
      <c r="E373" s="20" t="s">
        <v>50</v>
      </c>
      <c r="F373" s="13" t="s">
        <v>51</v>
      </c>
      <c r="G373" s="143"/>
      <c r="H373" s="15"/>
      <c r="I373" s="14" t="s">
        <v>303</v>
      </c>
      <c r="J373" s="157" t="s">
        <v>673</v>
      </c>
      <c r="K373" s="99">
        <v>3228000</v>
      </c>
      <c r="L373" s="27">
        <v>267000</v>
      </c>
      <c r="M373" s="56">
        <f t="shared" si="351"/>
        <v>3495000</v>
      </c>
      <c r="N373" s="110">
        <v>0</v>
      </c>
      <c r="O373" s="94">
        <v>0</v>
      </c>
      <c r="P373" s="99">
        <f t="shared" si="352"/>
        <v>3228000</v>
      </c>
      <c r="Q373" s="27">
        <f t="shared" si="353"/>
        <v>267000</v>
      </c>
      <c r="R373" s="56">
        <f t="shared" si="354"/>
        <v>3495000</v>
      </c>
      <c r="S373" s="56">
        <f t="shared" si="355"/>
        <v>0</v>
      </c>
      <c r="T373" s="99">
        <f t="shared" si="356"/>
        <v>0</v>
      </c>
      <c r="U373" s="93">
        <f t="shared" si="357"/>
        <v>0</v>
      </c>
      <c r="V373" s="27">
        <f t="shared" si="358"/>
        <v>0</v>
      </c>
      <c r="W373" s="58">
        <f t="shared" si="359"/>
        <v>0</v>
      </c>
      <c r="X373" s="27">
        <f t="shared" si="360"/>
        <v>0</v>
      </c>
      <c r="Y373" s="58">
        <f t="shared" si="361"/>
        <v>0</v>
      </c>
      <c r="Z373" s="115">
        <f t="shared" si="362"/>
        <v>0</v>
      </c>
      <c r="AA373" s="115">
        <f t="shared" si="363"/>
        <v>0</v>
      </c>
    </row>
    <row r="374" spans="1:27" s="4" customFormat="1">
      <c r="A374" s="165" t="s">
        <v>535</v>
      </c>
      <c r="B374" s="21" t="s">
        <v>493</v>
      </c>
      <c r="C374" s="21"/>
      <c r="D374" s="133"/>
      <c r="E374" s="20" t="s">
        <v>50</v>
      </c>
      <c r="F374" s="13" t="s">
        <v>51</v>
      </c>
      <c r="G374" s="143"/>
      <c r="H374" s="15"/>
      <c r="I374" s="14" t="s">
        <v>284</v>
      </c>
      <c r="J374" s="157" t="s">
        <v>673</v>
      </c>
      <c r="K374" s="99">
        <v>1407000</v>
      </c>
      <c r="L374" s="27">
        <v>63000</v>
      </c>
      <c r="M374" s="56">
        <f t="shared" si="351"/>
        <v>1470000</v>
      </c>
      <c r="N374" s="110">
        <v>0</v>
      </c>
      <c r="O374" s="94">
        <v>0</v>
      </c>
      <c r="P374" s="99">
        <f t="shared" si="352"/>
        <v>1407000</v>
      </c>
      <c r="Q374" s="27">
        <f t="shared" si="353"/>
        <v>63000</v>
      </c>
      <c r="R374" s="56">
        <f t="shared" si="354"/>
        <v>1470000</v>
      </c>
      <c r="S374" s="56">
        <f t="shared" si="355"/>
        <v>0</v>
      </c>
      <c r="T374" s="99">
        <f t="shared" si="356"/>
        <v>0</v>
      </c>
      <c r="U374" s="93">
        <f t="shared" si="357"/>
        <v>0</v>
      </c>
      <c r="V374" s="27">
        <f t="shared" si="358"/>
        <v>0</v>
      </c>
      <c r="W374" s="58">
        <f t="shared" si="359"/>
        <v>0</v>
      </c>
      <c r="X374" s="27">
        <f t="shared" si="360"/>
        <v>0</v>
      </c>
      <c r="Y374" s="58">
        <f t="shared" si="361"/>
        <v>0</v>
      </c>
      <c r="Z374" s="115">
        <f t="shared" si="362"/>
        <v>0</v>
      </c>
      <c r="AA374" s="115">
        <f t="shared" si="363"/>
        <v>0</v>
      </c>
    </row>
    <row r="375" spans="1:27" s="4" customFormat="1">
      <c r="A375" s="165" t="s">
        <v>537</v>
      </c>
      <c r="B375" s="21" t="s">
        <v>538</v>
      </c>
      <c r="C375" s="21"/>
      <c r="D375" s="133"/>
      <c r="E375" s="20" t="s">
        <v>50</v>
      </c>
      <c r="F375" s="13" t="s">
        <v>51</v>
      </c>
      <c r="G375" s="143"/>
      <c r="H375" s="15"/>
      <c r="I375" s="14" t="s">
        <v>303</v>
      </c>
      <c r="J375" s="157" t="s">
        <v>673</v>
      </c>
      <c r="K375" s="99">
        <v>1530000</v>
      </c>
      <c r="L375" s="27">
        <v>261000</v>
      </c>
      <c r="M375" s="56">
        <f t="shared" si="351"/>
        <v>1791000</v>
      </c>
      <c r="N375" s="110">
        <v>0</v>
      </c>
      <c r="O375" s="94">
        <v>0</v>
      </c>
      <c r="P375" s="99">
        <f t="shared" si="352"/>
        <v>1530000</v>
      </c>
      <c r="Q375" s="27">
        <f t="shared" si="353"/>
        <v>261000</v>
      </c>
      <c r="R375" s="56">
        <f t="shared" si="354"/>
        <v>1791000</v>
      </c>
      <c r="S375" s="56">
        <f t="shared" si="355"/>
        <v>0</v>
      </c>
      <c r="T375" s="99">
        <f t="shared" si="356"/>
        <v>0</v>
      </c>
      <c r="U375" s="93">
        <f t="shared" si="357"/>
        <v>0</v>
      </c>
      <c r="V375" s="27">
        <f t="shared" si="358"/>
        <v>0</v>
      </c>
      <c r="W375" s="58">
        <f t="shared" si="359"/>
        <v>0</v>
      </c>
      <c r="X375" s="27">
        <f t="shared" si="360"/>
        <v>0</v>
      </c>
      <c r="Y375" s="58">
        <f t="shared" si="361"/>
        <v>0</v>
      </c>
      <c r="Z375" s="115">
        <f t="shared" si="362"/>
        <v>0</v>
      </c>
      <c r="AA375" s="115">
        <f t="shared" si="363"/>
        <v>0</v>
      </c>
    </row>
    <row r="376" spans="1:27" s="4" customFormat="1">
      <c r="A376" s="165" t="s">
        <v>539</v>
      </c>
      <c r="B376" s="146" t="s">
        <v>608</v>
      </c>
      <c r="C376" s="21"/>
      <c r="D376" s="133"/>
      <c r="E376" s="20" t="s">
        <v>50</v>
      </c>
      <c r="F376" s="13" t="s">
        <v>51</v>
      </c>
      <c r="G376" s="143"/>
      <c r="H376" s="15"/>
      <c r="I376" s="14" t="s">
        <v>303</v>
      </c>
      <c r="J376" s="157" t="s">
        <v>673</v>
      </c>
      <c r="K376" s="99">
        <v>0</v>
      </c>
      <c r="L376" s="27">
        <v>380000</v>
      </c>
      <c r="M376" s="56">
        <f t="shared" si="351"/>
        <v>380000</v>
      </c>
      <c r="N376" s="110">
        <v>0</v>
      </c>
      <c r="O376" s="94">
        <v>0</v>
      </c>
      <c r="P376" s="99">
        <f t="shared" si="352"/>
        <v>0</v>
      </c>
      <c r="Q376" s="27">
        <f t="shared" si="353"/>
        <v>380000</v>
      </c>
      <c r="R376" s="56">
        <f t="shared" si="354"/>
        <v>380000</v>
      </c>
      <c r="S376" s="56">
        <f t="shared" si="355"/>
        <v>0</v>
      </c>
      <c r="T376" s="99">
        <f t="shared" si="356"/>
        <v>0</v>
      </c>
      <c r="U376" s="93">
        <f t="shared" si="357"/>
        <v>0</v>
      </c>
      <c r="V376" s="27">
        <f t="shared" si="358"/>
        <v>0</v>
      </c>
      <c r="W376" s="58">
        <f t="shared" si="359"/>
        <v>0</v>
      </c>
      <c r="X376" s="27">
        <f t="shared" si="360"/>
        <v>0</v>
      </c>
      <c r="Y376" s="58">
        <f t="shared" si="361"/>
        <v>0</v>
      </c>
      <c r="Z376" s="115">
        <f t="shared" si="362"/>
        <v>0</v>
      </c>
      <c r="AA376" s="115">
        <f t="shared" si="363"/>
        <v>0</v>
      </c>
    </row>
    <row r="377" spans="1:27" s="4" customFormat="1">
      <c r="A377" s="165" t="s">
        <v>540</v>
      </c>
      <c r="B377" s="21" t="s">
        <v>541</v>
      </c>
      <c r="C377" s="21"/>
      <c r="D377" s="133"/>
      <c r="E377" s="20" t="s">
        <v>50</v>
      </c>
      <c r="F377" s="13" t="s">
        <v>51</v>
      </c>
      <c r="G377" s="143"/>
      <c r="H377" s="15"/>
      <c r="I377" s="14" t="s">
        <v>303</v>
      </c>
      <c r="J377" s="157" t="s">
        <v>673</v>
      </c>
      <c r="K377" s="99">
        <v>2476000</v>
      </c>
      <c r="L377" s="27">
        <v>373000</v>
      </c>
      <c r="M377" s="56">
        <f t="shared" si="351"/>
        <v>2849000</v>
      </c>
      <c r="N377" s="110">
        <v>0</v>
      </c>
      <c r="O377" s="94">
        <v>0</v>
      </c>
      <c r="P377" s="99">
        <f t="shared" si="352"/>
        <v>2476000</v>
      </c>
      <c r="Q377" s="27">
        <f t="shared" si="353"/>
        <v>373000</v>
      </c>
      <c r="R377" s="56">
        <f t="shared" si="354"/>
        <v>2849000</v>
      </c>
      <c r="S377" s="56">
        <f t="shared" si="355"/>
        <v>0</v>
      </c>
      <c r="T377" s="99">
        <f t="shared" si="356"/>
        <v>0</v>
      </c>
      <c r="U377" s="93">
        <f t="shared" si="357"/>
        <v>0</v>
      </c>
      <c r="V377" s="27">
        <f t="shared" si="358"/>
        <v>0</v>
      </c>
      <c r="W377" s="58">
        <f t="shared" si="359"/>
        <v>0</v>
      </c>
      <c r="X377" s="27">
        <f t="shared" si="360"/>
        <v>0</v>
      </c>
      <c r="Y377" s="58">
        <f t="shared" si="361"/>
        <v>0</v>
      </c>
      <c r="Z377" s="115">
        <f t="shared" si="362"/>
        <v>0</v>
      </c>
      <c r="AA377" s="115">
        <f t="shared" si="363"/>
        <v>0</v>
      </c>
    </row>
    <row r="378" spans="1:27" s="4" customFormat="1">
      <c r="A378" s="165" t="s">
        <v>542</v>
      </c>
      <c r="B378" s="146" t="s">
        <v>743</v>
      </c>
      <c r="C378" s="21"/>
      <c r="D378" s="133"/>
      <c r="E378" s="20" t="s">
        <v>50</v>
      </c>
      <c r="F378" s="13" t="s">
        <v>208</v>
      </c>
      <c r="G378" s="143"/>
      <c r="H378" s="15"/>
      <c r="I378" s="14" t="s">
        <v>303</v>
      </c>
      <c r="J378" s="157" t="s">
        <v>673</v>
      </c>
      <c r="K378" s="99">
        <v>3228000</v>
      </c>
      <c r="L378" s="27">
        <v>267000</v>
      </c>
      <c r="M378" s="56">
        <f t="shared" si="351"/>
        <v>3495000</v>
      </c>
      <c r="N378" s="110">
        <v>0</v>
      </c>
      <c r="O378" s="94">
        <v>0</v>
      </c>
      <c r="P378" s="99">
        <f t="shared" si="352"/>
        <v>3228000</v>
      </c>
      <c r="Q378" s="27">
        <f t="shared" si="353"/>
        <v>267000</v>
      </c>
      <c r="R378" s="56">
        <f t="shared" si="354"/>
        <v>3495000</v>
      </c>
      <c r="S378" s="56">
        <f t="shared" si="355"/>
        <v>0</v>
      </c>
      <c r="T378" s="99">
        <f t="shared" si="356"/>
        <v>0</v>
      </c>
      <c r="U378" s="93">
        <f t="shared" si="357"/>
        <v>0</v>
      </c>
      <c r="V378" s="27">
        <f t="shared" si="358"/>
        <v>0</v>
      </c>
      <c r="W378" s="58">
        <f t="shared" si="359"/>
        <v>0</v>
      </c>
      <c r="X378" s="27">
        <f t="shared" si="360"/>
        <v>0</v>
      </c>
      <c r="Y378" s="58">
        <f t="shared" si="361"/>
        <v>0</v>
      </c>
      <c r="Z378" s="115">
        <f t="shared" si="362"/>
        <v>0</v>
      </c>
      <c r="AA378" s="115">
        <f t="shared" si="363"/>
        <v>0</v>
      </c>
    </row>
    <row r="379" spans="1:27" s="4" customFormat="1">
      <c r="A379" s="165" t="s">
        <v>543</v>
      </c>
      <c r="B379" s="146" t="s">
        <v>644</v>
      </c>
      <c r="C379" s="21"/>
      <c r="D379" s="133"/>
      <c r="E379" s="20" t="s">
        <v>50</v>
      </c>
      <c r="F379" s="13" t="s">
        <v>277</v>
      </c>
      <c r="G379" s="143"/>
      <c r="H379" s="15"/>
      <c r="I379" s="14" t="s">
        <v>303</v>
      </c>
      <c r="J379" s="157" t="s">
        <v>673</v>
      </c>
      <c r="K379" s="99">
        <v>2978000</v>
      </c>
      <c r="L379" s="27">
        <v>234000</v>
      </c>
      <c r="M379" s="56">
        <f t="shared" si="351"/>
        <v>3212000</v>
      </c>
      <c r="N379" s="110">
        <v>0</v>
      </c>
      <c r="O379" s="94">
        <v>0</v>
      </c>
      <c r="P379" s="99">
        <f t="shared" si="352"/>
        <v>2978000</v>
      </c>
      <c r="Q379" s="27">
        <f t="shared" si="353"/>
        <v>234000</v>
      </c>
      <c r="R379" s="56">
        <f t="shared" si="354"/>
        <v>3212000</v>
      </c>
      <c r="S379" s="56">
        <f t="shared" si="355"/>
        <v>0</v>
      </c>
      <c r="T379" s="99">
        <f t="shared" si="356"/>
        <v>0</v>
      </c>
      <c r="U379" s="93">
        <f t="shared" si="357"/>
        <v>0</v>
      </c>
      <c r="V379" s="27">
        <f t="shared" si="358"/>
        <v>0</v>
      </c>
      <c r="W379" s="58">
        <f t="shared" si="359"/>
        <v>0</v>
      </c>
      <c r="X379" s="27">
        <f t="shared" si="360"/>
        <v>0</v>
      </c>
      <c r="Y379" s="58">
        <f t="shared" si="361"/>
        <v>0</v>
      </c>
      <c r="Z379" s="115">
        <f t="shared" si="362"/>
        <v>0</v>
      </c>
      <c r="AA379" s="115">
        <f t="shared" si="363"/>
        <v>0</v>
      </c>
    </row>
    <row r="380" spans="1:27" s="4" customFormat="1">
      <c r="A380" s="165" t="s">
        <v>544</v>
      </c>
      <c r="B380" s="146" t="s">
        <v>605</v>
      </c>
      <c r="C380" s="21" t="s">
        <v>159</v>
      </c>
      <c r="D380" s="133"/>
      <c r="E380" s="20" t="s">
        <v>50</v>
      </c>
      <c r="F380" s="13" t="s">
        <v>51</v>
      </c>
      <c r="G380" s="143"/>
      <c r="H380" s="15"/>
      <c r="I380" s="14" t="s">
        <v>303</v>
      </c>
      <c r="J380" s="157" t="s">
        <v>673</v>
      </c>
      <c r="K380" s="99">
        <v>3479000</v>
      </c>
      <c r="L380" s="27">
        <v>358000</v>
      </c>
      <c r="M380" s="56">
        <f t="shared" si="351"/>
        <v>3837000</v>
      </c>
      <c r="N380" s="110">
        <v>0</v>
      </c>
      <c r="O380" s="94">
        <v>0</v>
      </c>
      <c r="P380" s="99">
        <f t="shared" si="352"/>
        <v>3479000</v>
      </c>
      <c r="Q380" s="27">
        <f t="shared" si="353"/>
        <v>358000</v>
      </c>
      <c r="R380" s="56">
        <f t="shared" si="354"/>
        <v>3837000</v>
      </c>
      <c r="S380" s="56">
        <f t="shared" si="355"/>
        <v>0</v>
      </c>
      <c r="T380" s="99">
        <f t="shared" si="356"/>
        <v>0</v>
      </c>
      <c r="U380" s="93">
        <f t="shared" si="357"/>
        <v>0</v>
      </c>
      <c r="V380" s="27">
        <f t="shared" si="358"/>
        <v>0</v>
      </c>
      <c r="W380" s="58">
        <f t="shared" si="359"/>
        <v>0</v>
      </c>
      <c r="X380" s="27">
        <f t="shared" si="360"/>
        <v>0</v>
      </c>
      <c r="Y380" s="58">
        <f t="shared" si="361"/>
        <v>0</v>
      </c>
      <c r="Z380" s="115">
        <f t="shared" si="362"/>
        <v>0</v>
      </c>
      <c r="AA380" s="115">
        <f t="shared" si="363"/>
        <v>0</v>
      </c>
    </row>
    <row r="381" spans="1:27" s="4" customFormat="1" ht="25.5">
      <c r="A381" s="165" t="s">
        <v>545</v>
      </c>
      <c r="B381" s="146" t="s">
        <v>604</v>
      </c>
      <c r="C381" s="21"/>
      <c r="D381" s="133"/>
      <c r="E381" s="20" t="s">
        <v>546</v>
      </c>
      <c r="F381" s="13" t="s">
        <v>80</v>
      </c>
      <c r="G381" s="143"/>
      <c r="H381" s="15"/>
      <c r="I381" s="14" t="s">
        <v>303</v>
      </c>
      <c r="J381" s="157" t="s">
        <v>673</v>
      </c>
      <c r="K381" s="99">
        <v>3284000</v>
      </c>
      <c r="L381" s="27">
        <v>332000</v>
      </c>
      <c r="M381" s="56">
        <f t="shared" si="351"/>
        <v>3616000</v>
      </c>
      <c r="N381" s="110">
        <v>0</v>
      </c>
      <c r="O381" s="94">
        <v>0</v>
      </c>
      <c r="P381" s="99">
        <f t="shared" si="352"/>
        <v>3284000</v>
      </c>
      <c r="Q381" s="27">
        <f t="shared" si="353"/>
        <v>332000</v>
      </c>
      <c r="R381" s="56">
        <f t="shared" si="354"/>
        <v>3616000</v>
      </c>
      <c r="S381" s="56">
        <f t="shared" si="355"/>
        <v>0</v>
      </c>
      <c r="T381" s="99">
        <f t="shared" si="356"/>
        <v>0</v>
      </c>
      <c r="U381" s="93">
        <f t="shared" si="357"/>
        <v>0</v>
      </c>
      <c r="V381" s="27">
        <f t="shared" si="358"/>
        <v>0</v>
      </c>
      <c r="W381" s="58">
        <f t="shared" si="359"/>
        <v>0</v>
      </c>
      <c r="X381" s="27">
        <f t="shared" si="360"/>
        <v>0</v>
      </c>
      <c r="Y381" s="58">
        <f t="shared" si="361"/>
        <v>0</v>
      </c>
      <c r="Z381" s="115">
        <f t="shared" si="362"/>
        <v>0</v>
      </c>
      <c r="AA381" s="115">
        <f t="shared" si="363"/>
        <v>0</v>
      </c>
    </row>
    <row r="382" spans="1:27" s="4" customFormat="1" ht="25.5">
      <c r="A382" s="165" t="s">
        <v>545</v>
      </c>
      <c r="B382" s="146" t="s">
        <v>607</v>
      </c>
      <c r="C382" s="21"/>
      <c r="D382" s="133"/>
      <c r="E382" s="20" t="s">
        <v>50</v>
      </c>
      <c r="F382" s="13" t="s">
        <v>51</v>
      </c>
      <c r="G382" s="143"/>
      <c r="H382" s="15"/>
      <c r="I382" s="14" t="s">
        <v>303</v>
      </c>
      <c r="J382" s="157" t="s">
        <v>673</v>
      </c>
      <c r="K382" s="99">
        <v>313000</v>
      </c>
      <c r="L382" s="27">
        <v>50000</v>
      </c>
      <c r="M382" s="56">
        <f t="shared" si="351"/>
        <v>363000</v>
      </c>
      <c r="N382" s="110">
        <v>0</v>
      </c>
      <c r="O382" s="94">
        <v>0</v>
      </c>
      <c r="P382" s="99">
        <f t="shared" si="352"/>
        <v>313000</v>
      </c>
      <c r="Q382" s="27">
        <f t="shared" si="353"/>
        <v>50000</v>
      </c>
      <c r="R382" s="56">
        <f t="shared" si="354"/>
        <v>363000</v>
      </c>
      <c r="S382" s="56">
        <f t="shared" si="355"/>
        <v>0</v>
      </c>
      <c r="T382" s="99">
        <f t="shared" si="356"/>
        <v>0</v>
      </c>
      <c r="U382" s="93">
        <f t="shared" si="357"/>
        <v>0</v>
      </c>
      <c r="V382" s="27">
        <f t="shared" si="358"/>
        <v>0</v>
      </c>
      <c r="W382" s="58">
        <f t="shared" si="359"/>
        <v>0</v>
      </c>
      <c r="X382" s="27">
        <f t="shared" si="360"/>
        <v>0</v>
      </c>
      <c r="Y382" s="58">
        <f t="shared" si="361"/>
        <v>0</v>
      </c>
      <c r="Z382" s="115">
        <f t="shared" si="362"/>
        <v>0</v>
      </c>
      <c r="AA382" s="115">
        <f t="shared" si="363"/>
        <v>0</v>
      </c>
    </row>
    <row r="383" spans="1:27" s="4" customFormat="1">
      <c r="A383" s="165" t="s">
        <v>547</v>
      </c>
      <c r="B383" s="146" t="s">
        <v>548</v>
      </c>
      <c r="C383" s="21"/>
      <c r="D383" s="133"/>
      <c r="E383" s="20" t="s">
        <v>50</v>
      </c>
      <c r="F383" s="13" t="s">
        <v>80</v>
      </c>
      <c r="G383" s="143"/>
      <c r="H383" s="15"/>
      <c r="I383" s="14" t="s">
        <v>303</v>
      </c>
      <c r="J383" s="157" t="s">
        <v>673</v>
      </c>
      <c r="K383" s="99">
        <v>0</v>
      </c>
      <c r="L383" s="27">
        <v>234000</v>
      </c>
      <c r="M383" s="56">
        <f t="shared" si="351"/>
        <v>234000</v>
      </c>
      <c r="N383" s="110">
        <v>0</v>
      </c>
      <c r="O383" s="94">
        <v>0</v>
      </c>
      <c r="P383" s="99">
        <f t="shared" si="352"/>
        <v>0</v>
      </c>
      <c r="Q383" s="27">
        <f t="shared" si="353"/>
        <v>234000</v>
      </c>
      <c r="R383" s="56">
        <f t="shared" si="354"/>
        <v>234000</v>
      </c>
      <c r="S383" s="56">
        <f t="shared" si="355"/>
        <v>0</v>
      </c>
      <c r="T383" s="99">
        <f t="shared" si="356"/>
        <v>0</v>
      </c>
      <c r="U383" s="93">
        <f t="shared" si="357"/>
        <v>0</v>
      </c>
      <c r="V383" s="27">
        <f t="shared" si="358"/>
        <v>0</v>
      </c>
      <c r="W383" s="58">
        <f t="shared" si="359"/>
        <v>0</v>
      </c>
      <c r="X383" s="27">
        <f t="shared" si="360"/>
        <v>0</v>
      </c>
      <c r="Y383" s="58">
        <f t="shared" si="361"/>
        <v>0</v>
      </c>
      <c r="Z383" s="115">
        <f t="shared" si="362"/>
        <v>0</v>
      </c>
      <c r="AA383" s="115">
        <f t="shared" si="363"/>
        <v>0</v>
      </c>
    </row>
    <row r="384" spans="1:27" s="4" customFormat="1">
      <c r="A384" s="165" t="s">
        <v>549</v>
      </c>
      <c r="B384" s="21" t="s">
        <v>548</v>
      </c>
      <c r="C384" s="21"/>
      <c r="D384" s="133"/>
      <c r="E384" s="20" t="s">
        <v>50</v>
      </c>
      <c r="F384" s="13" t="s">
        <v>80</v>
      </c>
      <c r="G384" s="143"/>
      <c r="H384" s="15"/>
      <c r="I384" s="14" t="s">
        <v>303</v>
      </c>
      <c r="J384" s="157" t="s">
        <v>673</v>
      </c>
      <c r="K384" s="99">
        <v>2782000</v>
      </c>
      <c r="L384" s="27">
        <v>0</v>
      </c>
      <c r="M384" s="56">
        <f t="shared" si="351"/>
        <v>2782000</v>
      </c>
      <c r="N384" s="110">
        <v>0</v>
      </c>
      <c r="O384" s="94">
        <v>0</v>
      </c>
      <c r="P384" s="99">
        <f t="shared" si="352"/>
        <v>2782000</v>
      </c>
      <c r="Q384" s="27">
        <f t="shared" si="353"/>
        <v>0</v>
      </c>
      <c r="R384" s="56">
        <f t="shared" si="354"/>
        <v>2782000</v>
      </c>
      <c r="S384" s="56">
        <f t="shared" si="355"/>
        <v>0</v>
      </c>
      <c r="T384" s="99">
        <f t="shared" si="356"/>
        <v>0</v>
      </c>
      <c r="U384" s="93">
        <f t="shared" si="357"/>
        <v>0</v>
      </c>
      <c r="V384" s="27">
        <f t="shared" si="358"/>
        <v>0</v>
      </c>
      <c r="W384" s="58">
        <f t="shared" si="359"/>
        <v>0</v>
      </c>
      <c r="X384" s="27">
        <f t="shared" si="360"/>
        <v>0</v>
      </c>
      <c r="Y384" s="58">
        <f t="shared" si="361"/>
        <v>0</v>
      </c>
      <c r="Z384" s="115">
        <f t="shared" si="362"/>
        <v>0</v>
      </c>
      <c r="AA384" s="115">
        <f t="shared" si="363"/>
        <v>0</v>
      </c>
    </row>
    <row r="385" spans="1:27" s="4" customFormat="1">
      <c r="A385" s="165" t="s">
        <v>550</v>
      </c>
      <c r="B385" s="21" t="s">
        <v>548</v>
      </c>
      <c r="C385" s="21"/>
      <c r="D385" s="133"/>
      <c r="E385" s="20" t="s">
        <v>50</v>
      </c>
      <c r="F385" s="13" t="s">
        <v>51</v>
      </c>
      <c r="G385" s="143"/>
      <c r="H385" s="15"/>
      <c r="I385" s="14" t="s">
        <v>303</v>
      </c>
      <c r="J385" s="157" t="s">
        <v>673</v>
      </c>
      <c r="K385" s="99">
        <v>1724000</v>
      </c>
      <c r="L385" s="27">
        <v>0</v>
      </c>
      <c r="M385" s="56">
        <f t="shared" si="351"/>
        <v>1724000</v>
      </c>
      <c r="N385" s="110">
        <v>0</v>
      </c>
      <c r="O385" s="94">
        <v>0</v>
      </c>
      <c r="P385" s="99">
        <f t="shared" si="352"/>
        <v>1724000</v>
      </c>
      <c r="Q385" s="27">
        <f t="shared" si="353"/>
        <v>0</v>
      </c>
      <c r="R385" s="56">
        <f t="shared" si="354"/>
        <v>1724000</v>
      </c>
      <c r="S385" s="56">
        <f t="shared" si="355"/>
        <v>0</v>
      </c>
      <c r="T385" s="99">
        <f t="shared" si="356"/>
        <v>0</v>
      </c>
      <c r="U385" s="93">
        <f t="shared" si="357"/>
        <v>0</v>
      </c>
      <c r="V385" s="27">
        <f t="shared" si="358"/>
        <v>0</v>
      </c>
      <c r="W385" s="58">
        <f t="shared" si="359"/>
        <v>0</v>
      </c>
      <c r="X385" s="27">
        <f t="shared" si="360"/>
        <v>0</v>
      </c>
      <c r="Y385" s="58">
        <f t="shared" si="361"/>
        <v>0</v>
      </c>
      <c r="Z385" s="115">
        <f t="shared" si="362"/>
        <v>0</v>
      </c>
      <c r="AA385" s="115">
        <f t="shared" si="363"/>
        <v>0</v>
      </c>
    </row>
    <row r="386" spans="1:27" s="4" customFormat="1">
      <c r="A386" s="165" t="s">
        <v>551</v>
      </c>
      <c r="B386" s="146" t="s">
        <v>603</v>
      </c>
      <c r="C386" s="21"/>
      <c r="D386" s="133"/>
      <c r="E386" s="20" t="s">
        <v>50</v>
      </c>
      <c r="F386" s="13" t="s">
        <v>51</v>
      </c>
      <c r="G386" s="143"/>
      <c r="H386" s="15"/>
      <c r="I386" s="14" t="s">
        <v>303</v>
      </c>
      <c r="J386" s="157" t="s">
        <v>673</v>
      </c>
      <c r="K386" s="99">
        <v>3228000</v>
      </c>
      <c r="L386" s="27">
        <v>572000</v>
      </c>
      <c r="M386" s="56">
        <f t="shared" si="351"/>
        <v>3800000</v>
      </c>
      <c r="N386" s="110">
        <v>0</v>
      </c>
      <c r="O386" s="94">
        <v>0</v>
      </c>
      <c r="P386" s="99">
        <f t="shared" si="352"/>
        <v>3228000</v>
      </c>
      <c r="Q386" s="27">
        <f t="shared" si="353"/>
        <v>572000</v>
      </c>
      <c r="R386" s="56">
        <f t="shared" si="354"/>
        <v>3800000</v>
      </c>
      <c r="S386" s="56">
        <f t="shared" si="355"/>
        <v>0</v>
      </c>
      <c r="T386" s="99">
        <f t="shared" si="356"/>
        <v>0</v>
      </c>
      <c r="U386" s="93">
        <f t="shared" si="357"/>
        <v>0</v>
      </c>
      <c r="V386" s="27">
        <f t="shared" si="358"/>
        <v>0</v>
      </c>
      <c r="W386" s="58">
        <f t="shared" si="359"/>
        <v>0</v>
      </c>
      <c r="X386" s="27">
        <f t="shared" si="360"/>
        <v>0</v>
      </c>
      <c r="Y386" s="58">
        <f t="shared" si="361"/>
        <v>0</v>
      </c>
      <c r="Z386" s="115">
        <f t="shared" si="362"/>
        <v>0</v>
      </c>
      <c r="AA386" s="115">
        <f t="shared" si="363"/>
        <v>0</v>
      </c>
    </row>
    <row r="387" spans="1:27" s="4" customFormat="1">
      <c r="A387" s="165" t="s">
        <v>552</v>
      </c>
      <c r="B387" s="146" t="s">
        <v>606</v>
      </c>
      <c r="C387" s="21" t="s">
        <v>307</v>
      </c>
      <c r="D387" s="133"/>
      <c r="E387" s="20" t="s">
        <v>50</v>
      </c>
      <c r="F387" s="13" t="s">
        <v>80</v>
      </c>
      <c r="G387" s="143"/>
      <c r="H387" s="15"/>
      <c r="I387" s="14" t="s">
        <v>303</v>
      </c>
      <c r="J387" s="157" t="s">
        <v>673</v>
      </c>
      <c r="K387" s="99">
        <v>1724000</v>
      </c>
      <c r="L387" s="27">
        <v>125000</v>
      </c>
      <c r="M387" s="56">
        <f t="shared" si="351"/>
        <v>1849000</v>
      </c>
      <c r="N387" s="110">
        <v>0</v>
      </c>
      <c r="O387" s="94">
        <v>0</v>
      </c>
      <c r="P387" s="99">
        <f t="shared" si="352"/>
        <v>1724000</v>
      </c>
      <c r="Q387" s="27">
        <f t="shared" si="353"/>
        <v>125000</v>
      </c>
      <c r="R387" s="56">
        <f t="shared" si="354"/>
        <v>1849000</v>
      </c>
      <c r="S387" s="56">
        <f t="shared" si="355"/>
        <v>0</v>
      </c>
      <c r="T387" s="99">
        <f t="shared" si="356"/>
        <v>0</v>
      </c>
      <c r="U387" s="93">
        <f t="shared" si="357"/>
        <v>0</v>
      </c>
      <c r="V387" s="27">
        <f t="shared" si="358"/>
        <v>0</v>
      </c>
      <c r="W387" s="58">
        <f t="shared" si="359"/>
        <v>0</v>
      </c>
      <c r="X387" s="27">
        <f t="shared" si="360"/>
        <v>0</v>
      </c>
      <c r="Y387" s="58">
        <f t="shared" si="361"/>
        <v>0</v>
      </c>
      <c r="Z387" s="115">
        <f t="shared" si="362"/>
        <v>0</v>
      </c>
      <c r="AA387" s="115">
        <f t="shared" si="363"/>
        <v>0</v>
      </c>
    </row>
    <row r="388" spans="1:27" s="4" customFormat="1" ht="25.5">
      <c r="A388" s="165" t="s">
        <v>553</v>
      </c>
      <c r="B388" s="21" t="s">
        <v>554</v>
      </c>
      <c r="C388" s="21"/>
      <c r="D388" s="133"/>
      <c r="E388" s="20" t="s">
        <v>50</v>
      </c>
      <c r="F388" s="13" t="s">
        <v>80</v>
      </c>
      <c r="G388" s="143"/>
      <c r="H388" s="15"/>
      <c r="I388" s="14" t="s">
        <v>303</v>
      </c>
      <c r="J388" s="157" t="s">
        <v>673</v>
      </c>
      <c r="K388" s="99">
        <v>21000</v>
      </c>
      <c r="L388" s="27">
        <v>0</v>
      </c>
      <c r="M388" s="56">
        <f t="shared" si="351"/>
        <v>21000</v>
      </c>
      <c r="N388" s="110">
        <v>0</v>
      </c>
      <c r="O388" s="94">
        <v>0</v>
      </c>
      <c r="P388" s="99">
        <f t="shared" si="352"/>
        <v>21000</v>
      </c>
      <c r="Q388" s="27">
        <f t="shared" si="353"/>
        <v>0</v>
      </c>
      <c r="R388" s="56">
        <f t="shared" si="354"/>
        <v>21000</v>
      </c>
      <c r="S388" s="56">
        <f t="shared" si="355"/>
        <v>0</v>
      </c>
      <c r="T388" s="99">
        <f t="shared" si="356"/>
        <v>0</v>
      </c>
      <c r="U388" s="93">
        <f t="shared" si="357"/>
        <v>0</v>
      </c>
      <c r="V388" s="27">
        <f t="shared" si="358"/>
        <v>0</v>
      </c>
      <c r="W388" s="58">
        <f t="shared" si="359"/>
        <v>0</v>
      </c>
      <c r="X388" s="27">
        <f t="shared" si="360"/>
        <v>0</v>
      </c>
      <c r="Y388" s="58">
        <f t="shared" si="361"/>
        <v>0</v>
      </c>
      <c r="Z388" s="115">
        <f t="shared" si="362"/>
        <v>0</v>
      </c>
      <c r="AA388" s="115">
        <f t="shared" si="363"/>
        <v>0</v>
      </c>
    </row>
    <row r="389" spans="1:27" s="4" customFormat="1" ht="25.5">
      <c r="A389" s="165" t="s">
        <v>553</v>
      </c>
      <c r="B389" s="21" t="s">
        <v>555</v>
      </c>
      <c r="C389" s="21"/>
      <c r="D389" s="133"/>
      <c r="E389" s="20" t="s">
        <v>50</v>
      </c>
      <c r="F389" s="13" t="s">
        <v>80</v>
      </c>
      <c r="G389" s="143"/>
      <c r="H389" s="15"/>
      <c r="I389" s="14" t="s">
        <v>303</v>
      </c>
      <c r="J389" s="157" t="s">
        <v>673</v>
      </c>
      <c r="K389" s="99">
        <v>45000</v>
      </c>
      <c r="L389" s="27">
        <v>0</v>
      </c>
      <c r="M389" s="56">
        <f t="shared" si="351"/>
        <v>45000</v>
      </c>
      <c r="N389" s="110">
        <v>0</v>
      </c>
      <c r="O389" s="94">
        <v>0</v>
      </c>
      <c r="P389" s="99">
        <f t="shared" si="352"/>
        <v>45000</v>
      </c>
      <c r="Q389" s="27">
        <f t="shared" si="353"/>
        <v>0</v>
      </c>
      <c r="R389" s="56">
        <f t="shared" si="354"/>
        <v>45000</v>
      </c>
      <c r="S389" s="56">
        <f t="shared" si="355"/>
        <v>0</v>
      </c>
      <c r="T389" s="99">
        <f t="shared" si="356"/>
        <v>0</v>
      </c>
      <c r="U389" s="93">
        <f t="shared" si="357"/>
        <v>0</v>
      </c>
      <c r="V389" s="27">
        <f t="shared" si="358"/>
        <v>0</v>
      </c>
      <c r="W389" s="58">
        <f t="shared" si="359"/>
        <v>0</v>
      </c>
      <c r="X389" s="27">
        <f t="shared" si="360"/>
        <v>0</v>
      </c>
      <c r="Y389" s="58">
        <f t="shared" si="361"/>
        <v>0</v>
      </c>
      <c r="Z389" s="115">
        <f t="shared" si="362"/>
        <v>0</v>
      </c>
      <c r="AA389" s="115">
        <f t="shared" si="363"/>
        <v>0</v>
      </c>
    </row>
    <row r="390" spans="1:27" s="4" customFormat="1">
      <c r="A390" s="165" t="s">
        <v>553</v>
      </c>
      <c r="B390" s="21" t="s">
        <v>556</v>
      </c>
      <c r="C390" s="21"/>
      <c r="D390" s="133"/>
      <c r="E390" s="20" t="s">
        <v>50</v>
      </c>
      <c r="F390" s="13" t="s">
        <v>80</v>
      </c>
      <c r="G390" s="143"/>
      <c r="H390" s="15"/>
      <c r="I390" s="14" t="s">
        <v>303</v>
      </c>
      <c r="J390" s="157" t="s">
        <v>673</v>
      </c>
      <c r="K390" s="99">
        <v>2978000</v>
      </c>
      <c r="L390" s="27">
        <v>234000</v>
      </c>
      <c r="M390" s="56">
        <f t="shared" si="351"/>
        <v>3212000</v>
      </c>
      <c r="N390" s="110">
        <v>0</v>
      </c>
      <c r="O390" s="94">
        <v>0</v>
      </c>
      <c r="P390" s="99">
        <f t="shared" si="352"/>
        <v>2978000</v>
      </c>
      <c r="Q390" s="27">
        <f t="shared" si="353"/>
        <v>234000</v>
      </c>
      <c r="R390" s="56">
        <f t="shared" si="354"/>
        <v>3212000</v>
      </c>
      <c r="S390" s="56">
        <f t="shared" si="355"/>
        <v>0</v>
      </c>
      <c r="T390" s="99">
        <f t="shared" si="356"/>
        <v>0</v>
      </c>
      <c r="U390" s="93">
        <f t="shared" si="357"/>
        <v>0</v>
      </c>
      <c r="V390" s="27">
        <f t="shared" si="358"/>
        <v>0</v>
      </c>
      <c r="W390" s="58">
        <f t="shared" si="359"/>
        <v>0</v>
      </c>
      <c r="X390" s="27">
        <f t="shared" si="360"/>
        <v>0</v>
      </c>
      <c r="Y390" s="58">
        <f t="shared" si="361"/>
        <v>0</v>
      </c>
      <c r="Z390" s="115">
        <f t="shared" si="362"/>
        <v>0</v>
      </c>
      <c r="AA390" s="115">
        <f t="shared" si="363"/>
        <v>0</v>
      </c>
    </row>
    <row r="391" spans="1:27" s="4" customFormat="1">
      <c r="A391" s="165" t="s">
        <v>557</v>
      </c>
      <c r="B391" s="21" t="s">
        <v>558</v>
      </c>
      <c r="C391" s="21"/>
      <c r="D391" s="133"/>
      <c r="E391" s="20" t="s">
        <v>50</v>
      </c>
      <c r="F391" s="13" t="s">
        <v>80</v>
      </c>
      <c r="G391" s="143"/>
      <c r="H391" s="15"/>
      <c r="I391" s="14" t="s">
        <v>303</v>
      </c>
      <c r="J391" s="157" t="s">
        <v>673</v>
      </c>
      <c r="K391" s="99">
        <v>2476000</v>
      </c>
      <c r="L391" s="27">
        <v>215000</v>
      </c>
      <c r="M391" s="56">
        <f t="shared" si="351"/>
        <v>2691000</v>
      </c>
      <c r="N391" s="110">
        <v>0</v>
      </c>
      <c r="O391" s="94">
        <v>0</v>
      </c>
      <c r="P391" s="99">
        <f t="shared" si="352"/>
        <v>2476000</v>
      </c>
      <c r="Q391" s="27">
        <f t="shared" si="353"/>
        <v>215000</v>
      </c>
      <c r="R391" s="56">
        <f t="shared" si="354"/>
        <v>2691000</v>
      </c>
      <c r="S391" s="56">
        <f t="shared" si="355"/>
        <v>0</v>
      </c>
      <c r="T391" s="99">
        <f t="shared" si="356"/>
        <v>0</v>
      </c>
      <c r="U391" s="93">
        <f t="shared" si="357"/>
        <v>0</v>
      </c>
      <c r="V391" s="27">
        <f t="shared" si="358"/>
        <v>0</v>
      </c>
      <c r="W391" s="58">
        <f t="shared" si="359"/>
        <v>0</v>
      </c>
      <c r="X391" s="27">
        <f t="shared" si="360"/>
        <v>0</v>
      </c>
      <c r="Y391" s="58">
        <f t="shared" si="361"/>
        <v>0</v>
      </c>
      <c r="Z391" s="115">
        <f t="shared" si="362"/>
        <v>0</v>
      </c>
      <c r="AA391" s="115">
        <f t="shared" si="363"/>
        <v>0</v>
      </c>
    </row>
    <row r="392" spans="1:27" s="4" customFormat="1">
      <c r="A392" s="165" t="s">
        <v>559</v>
      </c>
      <c r="B392" s="21" t="s">
        <v>560</v>
      </c>
      <c r="C392" s="21" t="s">
        <v>561</v>
      </c>
      <c r="D392" s="133"/>
      <c r="E392" s="20" t="s">
        <v>50</v>
      </c>
      <c r="F392" s="13" t="s">
        <v>80</v>
      </c>
      <c r="G392" s="143"/>
      <c r="H392" s="15"/>
      <c r="I392" s="14" t="s">
        <v>303</v>
      </c>
      <c r="J392" s="157" t="s">
        <v>673</v>
      </c>
      <c r="K392" s="99">
        <v>4482000</v>
      </c>
      <c r="L392" s="27">
        <v>380000</v>
      </c>
      <c r="M392" s="56">
        <f t="shared" si="351"/>
        <v>4862000</v>
      </c>
      <c r="N392" s="110">
        <v>0</v>
      </c>
      <c r="O392" s="94">
        <v>0</v>
      </c>
      <c r="P392" s="99">
        <f t="shared" si="352"/>
        <v>4482000</v>
      </c>
      <c r="Q392" s="27">
        <f t="shared" si="353"/>
        <v>380000</v>
      </c>
      <c r="R392" s="56">
        <f t="shared" si="354"/>
        <v>4862000</v>
      </c>
      <c r="S392" s="56">
        <f t="shared" si="355"/>
        <v>0</v>
      </c>
      <c r="T392" s="99">
        <f t="shared" si="356"/>
        <v>0</v>
      </c>
      <c r="U392" s="93">
        <f t="shared" si="357"/>
        <v>0</v>
      </c>
      <c r="V392" s="27">
        <f t="shared" si="358"/>
        <v>0</v>
      </c>
      <c r="W392" s="58">
        <f t="shared" si="359"/>
        <v>0</v>
      </c>
      <c r="X392" s="27">
        <f t="shared" si="360"/>
        <v>0</v>
      </c>
      <c r="Y392" s="58">
        <f t="shared" si="361"/>
        <v>0</v>
      </c>
      <c r="Z392" s="115">
        <f t="shared" si="362"/>
        <v>0</v>
      </c>
      <c r="AA392" s="115">
        <f t="shared" si="363"/>
        <v>0</v>
      </c>
    </row>
    <row r="393" spans="1:27" s="4" customFormat="1">
      <c r="A393" s="167" t="s">
        <v>601</v>
      </c>
      <c r="B393" s="146" t="s">
        <v>602</v>
      </c>
      <c r="C393" s="21" t="s">
        <v>307</v>
      </c>
      <c r="D393" s="133"/>
      <c r="E393" s="20" t="s">
        <v>145</v>
      </c>
      <c r="F393" s="13" t="s">
        <v>145</v>
      </c>
      <c r="G393" s="143"/>
      <c r="H393" s="15"/>
      <c r="I393" s="14" t="s">
        <v>303</v>
      </c>
      <c r="J393" s="157" t="s">
        <v>673</v>
      </c>
      <c r="K393" s="99">
        <v>0</v>
      </c>
      <c r="L393" s="27">
        <v>33000</v>
      </c>
      <c r="M393" s="56">
        <f t="shared" si="351"/>
        <v>33000</v>
      </c>
      <c r="N393" s="110">
        <v>0</v>
      </c>
      <c r="O393" s="94">
        <v>0</v>
      </c>
      <c r="P393" s="99">
        <f t="shared" si="352"/>
        <v>0</v>
      </c>
      <c r="Q393" s="27">
        <f t="shared" si="353"/>
        <v>33000</v>
      </c>
      <c r="R393" s="56">
        <f t="shared" si="354"/>
        <v>33000</v>
      </c>
      <c r="S393" s="56">
        <f t="shared" si="355"/>
        <v>0</v>
      </c>
      <c r="T393" s="99">
        <f t="shared" si="356"/>
        <v>0</v>
      </c>
      <c r="U393" s="93">
        <f t="shared" si="357"/>
        <v>0</v>
      </c>
      <c r="V393" s="27">
        <f t="shared" si="358"/>
        <v>0</v>
      </c>
      <c r="W393" s="58">
        <f t="shared" si="359"/>
        <v>0</v>
      </c>
      <c r="X393" s="27">
        <f t="shared" si="360"/>
        <v>0</v>
      </c>
      <c r="Y393" s="58">
        <f t="shared" si="361"/>
        <v>0</v>
      </c>
      <c r="Z393" s="115">
        <f t="shared" si="362"/>
        <v>0</v>
      </c>
      <c r="AA393" s="115">
        <f t="shared" si="363"/>
        <v>0</v>
      </c>
    </row>
    <row r="394" spans="1:27" s="4" customFormat="1">
      <c r="A394" s="167" t="s">
        <v>553</v>
      </c>
      <c r="B394" s="21" t="s">
        <v>562</v>
      </c>
      <c r="C394" s="21"/>
      <c r="D394" s="133"/>
      <c r="E394" s="20" t="s">
        <v>50</v>
      </c>
      <c r="F394" s="13" t="s">
        <v>80</v>
      </c>
      <c r="G394" s="143"/>
      <c r="H394" s="15"/>
      <c r="I394" s="14" t="s">
        <v>303</v>
      </c>
      <c r="J394" s="157" t="s">
        <v>673</v>
      </c>
      <c r="K394" s="99">
        <v>0</v>
      </c>
      <c r="L394" s="27">
        <v>32000</v>
      </c>
      <c r="M394" s="56">
        <f t="shared" si="351"/>
        <v>32000</v>
      </c>
      <c r="N394" s="110">
        <v>0</v>
      </c>
      <c r="O394" s="94">
        <v>0</v>
      </c>
      <c r="P394" s="99">
        <f t="shared" si="352"/>
        <v>0</v>
      </c>
      <c r="Q394" s="27">
        <f t="shared" si="353"/>
        <v>32000</v>
      </c>
      <c r="R394" s="56">
        <f t="shared" si="354"/>
        <v>32000</v>
      </c>
      <c r="S394" s="56">
        <f t="shared" si="355"/>
        <v>0</v>
      </c>
      <c r="T394" s="99">
        <f t="shared" si="356"/>
        <v>0</v>
      </c>
      <c r="U394" s="93">
        <f t="shared" si="357"/>
        <v>0</v>
      </c>
      <c r="V394" s="27">
        <f t="shared" si="358"/>
        <v>0</v>
      </c>
      <c r="W394" s="58">
        <f t="shared" si="359"/>
        <v>0</v>
      </c>
      <c r="X394" s="27">
        <f t="shared" si="360"/>
        <v>0</v>
      </c>
      <c r="Y394" s="58">
        <f t="shared" si="361"/>
        <v>0</v>
      </c>
      <c r="Z394" s="115">
        <f t="shared" si="362"/>
        <v>0</v>
      </c>
      <c r="AA394" s="115">
        <f t="shared" si="363"/>
        <v>0</v>
      </c>
    </row>
    <row r="395" spans="1:27" s="4" customFormat="1">
      <c r="A395" s="165" t="s">
        <v>539</v>
      </c>
      <c r="B395" s="146" t="s">
        <v>609</v>
      </c>
      <c r="C395" s="21"/>
      <c r="D395" s="133"/>
      <c r="E395" s="20" t="s">
        <v>50</v>
      </c>
      <c r="F395" s="13" t="s">
        <v>80</v>
      </c>
      <c r="G395" s="143"/>
      <c r="H395" s="15"/>
      <c r="I395" s="14" t="s">
        <v>303</v>
      </c>
      <c r="J395" s="157" t="s">
        <v>673</v>
      </c>
      <c r="K395" s="99">
        <v>6388000</v>
      </c>
      <c r="L395" s="27">
        <v>0</v>
      </c>
      <c r="M395" s="56">
        <f t="shared" si="351"/>
        <v>6388000</v>
      </c>
      <c r="N395" s="110">
        <v>0</v>
      </c>
      <c r="O395" s="94">
        <v>0</v>
      </c>
      <c r="P395" s="99">
        <f t="shared" si="352"/>
        <v>6388000</v>
      </c>
      <c r="Q395" s="27">
        <f t="shared" si="353"/>
        <v>0</v>
      </c>
      <c r="R395" s="56">
        <f t="shared" si="354"/>
        <v>6388000</v>
      </c>
      <c r="S395" s="56">
        <f t="shared" si="355"/>
        <v>0</v>
      </c>
      <c r="T395" s="99">
        <f t="shared" si="356"/>
        <v>0</v>
      </c>
      <c r="U395" s="93">
        <f t="shared" si="357"/>
        <v>0</v>
      </c>
      <c r="V395" s="27">
        <f t="shared" si="358"/>
        <v>0</v>
      </c>
      <c r="W395" s="58">
        <f t="shared" si="359"/>
        <v>0</v>
      </c>
      <c r="X395" s="27">
        <f t="shared" si="360"/>
        <v>0</v>
      </c>
      <c r="Y395" s="58">
        <f t="shared" si="361"/>
        <v>0</v>
      </c>
      <c r="Z395" s="115">
        <f t="shared" si="362"/>
        <v>0</v>
      </c>
      <c r="AA395" s="115">
        <f t="shared" si="363"/>
        <v>0</v>
      </c>
    </row>
    <row r="396" spans="1:27" s="4" customFormat="1">
      <c r="A396" s="165" t="s">
        <v>563</v>
      </c>
      <c r="B396" s="146" t="s">
        <v>565</v>
      </c>
      <c r="C396" s="21"/>
      <c r="D396" s="133"/>
      <c r="E396" s="20" t="s">
        <v>50</v>
      </c>
      <c r="F396" s="13" t="s">
        <v>80</v>
      </c>
      <c r="G396" s="143"/>
      <c r="H396" s="15"/>
      <c r="I396" s="14" t="s">
        <v>303</v>
      </c>
      <c r="J396" s="157" t="s">
        <v>673</v>
      </c>
      <c r="K396" s="99">
        <v>4983000</v>
      </c>
      <c r="L396" s="27">
        <v>0</v>
      </c>
      <c r="M396" s="56">
        <f t="shared" si="351"/>
        <v>4983000</v>
      </c>
      <c r="N396" s="110">
        <v>0</v>
      </c>
      <c r="O396" s="94">
        <v>0</v>
      </c>
      <c r="P396" s="99">
        <f t="shared" si="352"/>
        <v>4983000</v>
      </c>
      <c r="Q396" s="27">
        <f t="shared" si="353"/>
        <v>0</v>
      </c>
      <c r="R396" s="56">
        <f t="shared" si="354"/>
        <v>4983000</v>
      </c>
      <c r="S396" s="56">
        <f t="shared" si="355"/>
        <v>0</v>
      </c>
      <c r="T396" s="99">
        <f t="shared" si="356"/>
        <v>0</v>
      </c>
      <c r="U396" s="93">
        <f t="shared" si="357"/>
        <v>0</v>
      </c>
      <c r="V396" s="27">
        <f t="shared" si="358"/>
        <v>0</v>
      </c>
      <c r="W396" s="58">
        <f t="shared" si="359"/>
        <v>0</v>
      </c>
      <c r="X396" s="27">
        <f t="shared" si="360"/>
        <v>0</v>
      </c>
      <c r="Y396" s="58">
        <f t="shared" si="361"/>
        <v>0</v>
      </c>
      <c r="Z396" s="115">
        <f t="shared" si="362"/>
        <v>0</v>
      </c>
      <c r="AA396" s="115">
        <f t="shared" si="363"/>
        <v>0</v>
      </c>
    </row>
    <row r="397" spans="1:27" s="4" customFormat="1">
      <c r="A397" s="165" t="s">
        <v>564</v>
      </c>
      <c r="B397" s="146" t="s">
        <v>615</v>
      </c>
      <c r="C397" s="21"/>
      <c r="D397" s="133"/>
      <c r="E397" s="20" t="s">
        <v>50</v>
      </c>
      <c r="F397" s="13" t="s">
        <v>80</v>
      </c>
      <c r="G397" s="143"/>
      <c r="H397" s="15"/>
      <c r="I397" s="14" t="s">
        <v>303</v>
      </c>
      <c r="J397" s="157" t="s">
        <v>673</v>
      </c>
      <c r="K397" s="99">
        <v>3479000</v>
      </c>
      <c r="L397" s="27">
        <v>267000</v>
      </c>
      <c r="M397" s="56">
        <f t="shared" si="351"/>
        <v>3746000</v>
      </c>
      <c r="N397" s="110">
        <v>0</v>
      </c>
      <c r="O397" s="94">
        <v>0</v>
      </c>
      <c r="P397" s="99">
        <f t="shared" si="352"/>
        <v>3479000</v>
      </c>
      <c r="Q397" s="27">
        <f t="shared" si="353"/>
        <v>267000</v>
      </c>
      <c r="R397" s="56">
        <f t="shared" si="354"/>
        <v>3746000</v>
      </c>
      <c r="S397" s="56">
        <f t="shared" si="355"/>
        <v>0</v>
      </c>
      <c r="T397" s="99">
        <f t="shared" si="356"/>
        <v>0</v>
      </c>
      <c r="U397" s="93">
        <f t="shared" si="357"/>
        <v>0</v>
      </c>
      <c r="V397" s="27">
        <f t="shared" si="358"/>
        <v>0</v>
      </c>
      <c r="W397" s="58">
        <f t="shared" si="359"/>
        <v>0</v>
      </c>
      <c r="X397" s="27">
        <f t="shared" si="360"/>
        <v>0</v>
      </c>
      <c r="Y397" s="58">
        <f t="shared" si="361"/>
        <v>0</v>
      </c>
      <c r="Z397" s="115">
        <f t="shared" si="362"/>
        <v>0</v>
      </c>
      <c r="AA397" s="115">
        <f t="shared" si="363"/>
        <v>0</v>
      </c>
    </row>
    <row r="398" spans="1:27" s="4" customFormat="1" ht="15">
      <c r="A398" s="165" t="s">
        <v>566</v>
      </c>
      <c r="B398" s="146" t="s">
        <v>599</v>
      </c>
      <c r="C398" s="21"/>
      <c r="D398" s="133"/>
      <c r="E398" s="20" t="s">
        <v>50</v>
      </c>
      <c r="F398" s="13" t="s">
        <v>80</v>
      </c>
      <c r="G398" s="143"/>
      <c r="H398" s="15"/>
      <c r="I398" s="144" t="s">
        <v>303</v>
      </c>
      <c r="J398" s="157" t="s">
        <v>673</v>
      </c>
      <c r="K398" s="99">
        <v>3730000</v>
      </c>
      <c r="L398" s="27">
        <v>0</v>
      </c>
      <c r="M398" s="56">
        <f t="shared" si="351"/>
        <v>3730000</v>
      </c>
      <c r="N398" s="110">
        <v>0</v>
      </c>
      <c r="O398" s="94">
        <v>0</v>
      </c>
      <c r="P398" s="99">
        <f t="shared" si="352"/>
        <v>3730000</v>
      </c>
      <c r="Q398" s="27">
        <f t="shared" si="353"/>
        <v>0</v>
      </c>
      <c r="R398" s="56">
        <f t="shared" si="354"/>
        <v>3730000</v>
      </c>
      <c r="S398" s="56">
        <f t="shared" si="355"/>
        <v>0</v>
      </c>
      <c r="T398" s="99">
        <f t="shared" si="356"/>
        <v>0</v>
      </c>
      <c r="U398" s="93">
        <f t="shared" si="357"/>
        <v>0</v>
      </c>
      <c r="V398" s="27">
        <f t="shared" si="358"/>
        <v>0</v>
      </c>
      <c r="W398" s="58">
        <f t="shared" si="359"/>
        <v>0</v>
      </c>
      <c r="X398" s="27">
        <f t="shared" si="360"/>
        <v>0</v>
      </c>
      <c r="Y398" s="58">
        <f t="shared" si="361"/>
        <v>0</v>
      </c>
      <c r="Z398" s="115">
        <f t="shared" si="362"/>
        <v>0</v>
      </c>
      <c r="AA398" s="115">
        <f t="shared" si="363"/>
        <v>0</v>
      </c>
    </row>
    <row r="399" spans="1:27" s="4" customFormat="1">
      <c r="A399" s="165" t="s">
        <v>567</v>
      </c>
      <c r="B399" s="21" t="s">
        <v>568</v>
      </c>
      <c r="C399" s="21" t="s">
        <v>111</v>
      </c>
      <c r="D399" s="133"/>
      <c r="E399" s="20" t="s">
        <v>50</v>
      </c>
      <c r="F399" s="13" t="s">
        <v>80</v>
      </c>
      <c r="G399" s="143"/>
      <c r="H399" s="15"/>
      <c r="I399" s="14" t="s">
        <v>78</v>
      </c>
      <c r="J399" s="157" t="s">
        <v>673</v>
      </c>
      <c r="K399" s="99">
        <v>3687000</v>
      </c>
      <c r="L399" s="27">
        <v>293000</v>
      </c>
      <c r="M399" s="56">
        <f t="shared" si="351"/>
        <v>3980000</v>
      </c>
      <c r="N399" s="110">
        <v>0</v>
      </c>
      <c r="O399" s="94">
        <v>0</v>
      </c>
      <c r="P399" s="99">
        <f t="shared" si="352"/>
        <v>3687000</v>
      </c>
      <c r="Q399" s="27">
        <f t="shared" si="353"/>
        <v>293000</v>
      </c>
      <c r="R399" s="56">
        <f t="shared" si="354"/>
        <v>3980000</v>
      </c>
      <c r="S399" s="56">
        <f t="shared" si="355"/>
        <v>0</v>
      </c>
      <c r="T399" s="99">
        <f t="shared" si="356"/>
        <v>0</v>
      </c>
      <c r="U399" s="93">
        <f t="shared" si="357"/>
        <v>0</v>
      </c>
      <c r="V399" s="27">
        <f t="shared" si="358"/>
        <v>0</v>
      </c>
      <c r="W399" s="58">
        <f t="shared" si="359"/>
        <v>0</v>
      </c>
      <c r="X399" s="27">
        <f t="shared" si="360"/>
        <v>0</v>
      </c>
      <c r="Y399" s="58">
        <f t="shared" si="361"/>
        <v>0</v>
      </c>
      <c r="Z399" s="115">
        <f t="shared" si="362"/>
        <v>0</v>
      </c>
      <c r="AA399" s="115">
        <f t="shared" si="363"/>
        <v>0</v>
      </c>
    </row>
    <row r="400" spans="1:27" s="4" customFormat="1">
      <c r="A400" s="165" t="s">
        <v>569</v>
      </c>
      <c r="B400" s="21" t="s">
        <v>570</v>
      </c>
      <c r="C400" s="21"/>
      <c r="D400" s="133"/>
      <c r="E400" s="20" t="s">
        <v>50</v>
      </c>
      <c r="F400" s="13" t="s">
        <v>80</v>
      </c>
      <c r="G400" s="143"/>
      <c r="H400" s="15"/>
      <c r="I400" s="14" t="s">
        <v>571</v>
      </c>
      <c r="J400" s="157" t="s">
        <v>673</v>
      </c>
      <c r="K400" s="99">
        <v>986000</v>
      </c>
      <c r="L400" s="27">
        <v>98000</v>
      </c>
      <c r="M400" s="56">
        <f t="shared" si="351"/>
        <v>1084000</v>
      </c>
      <c r="N400" s="110">
        <v>0</v>
      </c>
      <c r="O400" s="94">
        <v>0</v>
      </c>
      <c r="P400" s="99">
        <f t="shared" si="352"/>
        <v>986000</v>
      </c>
      <c r="Q400" s="27">
        <f t="shared" si="353"/>
        <v>98000</v>
      </c>
      <c r="R400" s="56">
        <f t="shared" si="354"/>
        <v>1084000</v>
      </c>
      <c r="S400" s="56">
        <f t="shared" si="355"/>
        <v>0</v>
      </c>
      <c r="T400" s="99">
        <f t="shared" si="356"/>
        <v>0</v>
      </c>
      <c r="U400" s="93">
        <f t="shared" si="357"/>
        <v>0</v>
      </c>
      <c r="V400" s="27">
        <f t="shared" si="358"/>
        <v>0</v>
      </c>
      <c r="W400" s="58">
        <f t="shared" si="359"/>
        <v>0</v>
      </c>
      <c r="X400" s="27">
        <f t="shared" si="360"/>
        <v>0</v>
      </c>
      <c r="Y400" s="58">
        <f t="shared" si="361"/>
        <v>0</v>
      </c>
      <c r="Z400" s="115">
        <f t="shared" si="362"/>
        <v>0</v>
      </c>
      <c r="AA400" s="115">
        <f t="shared" si="363"/>
        <v>0</v>
      </c>
    </row>
    <row r="401" spans="1:166" s="4" customFormat="1">
      <c r="A401" s="165" t="s">
        <v>572</v>
      </c>
      <c r="B401" s="146" t="s">
        <v>600</v>
      </c>
      <c r="C401" s="21"/>
      <c r="D401" s="133"/>
      <c r="E401" s="20" t="s">
        <v>79</v>
      </c>
      <c r="F401" s="13" t="s">
        <v>80</v>
      </c>
      <c r="G401" s="143"/>
      <c r="H401" s="15"/>
      <c r="I401" s="14" t="s">
        <v>78</v>
      </c>
      <c r="J401" s="157" t="s">
        <v>673</v>
      </c>
      <c r="K401" s="99">
        <v>7198000</v>
      </c>
      <c r="L401" s="27">
        <v>413000</v>
      </c>
      <c r="M401" s="56">
        <f t="shared" si="351"/>
        <v>7611000</v>
      </c>
      <c r="N401" s="110">
        <v>0</v>
      </c>
      <c r="O401" s="94">
        <v>0</v>
      </c>
      <c r="P401" s="99">
        <f t="shared" si="352"/>
        <v>7198000</v>
      </c>
      <c r="Q401" s="27">
        <f t="shared" si="353"/>
        <v>413000</v>
      </c>
      <c r="R401" s="56">
        <f t="shared" si="354"/>
        <v>7611000</v>
      </c>
      <c r="S401" s="56">
        <f t="shared" si="355"/>
        <v>0</v>
      </c>
      <c r="T401" s="99">
        <f t="shared" si="356"/>
        <v>0</v>
      </c>
      <c r="U401" s="93">
        <f t="shared" si="357"/>
        <v>0</v>
      </c>
      <c r="V401" s="27">
        <f t="shared" si="358"/>
        <v>0</v>
      </c>
      <c r="W401" s="58">
        <f t="shared" si="359"/>
        <v>0</v>
      </c>
      <c r="X401" s="27">
        <f t="shared" si="360"/>
        <v>0</v>
      </c>
      <c r="Y401" s="58">
        <f t="shared" si="361"/>
        <v>0</v>
      </c>
      <c r="Z401" s="115">
        <f t="shared" si="362"/>
        <v>0</v>
      </c>
      <c r="AA401" s="115">
        <f t="shared" si="363"/>
        <v>0</v>
      </c>
    </row>
    <row r="402" spans="1:166" s="4" customFormat="1">
      <c r="A402" s="165" t="s">
        <v>572</v>
      </c>
      <c r="B402" s="146" t="s">
        <v>748</v>
      </c>
      <c r="C402" s="21"/>
      <c r="D402" s="133"/>
      <c r="E402" s="20"/>
      <c r="F402" s="13"/>
      <c r="G402" s="143"/>
      <c r="H402" s="15"/>
      <c r="I402" s="14"/>
      <c r="J402" s="157" t="s">
        <v>673</v>
      </c>
      <c r="K402" s="99">
        <v>323000</v>
      </c>
      <c r="L402" s="27">
        <v>0</v>
      </c>
      <c r="M402" s="56">
        <f t="shared" si="351"/>
        <v>323000</v>
      </c>
      <c r="N402" s="110">
        <v>0</v>
      </c>
      <c r="O402" s="94">
        <v>0</v>
      </c>
      <c r="P402" s="99">
        <f t="shared" si="352"/>
        <v>323000</v>
      </c>
      <c r="Q402" s="27">
        <f t="shared" si="353"/>
        <v>0</v>
      </c>
      <c r="R402" s="56">
        <f t="shared" si="354"/>
        <v>323000</v>
      </c>
      <c r="S402" s="56">
        <f t="shared" si="355"/>
        <v>0</v>
      </c>
      <c r="T402" s="99">
        <f t="shared" si="356"/>
        <v>0</v>
      </c>
      <c r="U402" s="93">
        <f t="shared" si="357"/>
        <v>0</v>
      </c>
      <c r="V402" s="27">
        <f t="shared" si="358"/>
        <v>0</v>
      </c>
      <c r="W402" s="58">
        <f t="shared" si="359"/>
        <v>0</v>
      </c>
      <c r="X402" s="27">
        <f t="shared" si="360"/>
        <v>0</v>
      </c>
      <c r="Y402" s="58">
        <f t="shared" si="361"/>
        <v>0</v>
      </c>
      <c r="Z402" s="115">
        <f t="shared" si="362"/>
        <v>0</v>
      </c>
      <c r="AA402" s="115">
        <f t="shared" si="363"/>
        <v>0</v>
      </c>
    </row>
    <row r="403" spans="1:166" s="4" customFormat="1" ht="25.5">
      <c r="A403" s="165" t="s">
        <v>749</v>
      </c>
      <c r="B403" s="146" t="s">
        <v>750</v>
      </c>
      <c r="C403" s="21"/>
      <c r="D403" s="133"/>
      <c r="E403" s="20"/>
      <c r="F403" s="13"/>
      <c r="G403" s="143"/>
      <c r="H403" s="15"/>
      <c r="I403" s="14"/>
      <c r="J403" s="157" t="s">
        <v>673</v>
      </c>
      <c r="K403" s="99">
        <v>16000</v>
      </c>
      <c r="L403" s="27">
        <v>15000</v>
      </c>
      <c r="M403" s="56">
        <f t="shared" si="351"/>
        <v>31000</v>
      </c>
      <c r="N403" s="110">
        <v>0</v>
      </c>
      <c r="O403" s="94">
        <v>0</v>
      </c>
      <c r="P403" s="99">
        <f t="shared" si="352"/>
        <v>16000</v>
      </c>
      <c r="Q403" s="27">
        <f t="shared" si="353"/>
        <v>15000</v>
      </c>
      <c r="R403" s="56">
        <f t="shared" si="354"/>
        <v>31000</v>
      </c>
      <c r="S403" s="56">
        <f t="shared" si="355"/>
        <v>0</v>
      </c>
      <c r="T403" s="99">
        <f t="shared" si="356"/>
        <v>0</v>
      </c>
      <c r="U403" s="93">
        <f t="shared" si="357"/>
        <v>0</v>
      </c>
      <c r="V403" s="27">
        <f t="shared" si="358"/>
        <v>0</v>
      </c>
      <c r="W403" s="58">
        <f t="shared" si="359"/>
        <v>0</v>
      </c>
      <c r="X403" s="27">
        <f t="shared" si="360"/>
        <v>0</v>
      </c>
      <c r="Y403" s="58">
        <f t="shared" si="361"/>
        <v>0</v>
      </c>
      <c r="Z403" s="115">
        <f t="shared" si="362"/>
        <v>0</v>
      </c>
      <c r="AA403" s="115">
        <f t="shared" si="363"/>
        <v>0</v>
      </c>
    </row>
    <row r="404" spans="1:166" s="4" customFormat="1" ht="13.5" thickBot="1">
      <c r="A404" s="168" t="s">
        <v>22</v>
      </c>
      <c r="B404" s="102"/>
      <c r="C404" s="102"/>
      <c r="D404" s="102"/>
      <c r="E404" s="103"/>
      <c r="F404" s="103"/>
      <c r="G404" s="104"/>
      <c r="H404" s="104"/>
      <c r="I404" s="104"/>
      <c r="J404" s="104"/>
      <c r="K404" s="108">
        <f t="shared" ref="K404:L404" si="364">SUM(K366:K403)</f>
        <v>89206000</v>
      </c>
      <c r="L404" s="106">
        <f t="shared" si="364"/>
        <v>6794000</v>
      </c>
      <c r="M404" s="106">
        <f>SUM(M366:M403)</f>
        <v>96000000</v>
      </c>
      <c r="N404" s="106">
        <f t="shared" ref="N404" si="365">SUM(N366:N403)</f>
        <v>0</v>
      </c>
      <c r="O404" s="106">
        <f t="shared" ref="O404" si="366">SUM(O366:O403)</f>
        <v>0</v>
      </c>
      <c r="P404" s="108">
        <f t="shared" ref="P404:AA404" si="367">SUM(P366:P403)</f>
        <v>89206000</v>
      </c>
      <c r="Q404" s="106">
        <f t="shared" si="367"/>
        <v>6794000</v>
      </c>
      <c r="R404" s="106">
        <f t="shared" si="367"/>
        <v>96000000</v>
      </c>
      <c r="S404" s="137">
        <f t="shared" si="367"/>
        <v>0</v>
      </c>
      <c r="T404" s="106">
        <f t="shared" si="367"/>
        <v>0</v>
      </c>
      <c r="U404" s="106">
        <f t="shared" si="367"/>
        <v>0</v>
      </c>
      <c r="V404" s="106">
        <f t="shared" si="367"/>
        <v>0</v>
      </c>
      <c r="W404" s="106">
        <f t="shared" si="367"/>
        <v>0</v>
      </c>
      <c r="X404" s="106">
        <f t="shared" si="367"/>
        <v>0</v>
      </c>
      <c r="Y404" s="106">
        <f t="shared" si="367"/>
        <v>0</v>
      </c>
      <c r="Z404" s="106">
        <f t="shared" si="367"/>
        <v>0</v>
      </c>
      <c r="AA404" s="106">
        <f t="shared" si="367"/>
        <v>0</v>
      </c>
    </row>
    <row r="405" spans="1:166" s="23" customFormat="1" ht="21.75" thickTop="1" thickBot="1">
      <c r="A405" s="400" t="s">
        <v>573</v>
      </c>
      <c r="B405" s="400"/>
      <c r="C405" s="47"/>
      <c r="D405" s="47"/>
      <c r="E405" s="48"/>
      <c r="F405" s="48"/>
      <c r="G405" s="49"/>
      <c r="H405" s="49"/>
      <c r="I405" s="49"/>
      <c r="J405" s="49"/>
      <c r="K405" s="126">
        <f t="shared" ref="K405:L405" si="368">K320+K324+K404+K364</f>
        <v>225321000</v>
      </c>
      <c r="L405" s="127">
        <f t="shared" si="368"/>
        <v>20535000</v>
      </c>
      <c r="M405" s="127">
        <f>M320+M324+M404+M364</f>
        <v>245856000</v>
      </c>
      <c r="N405" s="126">
        <f t="shared" ref="N405:AA405" si="369">N320+N324+N404+N364</f>
        <v>0</v>
      </c>
      <c r="O405" s="127">
        <f t="shared" si="369"/>
        <v>0</v>
      </c>
      <c r="P405" s="126">
        <f t="shared" si="369"/>
        <v>225321000</v>
      </c>
      <c r="Q405" s="127">
        <f t="shared" si="369"/>
        <v>20535000</v>
      </c>
      <c r="R405" s="127">
        <f t="shared" si="369"/>
        <v>245856000</v>
      </c>
      <c r="S405" s="127">
        <f t="shared" si="369"/>
        <v>0</v>
      </c>
      <c r="T405" s="127">
        <f t="shared" si="369"/>
        <v>0</v>
      </c>
      <c r="U405" s="127">
        <f t="shared" si="369"/>
        <v>0</v>
      </c>
      <c r="V405" s="127">
        <f t="shared" si="369"/>
        <v>0</v>
      </c>
      <c r="W405" s="127">
        <f t="shared" si="369"/>
        <v>0</v>
      </c>
      <c r="X405" s="127">
        <f t="shared" si="369"/>
        <v>0</v>
      </c>
      <c r="Y405" s="127">
        <f t="shared" si="369"/>
        <v>0</v>
      </c>
      <c r="Z405" s="127">
        <f t="shared" si="369"/>
        <v>0</v>
      </c>
      <c r="AA405" s="127">
        <f t="shared" si="369"/>
        <v>0</v>
      </c>
    </row>
    <row r="406" spans="1:166" s="4" customFormat="1" ht="13.5" thickTop="1">
      <c r="A406" s="229"/>
      <c r="B406" s="16"/>
      <c r="C406" s="16"/>
      <c r="D406" s="16"/>
      <c r="E406" s="17"/>
      <c r="F406" s="17"/>
      <c r="G406" s="18"/>
      <c r="H406" s="18"/>
      <c r="I406" s="18"/>
      <c r="J406" s="18"/>
      <c r="K406" s="230"/>
      <c r="L406" s="230"/>
      <c r="M406" s="230"/>
      <c r="N406" s="230"/>
      <c r="O406" s="230"/>
      <c r="P406" s="230"/>
      <c r="Q406" s="230"/>
      <c r="R406" s="230"/>
      <c r="S406" s="230"/>
      <c r="T406" s="230"/>
      <c r="U406" s="230"/>
      <c r="V406" s="230"/>
      <c r="W406" s="230"/>
      <c r="X406" s="230"/>
      <c r="Y406" s="230"/>
      <c r="Z406" s="230"/>
      <c r="AA406" s="230"/>
    </row>
    <row r="407" spans="1:166" s="24" customFormat="1" ht="19.5" thickBot="1">
      <c r="A407" s="148" t="s">
        <v>758</v>
      </c>
      <c r="B407" s="43"/>
      <c r="C407" s="43"/>
      <c r="D407" s="43"/>
      <c r="E407" s="44"/>
      <c r="F407" s="44"/>
      <c r="G407" s="45"/>
      <c r="H407" s="45"/>
      <c r="I407" s="45"/>
      <c r="J407" s="45"/>
      <c r="K407" s="46">
        <f>K311+K405</f>
        <v>730796000</v>
      </c>
      <c r="L407" s="46">
        <f t="shared" ref="L407" si="370">L311+L405</f>
        <v>86503000</v>
      </c>
      <c r="M407" s="46">
        <f>M311+M405</f>
        <v>817799000</v>
      </c>
      <c r="N407" s="46">
        <f t="shared" ref="N407:S407" si="371">N311+N405</f>
        <v>9358055</v>
      </c>
      <c r="O407" s="46">
        <f t="shared" si="371"/>
        <v>150000</v>
      </c>
      <c r="P407" s="46">
        <f t="shared" si="371"/>
        <v>740155000</v>
      </c>
      <c r="Q407" s="46">
        <f t="shared" si="371"/>
        <v>86653000</v>
      </c>
      <c r="R407" s="46">
        <f t="shared" si="371"/>
        <v>827308000</v>
      </c>
      <c r="S407" s="46">
        <f t="shared" si="371"/>
        <v>945</v>
      </c>
      <c r="T407" s="46">
        <f>T311+T405</f>
        <v>0</v>
      </c>
      <c r="U407" s="46">
        <f t="shared" ref="U407:AA407" si="372">U311+U405</f>
        <v>0</v>
      </c>
      <c r="V407" s="46">
        <f t="shared" si="372"/>
        <v>0</v>
      </c>
      <c r="W407" s="46">
        <f t="shared" si="372"/>
        <v>0</v>
      </c>
      <c r="X407" s="46">
        <f t="shared" si="372"/>
        <v>0</v>
      </c>
      <c r="Y407" s="46">
        <f t="shared" si="372"/>
        <v>0</v>
      </c>
      <c r="Z407" s="125">
        <f t="shared" si="372"/>
        <v>0</v>
      </c>
      <c r="AA407" s="125">
        <f t="shared" si="372"/>
        <v>0</v>
      </c>
      <c r="AB407" s="189"/>
      <c r="AC407" s="189"/>
      <c r="AD407" s="189"/>
      <c r="AE407" s="189"/>
      <c r="AF407" s="189"/>
      <c r="AG407" s="189"/>
      <c r="AH407" s="189"/>
      <c r="AI407" s="189"/>
      <c r="AJ407" s="189"/>
      <c r="AK407" s="189"/>
      <c r="AL407" s="189"/>
      <c r="AM407" s="189"/>
      <c r="AN407" s="189"/>
      <c r="AO407" s="189"/>
      <c r="AP407" s="189"/>
      <c r="AQ407" s="189"/>
      <c r="AR407" s="189"/>
      <c r="AS407" s="189"/>
      <c r="AT407" s="189"/>
      <c r="AU407" s="189"/>
      <c r="AV407" s="189"/>
      <c r="AW407" s="189"/>
      <c r="AX407" s="189"/>
      <c r="AY407" s="189"/>
      <c r="AZ407" s="189"/>
      <c r="BA407" s="189"/>
      <c r="BB407" s="189"/>
      <c r="BC407" s="189"/>
      <c r="BD407" s="189"/>
      <c r="BE407" s="189"/>
      <c r="BF407" s="189"/>
      <c r="BG407" s="189"/>
      <c r="BH407" s="189"/>
      <c r="BI407" s="189"/>
      <c r="BJ407" s="189"/>
      <c r="BK407" s="189"/>
      <c r="BL407" s="189"/>
      <c r="BM407" s="189"/>
      <c r="BN407" s="189"/>
      <c r="BO407" s="189"/>
      <c r="BP407" s="189"/>
      <c r="BQ407" s="189"/>
      <c r="BR407" s="189"/>
      <c r="BS407" s="189"/>
      <c r="BT407" s="189"/>
      <c r="BU407" s="189"/>
      <c r="BV407" s="189"/>
      <c r="BW407" s="189"/>
      <c r="BX407" s="189"/>
      <c r="BY407" s="189"/>
      <c r="BZ407" s="189"/>
      <c r="CA407" s="189"/>
      <c r="CB407" s="189"/>
      <c r="CC407" s="189"/>
      <c r="CD407" s="189"/>
      <c r="CE407" s="189"/>
      <c r="CF407" s="189"/>
      <c r="CG407" s="189"/>
      <c r="CH407" s="189"/>
      <c r="CI407" s="189"/>
      <c r="CJ407" s="189"/>
      <c r="CK407" s="189"/>
      <c r="CL407" s="189"/>
      <c r="CM407" s="189"/>
      <c r="CN407" s="189"/>
      <c r="CO407" s="189"/>
      <c r="CP407" s="189"/>
      <c r="CQ407" s="189"/>
      <c r="CR407" s="189"/>
      <c r="CS407" s="189"/>
      <c r="CT407" s="189"/>
      <c r="CU407" s="189"/>
      <c r="CV407" s="189"/>
      <c r="CW407" s="189"/>
      <c r="CX407" s="189"/>
      <c r="CY407" s="189"/>
      <c r="CZ407" s="189"/>
      <c r="DA407" s="189"/>
      <c r="DB407" s="189"/>
      <c r="DC407" s="189"/>
      <c r="DD407" s="189"/>
      <c r="DE407" s="189"/>
      <c r="DF407" s="189"/>
      <c r="DG407" s="189"/>
      <c r="DH407" s="189"/>
      <c r="DI407" s="189"/>
      <c r="DJ407" s="189"/>
      <c r="DK407" s="189"/>
      <c r="DL407" s="189"/>
      <c r="DM407" s="189"/>
      <c r="DN407" s="189"/>
      <c r="DO407" s="189"/>
      <c r="DP407" s="189"/>
      <c r="DQ407" s="189"/>
      <c r="DR407" s="189"/>
      <c r="DS407" s="189"/>
      <c r="DT407" s="189"/>
      <c r="DU407" s="189"/>
      <c r="DV407" s="189"/>
      <c r="DW407" s="189"/>
      <c r="DX407" s="189"/>
      <c r="DY407" s="189"/>
      <c r="DZ407" s="189"/>
      <c r="EA407" s="189"/>
      <c r="EB407" s="189"/>
      <c r="EC407" s="189"/>
      <c r="ED407" s="189"/>
      <c r="EE407" s="189"/>
      <c r="EF407" s="189"/>
      <c r="EG407" s="189"/>
      <c r="EH407" s="189"/>
      <c r="EI407" s="189"/>
      <c r="EJ407" s="189"/>
      <c r="EK407" s="189"/>
      <c r="EL407" s="189"/>
      <c r="EM407" s="189"/>
      <c r="EN407" s="189"/>
      <c r="EO407" s="189"/>
      <c r="EP407" s="189"/>
      <c r="EQ407" s="189"/>
      <c r="ER407" s="189"/>
      <c r="ES407" s="189"/>
      <c r="ET407" s="189"/>
      <c r="EU407" s="189"/>
      <c r="EV407" s="189"/>
      <c r="EW407" s="189"/>
      <c r="EX407" s="189"/>
      <c r="EY407" s="189"/>
      <c r="EZ407" s="189"/>
      <c r="FA407" s="189"/>
      <c r="FB407" s="189"/>
      <c r="FC407" s="189"/>
      <c r="FD407" s="189"/>
      <c r="FE407" s="189"/>
      <c r="FF407" s="189"/>
      <c r="FG407" s="189"/>
      <c r="FH407" s="189"/>
      <c r="FI407" s="189"/>
      <c r="FJ407" s="189"/>
    </row>
    <row r="408" spans="1:166" ht="13.5" thickTop="1">
      <c r="A408" s="149"/>
    </row>
    <row r="409" spans="1:166">
      <c r="A409" s="150"/>
      <c r="R409" s="2"/>
      <c r="S409" s="2"/>
      <c r="W409" s="119"/>
      <c r="X409" s="3"/>
      <c r="Y409" s="4"/>
      <c r="Z409" s="4"/>
      <c r="AA409" s="4"/>
      <c r="FH409" s="3"/>
      <c r="FI409" s="3"/>
      <c r="FJ409" s="3"/>
    </row>
    <row r="410" spans="1:166">
      <c r="A410" s="150"/>
    </row>
    <row r="411" spans="1:166">
      <c r="A411" s="150"/>
    </row>
    <row r="412" spans="1:166">
      <c r="A412" s="150"/>
    </row>
    <row r="413" spans="1:166">
      <c r="A413" s="150"/>
    </row>
    <row r="414" spans="1:166">
      <c r="A414" s="150"/>
    </row>
    <row r="415" spans="1:166">
      <c r="A415" s="150"/>
    </row>
    <row r="416" spans="1:166">
      <c r="A416" s="150"/>
    </row>
    <row r="417" spans="1:166">
      <c r="A417" s="150"/>
    </row>
    <row r="418" spans="1:166">
      <c r="A418" s="150"/>
    </row>
    <row r="419" spans="1:166">
      <c r="A419" s="150"/>
    </row>
    <row r="420" spans="1:166">
      <c r="A420" s="150"/>
    </row>
    <row r="421" spans="1:166" s="5" customFormat="1">
      <c r="A421" s="150"/>
      <c r="E421" s="6"/>
      <c r="F421" s="6"/>
      <c r="G421" s="7"/>
      <c r="H421" s="7"/>
      <c r="I421" s="7"/>
      <c r="J421" s="7"/>
      <c r="K421" s="7"/>
      <c r="L421" s="7"/>
      <c r="M421" s="7"/>
      <c r="N421" s="86"/>
      <c r="O421" s="86"/>
      <c r="P421" s="57"/>
      <c r="Q421" s="57"/>
      <c r="R421" s="29"/>
      <c r="S421" s="29"/>
      <c r="T421" s="1"/>
      <c r="U421" s="1"/>
      <c r="V421" s="1"/>
      <c r="W421" s="1"/>
      <c r="X421" s="1"/>
      <c r="Y421" s="1"/>
      <c r="Z421" s="12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0"/>
      <c r="BN421" s="150"/>
      <c r="BO421" s="150"/>
      <c r="BP421" s="150"/>
      <c r="BQ421" s="150"/>
      <c r="BR421" s="150"/>
      <c r="BS421" s="150"/>
      <c r="BT421" s="150"/>
      <c r="BU421" s="150"/>
      <c r="BV421" s="150"/>
      <c r="BW421" s="150"/>
      <c r="BX421" s="150"/>
      <c r="BY421" s="150"/>
      <c r="BZ421" s="150"/>
      <c r="CA421" s="150"/>
      <c r="CB421" s="150"/>
      <c r="CC421" s="150"/>
      <c r="CD421" s="150"/>
      <c r="CE421" s="150"/>
      <c r="CF421" s="150"/>
      <c r="CG421" s="150"/>
      <c r="CH421" s="150"/>
      <c r="CI421" s="150"/>
      <c r="CJ421" s="150"/>
      <c r="CK421" s="150"/>
      <c r="CL421" s="150"/>
      <c r="CM421" s="150"/>
      <c r="CN421" s="150"/>
      <c r="CO421" s="150"/>
      <c r="CP421" s="150"/>
      <c r="CQ421" s="150"/>
      <c r="CR421" s="150"/>
      <c r="CS421" s="150"/>
      <c r="CT421" s="150"/>
      <c r="CU421" s="150"/>
      <c r="CV421" s="150"/>
      <c r="CW421" s="150"/>
      <c r="CX421" s="150"/>
      <c r="CY421" s="150"/>
      <c r="CZ421" s="150"/>
      <c r="DA421" s="150"/>
      <c r="DB421" s="150"/>
      <c r="DC421" s="150"/>
      <c r="DD421" s="150"/>
      <c r="DE421" s="150"/>
      <c r="DF421" s="150"/>
      <c r="DG421" s="150"/>
      <c r="DH421" s="150"/>
      <c r="DI421" s="150"/>
      <c r="DJ421" s="150"/>
      <c r="DK421" s="150"/>
      <c r="DL421" s="150"/>
      <c r="DM421" s="150"/>
      <c r="DN421" s="150"/>
      <c r="DO421" s="150"/>
      <c r="DP421" s="150"/>
      <c r="DQ421" s="150"/>
      <c r="DR421" s="150"/>
      <c r="DS421" s="150"/>
      <c r="DT421" s="150"/>
      <c r="DU421" s="150"/>
      <c r="DV421" s="150"/>
      <c r="DW421" s="150"/>
      <c r="DX421" s="150"/>
      <c r="DY421" s="150"/>
      <c r="DZ421" s="150"/>
      <c r="EA421" s="150"/>
      <c r="EB421" s="150"/>
      <c r="EC421" s="150"/>
      <c r="ED421" s="150"/>
      <c r="EE421" s="150"/>
      <c r="EF421" s="150"/>
      <c r="EG421" s="150"/>
      <c r="EH421" s="150"/>
      <c r="EI421" s="150"/>
      <c r="EJ421" s="150"/>
      <c r="EK421" s="150"/>
      <c r="EL421" s="150"/>
      <c r="EM421" s="150"/>
      <c r="EN421" s="150"/>
      <c r="EO421" s="150"/>
      <c r="EP421" s="150"/>
      <c r="EQ421" s="150"/>
      <c r="ER421" s="150"/>
      <c r="ES421" s="150"/>
      <c r="ET421" s="150"/>
      <c r="EU421" s="150"/>
      <c r="EV421" s="150"/>
      <c r="EW421" s="150"/>
      <c r="EX421" s="150"/>
      <c r="EY421" s="150"/>
      <c r="EZ421" s="150"/>
      <c r="FA421" s="150"/>
      <c r="FB421" s="150"/>
      <c r="FC421" s="150"/>
      <c r="FD421" s="150"/>
      <c r="FE421" s="150"/>
      <c r="FF421" s="150"/>
      <c r="FG421" s="150"/>
      <c r="FH421" s="150"/>
      <c r="FI421" s="150"/>
      <c r="FJ421" s="150"/>
    </row>
    <row r="422" spans="1:166" s="5" customFormat="1">
      <c r="A422" s="150"/>
      <c r="E422" s="6"/>
      <c r="F422" s="6"/>
      <c r="G422" s="7"/>
      <c r="H422" s="7"/>
      <c r="I422" s="7"/>
      <c r="J422" s="7"/>
      <c r="K422" s="7"/>
      <c r="L422" s="7"/>
      <c r="M422" s="7"/>
      <c r="N422" s="86"/>
      <c r="O422" s="86"/>
      <c r="P422" s="57"/>
      <c r="Q422" s="57"/>
      <c r="R422" s="29"/>
      <c r="S422" s="29"/>
      <c r="T422" s="1"/>
      <c r="U422" s="1"/>
      <c r="V422" s="1"/>
      <c r="W422" s="1"/>
      <c r="X422" s="1"/>
      <c r="Y422" s="1"/>
      <c r="Z422" s="12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0"/>
      <c r="BN422" s="150"/>
      <c r="BO422" s="150"/>
      <c r="BP422" s="150"/>
      <c r="BQ422" s="150"/>
      <c r="BR422" s="150"/>
      <c r="BS422" s="150"/>
      <c r="BT422" s="150"/>
      <c r="BU422" s="150"/>
      <c r="BV422" s="150"/>
      <c r="BW422" s="150"/>
      <c r="BX422" s="150"/>
      <c r="BY422" s="150"/>
      <c r="BZ422" s="150"/>
      <c r="CA422" s="150"/>
      <c r="CB422" s="150"/>
      <c r="CC422" s="150"/>
      <c r="CD422" s="150"/>
      <c r="CE422" s="150"/>
      <c r="CF422" s="150"/>
      <c r="CG422" s="150"/>
      <c r="CH422" s="150"/>
      <c r="CI422" s="150"/>
      <c r="CJ422" s="150"/>
      <c r="CK422" s="150"/>
      <c r="CL422" s="150"/>
      <c r="CM422" s="150"/>
      <c r="CN422" s="150"/>
      <c r="CO422" s="150"/>
      <c r="CP422" s="150"/>
      <c r="CQ422" s="150"/>
      <c r="CR422" s="150"/>
      <c r="CS422" s="150"/>
      <c r="CT422" s="150"/>
      <c r="CU422" s="150"/>
      <c r="CV422" s="150"/>
      <c r="CW422" s="150"/>
      <c r="CX422" s="150"/>
      <c r="CY422" s="150"/>
      <c r="CZ422" s="150"/>
      <c r="DA422" s="150"/>
      <c r="DB422" s="150"/>
      <c r="DC422" s="150"/>
      <c r="DD422" s="150"/>
      <c r="DE422" s="150"/>
      <c r="DF422" s="150"/>
      <c r="DG422" s="150"/>
      <c r="DH422" s="150"/>
      <c r="DI422" s="150"/>
      <c r="DJ422" s="150"/>
      <c r="DK422" s="150"/>
      <c r="DL422" s="150"/>
      <c r="DM422" s="150"/>
      <c r="DN422" s="150"/>
      <c r="DO422" s="150"/>
      <c r="DP422" s="150"/>
      <c r="DQ422" s="150"/>
      <c r="DR422" s="150"/>
      <c r="DS422" s="150"/>
      <c r="DT422" s="150"/>
      <c r="DU422" s="150"/>
      <c r="DV422" s="150"/>
      <c r="DW422" s="150"/>
      <c r="DX422" s="150"/>
      <c r="DY422" s="150"/>
      <c r="DZ422" s="150"/>
      <c r="EA422" s="150"/>
      <c r="EB422" s="150"/>
      <c r="EC422" s="150"/>
      <c r="ED422" s="150"/>
      <c r="EE422" s="150"/>
      <c r="EF422" s="150"/>
      <c r="EG422" s="150"/>
      <c r="EH422" s="150"/>
      <c r="EI422" s="150"/>
      <c r="EJ422" s="150"/>
      <c r="EK422" s="150"/>
      <c r="EL422" s="150"/>
      <c r="EM422" s="150"/>
      <c r="EN422" s="150"/>
      <c r="EO422" s="150"/>
      <c r="EP422" s="150"/>
      <c r="EQ422" s="150"/>
      <c r="ER422" s="150"/>
      <c r="ES422" s="150"/>
      <c r="ET422" s="150"/>
      <c r="EU422" s="150"/>
      <c r="EV422" s="150"/>
      <c r="EW422" s="150"/>
      <c r="EX422" s="150"/>
      <c r="EY422" s="150"/>
      <c r="EZ422" s="150"/>
      <c r="FA422" s="150"/>
      <c r="FB422" s="150"/>
      <c r="FC422" s="150"/>
      <c r="FD422" s="150"/>
      <c r="FE422" s="150"/>
      <c r="FF422" s="150"/>
      <c r="FG422" s="150"/>
      <c r="FH422" s="150"/>
      <c r="FI422" s="150"/>
      <c r="FJ422" s="150"/>
    </row>
    <row r="423" spans="1:166" s="5" customFormat="1">
      <c r="A423" s="150"/>
      <c r="E423" s="6"/>
      <c r="F423" s="6"/>
      <c r="G423" s="7"/>
      <c r="H423" s="7"/>
      <c r="I423" s="7"/>
      <c r="J423" s="7"/>
      <c r="K423" s="7"/>
      <c r="L423" s="7"/>
      <c r="M423" s="7"/>
      <c r="N423" s="86"/>
      <c r="O423" s="86"/>
      <c r="P423" s="57"/>
      <c r="Q423" s="57"/>
      <c r="R423" s="29"/>
      <c r="S423" s="29"/>
      <c r="T423" s="1"/>
      <c r="U423" s="1"/>
      <c r="V423" s="1"/>
      <c r="W423" s="1"/>
      <c r="X423" s="1"/>
      <c r="Y423" s="1"/>
      <c r="Z423" s="12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0"/>
      <c r="BN423" s="150"/>
      <c r="BO423" s="150"/>
      <c r="BP423" s="150"/>
      <c r="BQ423" s="150"/>
      <c r="BR423" s="150"/>
      <c r="BS423" s="150"/>
      <c r="BT423" s="150"/>
      <c r="BU423" s="150"/>
      <c r="BV423" s="150"/>
      <c r="BW423" s="150"/>
      <c r="BX423" s="150"/>
      <c r="BY423" s="150"/>
      <c r="BZ423" s="150"/>
      <c r="CA423" s="150"/>
      <c r="CB423" s="150"/>
      <c r="CC423" s="150"/>
      <c r="CD423" s="150"/>
      <c r="CE423" s="150"/>
      <c r="CF423" s="150"/>
      <c r="CG423" s="150"/>
      <c r="CH423" s="150"/>
      <c r="CI423" s="150"/>
      <c r="CJ423" s="150"/>
      <c r="CK423" s="150"/>
      <c r="CL423" s="150"/>
      <c r="CM423" s="150"/>
      <c r="CN423" s="150"/>
      <c r="CO423" s="150"/>
      <c r="CP423" s="150"/>
      <c r="CQ423" s="150"/>
      <c r="CR423" s="150"/>
      <c r="CS423" s="150"/>
      <c r="CT423" s="150"/>
      <c r="CU423" s="150"/>
      <c r="CV423" s="150"/>
      <c r="CW423" s="150"/>
      <c r="CX423" s="150"/>
      <c r="CY423" s="150"/>
      <c r="CZ423" s="150"/>
      <c r="DA423" s="150"/>
      <c r="DB423" s="150"/>
      <c r="DC423" s="150"/>
      <c r="DD423" s="150"/>
      <c r="DE423" s="150"/>
      <c r="DF423" s="150"/>
      <c r="DG423" s="150"/>
      <c r="DH423" s="150"/>
      <c r="DI423" s="150"/>
      <c r="DJ423" s="150"/>
      <c r="DK423" s="150"/>
      <c r="DL423" s="150"/>
      <c r="DM423" s="150"/>
      <c r="DN423" s="150"/>
      <c r="DO423" s="150"/>
      <c r="DP423" s="150"/>
      <c r="DQ423" s="150"/>
      <c r="DR423" s="150"/>
      <c r="DS423" s="150"/>
      <c r="DT423" s="150"/>
      <c r="DU423" s="150"/>
      <c r="DV423" s="150"/>
      <c r="DW423" s="150"/>
      <c r="DX423" s="150"/>
      <c r="DY423" s="150"/>
      <c r="DZ423" s="150"/>
      <c r="EA423" s="150"/>
      <c r="EB423" s="150"/>
      <c r="EC423" s="150"/>
      <c r="ED423" s="150"/>
      <c r="EE423" s="150"/>
      <c r="EF423" s="150"/>
      <c r="EG423" s="150"/>
      <c r="EH423" s="150"/>
      <c r="EI423" s="150"/>
      <c r="EJ423" s="150"/>
      <c r="EK423" s="150"/>
      <c r="EL423" s="150"/>
      <c r="EM423" s="150"/>
      <c r="EN423" s="150"/>
      <c r="EO423" s="150"/>
      <c r="EP423" s="150"/>
      <c r="EQ423" s="150"/>
      <c r="ER423" s="150"/>
      <c r="ES423" s="150"/>
      <c r="ET423" s="150"/>
      <c r="EU423" s="150"/>
      <c r="EV423" s="150"/>
      <c r="EW423" s="150"/>
      <c r="EX423" s="150"/>
      <c r="EY423" s="150"/>
      <c r="EZ423" s="150"/>
      <c r="FA423" s="150"/>
      <c r="FB423" s="150"/>
      <c r="FC423" s="150"/>
      <c r="FD423" s="150"/>
      <c r="FE423" s="150"/>
      <c r="FF423" s="150"/>
      <c r="FG423" s="150"/>
      <c r="FH423" s="150"/>
      <c r="FI423" s="150"/>
      <c r="FJ423" s="150"/>
    </row>
    <row r="424" spans="1:166" s="5" customFormat="1">
      <c r="A424" s="150"/>
      <c r="E424" s="6"/>
      <c r="F424" s="6"/>
      <c r="G424" s="7"/>
      <c r="H424" s="7"/>
      <c r="I424" s="7"/>
      <c r="J424" s="7"/>
      <c r="K424" s="7"/>
      <c r="L424" s="7"/>
      <c r="M424" s="7"/>
      <c r="N424" s="86"/>
      <c r="O424" s="86"/>
      <c r="P424" s="57"/>
      <c r="Q424" s="57"/>
      <c r="R424" s="29"/>
      <c r="S424" s="29"/>
      <c r="T424" s="1"/>
      <c r="U424" s="1"/>
      <c r="V424" s="1"/>
      <c r="W424" s="1"/>
      <c r="X424" s="1"/>
      <c r="Y424" s="1"/>
      <c r="Z424" s="12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0"/>
      <c r="BN424" s="150"/>
      <c r="BO424" s="150"/>
      <c r="BP424" s="150"/>
      <c r="BQ424" s="150"/>
      <c r="BR424" s="150"/>
      <c r="BS424" s="150"/>
      <c r="BT424" s="150"/>
      <c r="BU424" s="150"/>
      <c r="BV424" s="150"/>
      <c r="BW424" s="150"/>
      <c r="BX424" s="150"/>
      <c r="BY424" s="150"/>
      <c r="BZ424" s="150"/>
      <c r="CA424" s="150"/>
      <c r="CB424" s="150"/>
      <c r="CC424" s="150"/>
      <c r="CD424" s="150"/>
      <c r="CE424" s="150"/>
      <c r="CF424" s="150"/>
      <c r="CG424" s="150"/>
      <c r="CH424" s="150"/>
      <c r="CI424" s="150"/>
      <c r="CJ424" s="150"/>
      <c r="CK424" s="150"/>
      <c r="CL424" s="150"/>
      <c r="CM424" s="150"/>
      <c r="CN424" s="150"/>
      <c r="CO424" s="150"/>
      <c r="CP424" s="150"/>
      <c r="CQ424" s="150"/>
      <c r="CR424" s="150"/>
      <c r="CS424" s="150"/>
      <c r="CT424" s="150"/>
      <c r="CU424" s="150"/>
      <c r="CV424" s="150"/>
      <c r="CW424" s="150"/>
      <c r="CX424" s="150"/>
      <c r="CY424" s="150"/>
      <c r="CZ424" s="150"/>
      <c r="DA424" s="150"/>
      <c r="DB424" s="150"/>
      <c r="DC424" s="150"/>
      <c r="DD424" s="150"/>
      <c r="DE424" s="150"/>
      <c r="DF424" s="150"/>
      <c r="DG424" s="150"/>
      <c r="DH424" s="150"/>
      <c r="DI424" s="150"/>
      <c r="DJ424" s="150"/>
      <c r="DK424" s="150"/>
      <c r="DL424" s="150"/>
      <c r="DM424" s="150"/>
      <c r="DN424" s="150"/>
      <c r="DO424" s="150"/>
      <c r="DP424" s="150"/>
      <c r="DQ424" s="150"/>
      <c r="DR424" s="150"/>
      <c r="DS424" s="150"/>
      <c r="DT424" s="150"/>
      <c r="DU424" s="150"/>
      <c r="DV424" s="150"/>
      <c r="DW424" s="150"/>
      <c r="DX424" s="150"/>
      <c r="DY424" s="150"/>
      <c r="DZ424" s="150"/>
      <c r="EA424" s="150"/>
      <c r="EB424" s="150"/>
      <c r="EC424" s="150"/>
      <c r="ED424" s="150"/>
      <c r="EE424" s="150"/>
      <c r="EF424" s="150"/>
      <c r="EG424" s="150"/>
      <c r="EH424" s="150"/>
      <c r="EI424" s="150"/>
      <c r="EJ424" s="150"/>
      <c r="EK424" s="150"/>
      <c r="EL424" s="150"/>
      <c r="EM424" s="150"/>
      <c r="EN424" s="150"/>
      <c r="EO424" s="150"/>
      <c r="EP424" s="150"/>
      <c r="EQ424" s="150"/>
      <c r="ER424" s="150"/>
      <c r="ES424" s="150"/>
      <c r="ET424" s="150"/>
      <c r="EU424" s="150"/>
      <c r="EV424" s="150"/>
      <c r="EW424" s="150"/>
      <c r="EX424" s="150"/>
      <c r="EY424" s="150"/>
      <c r="EZ424" s="150"/>
      <c r="FA424" s="150"/>
      <c r="FB424" s="150"/>
      <c r="FC424" s="150"/>
      <c r="FD424" s="150"/>
      <c r="FE424" s="150"/>
      <c r="FF424" s="150"/>
      <c r="FG424" s="150"/>
      <c r="FH424" s="150"/>
      <c r="FI424" s="150"/>
      <c r="FJ424" s="150"/>
    </row>
    <row r="425" spans="1:166" s="5" customFormat="1">
      <c r="A425" s="150"/>
      <c r="E425" s="6"/>
      <c r="F425" s="6"/>
      <c r="G425" s="7"/>
      <c r="H425" s="7"/>
      <c r="I425" s="7"/>
      <c r="J425" s="7"/>
      <c r="K425" s="7"/>
      <c r="L425" s="7"/>
      <c r="M425" s="7"/>
      <c r="N425" s="86"/>
      <c r="O425" s="86"/>
      <c r="P425" s="57"/>
      <c r="Q425" s="57"/>
      <c r="R425" s="29"/>
      <c r="S425" s="29"/>
      <c r="T425" s="1"/>
      <c r="U425" s="1"/>
      <c r="V425" s="1"/>
      <c r="W425" s="1"/>
      <c r="X425" s="1"/>
      <c r="Y425" s="1"/>
      <c r="Z425" s="12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0"/>
      <c r="BN425" s="150"/>
      <c r="BO425" s="150"/>
      <c r="BP425" s="150"/>
      <c r="BQ425" s="150"/>
      <c r="BR425" s="150"/>
      <c r="BS425" s="150"/>
      <c r="BT425" s="150"/>
      <c r="BU425" s="150"/>
      <c r="BV425" s="150"/>
      <c r="BW425" s="150"/>
      <c r="BX425" s="150"/>
      <c r="BY425" s="150"/>
      <c r="BZ425" s="150"/>
      <c r="CA425" s="150"/>
      <c r="CB425" s="150"/>
      <c r="CC425" s="150"/>
      <c r="CD425" s="150"/>
      <c r="CE425" s="150"/>
      <c r="CF425" s="150"/>
      <c r="CG425" s="150"/>
      <c r="CH425" s="150"/>
      <c r="CI425" s="150"/>
      <c r="CJ425" s="150"/>
      <c r="CK425" s="150"/>
      <c r="CL425" s="150"/>
      <c r="CM425" s="150"/>
      <c r="CN425" s="150"/>
      <c r="CO425" s="150"/>
      <c r="CP425" s="150"/>
      <c r="CQ425" s="150"/>
      <c r="CR425" s="150"/>
      <c r="CS425" s="150"/>
      <c r="CT425" s="150"/>
      <c r="CU425" s="150"/>
      <c r="CV425" s="150"/>
      <c r="CW425" s="150"/>
      <c r="CX425" s="150"/>
      <c r="CY425" s="150"/>
      <c r="CZ425" s="150"/>
      <c r="DA425" s="150"/>
      <c r="DB425" s="150"/>
      <c r="DC425" s="150"/>
      <c r="DD425" s="150"/>
      <c r="DE425" s="150"/>
      <c r="DF425" s="150"/>
      <c r="DG425" s="150"/>
      <c r="DH425" s="150"/>
      <c r="DI425" s="150"/>
      <c r="DJ425" s="150"/>
      <c r="DK425" s="150"/>
      <c r="DL425" s="150"/>
      <c r="DM425" s="150"/>
      <c r="DN425" s="150"/>
      <c r="DO425" s="150"/>
      <c r="DP425" s="150"/>
      <c r="DQ425" s="150"/>
      <c r="DR425" s="150"/>
      <c r="DS425" s="150"/>
      <c r="DT425" s="150"/>
      <c r="DU425" s="150"/>
      <c r="DV425" s="150"/>
      <c r="DW425" s="150"/>
      <c r="DX425" s="150"/>
      <c r="DY425" s="150"/>
      <c r="DZ425" s="150"/>
      <c r="EA425" s="150"/>
      <c r="EB425" s="150"/>
      <c r="EC425" s="150"/>
      <c r="ED425" s="150"/>
      <c r="EE425" s="150"/>
      <c r="EF425" s="150"/>
      <c r="EG425" s="150"/>
      <c r="EH425" s="150"/>
      <c r="EI425" s="150"/>
      <c r="EJ425" s="150"/>
      <c r="EK425" s="150"/>
      <c r="EL425" s="150"/>
      <c r="EM425" s="150"/>
      <c r="EN425" s="150"/>
      <c r="EO425" s="150"/>
      <c r="EP425" s="150"/>
      <c r="EQ425" s="150"/>
      <c r="ER425" s="150"/>
      <c r="ES425" s="150"/>
      <c r="ET425" s="150"/>
      <c r="EU425" s="150"/>
      <c r="EV425" s="150"/>
      <c r="EW425" s="150"/>
      <c r="EX425" s="150"/>
      <c r="EY425" s="150"/>
      <c r="EZ425" s="150"/>
      <c r="FA425" s="150"/>
      <c r="FB425" s="150"/>
      <c r="FC425" s="150"/>
      <c r="FD425" s="150"/>
      <c r="FE425" s="150"/>
      <c r="FF425" s="150"/>
      <c r="FG425" s="150"/>
      <c r="FH425" s="150"/>
      <c r="FI425" s="150"/>
      <c r="FJ425" s="150"/>
    </row>
    <row r="426" spans="1:166" s="5" customFormat="1">
      <c r="A426" s="150"/>
      <c r="E426" s="6"/>
      <c r="F426" s="6"/>
      <c r="G426" s="7"/>
      <c r="H426" s="7"/>
      <c r="I426" s="7"/>
      <c r="J426" s="7"/>
      <c r="K426" s="7"/>
      <c r="L426" s="7"/>
      <c r="M426" s="7"/>
      <c r="N426" s="86"/>
      <c r="O426" s="86"/>
      <c r="P426" s="57"/>
      <c r="Q426" s="57"/>
      <c r="R426" s="29"/>
      <c r="S426" s="29"/>
      <c r="T426" s="1"/>
      <c r="U426" s="1"/>
      <c r="V426" s="1"/>
      <c r="W426" s="1"/>
      <c r="X426" s="1"/>
      <c r="Y426" s="1"/>
      <c r="Z426" s="12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0"/>
      <c r="BN426" s="150"/>
      <c r="BO426" s="150"/>
      <c r="BP426" s="150"/>
      <c r="BQ426" s="150"/>
      <c r="BR426" s="150"/>
      <c r="BS426" s="150"/>
      <c r="BT426" s="150"/>
      <c r="BU426" s="150"/>
      <c r="BV426" s="150"/>
      <c r="BW426" s="150"/>
      <c r="BX426" s="150"/>
      <c r="BY426" s="150"/>
      <c r="BZ426" s="150"/>
      <c r="CA426" s="150"/>
      <c r="CB426" s="150"/>
      <c r="CC426" s="150"/>
      <c r="CD426" s="150"/>
      <c r="CE426" s="150"/>
      <c r="CF426" s="150"/>
      <c r="CG426" s="150"/>
      <c r="CH426" s="150"/>
      <c r="CI426" s="150"/>
      <c r="CJ426" s="150"/>
      <c r="CK426" s="150"/>
      <c r="CL426" s="150"/>
      <c r="CM426" s="150"/>
      <c r="CN426" s="150"/>
      <c r="CO426" s="150"/>
      <c r="CP426" s="150"/>
      <c r="CQ426" s="150"/>
      <c r="CR426" s="150"/>
      <c r="CS426" s="150"/>
      <c r="CT426" s="150"/>
      <c r="CU426" s="150"/>
      <c r="CV426" s="150"/>
      <c r="CW426" s="150"/>
      <c r="CX426" s="150"/>
      <c r="CY426" s="150"/>
      <c r="CZ426" s="150"/>
      <c r="DA426" s="150"/>
      <c r="DB426" s="150"/>
      <c r="DC426" s="150"/>
      <c r="DD426" s="150"/>
      <c r="DE426" s="150"/>
      <c r="DF426" s="150"/>
      <c r="DG426" s="150"/>
      <c r="DH426" s="150"/>
      <c r="DI426" s="150"/>
      <c r="DJ426" s="150"/>
      <c r="DK426" s="150"/>
      <c r="DL426" s="150"/>
      <c r="DM426" s="150"/>
      <c r="DN426" s="150"/>
      <c r="DO426" s="150"/>
      <c r="DP426" s="150"/>
      <c r="DQ426" s="150"/>
      <c r="DR426" s="150"/>
      <c r="DS426" s="150"/>
      <c r="DT426" s="150"/>
      <c r="DU426" s="150"/>
      <c r="DV426" s="150"/>
      <c r="DW426" s="150"/>
      <c r="DX426" s="150"/>
      <c r="DY426" s="150"/>
      <c r="DZ426" s="150"/>
      <c r="EA426" s="150"/>
      <c r="EB426" s="150"/>
      <c r="EC426" s="150"/>
      <c r="ED426" s="150"/>
      <c r="EE426" s="150"/>
      <c r="EF426" s="150"/>
      <c r="EG426" s="150"/>
      <c r="EH426" s="150"/>
      <c r="EI426" s="150"/>
      <c r="EJ426" s="150"/>
      <c r="EK426" s="150"/>
      <c r="EL426" s="150"/>
      <c r="EM426" s="150"/>
      <c r="EN426" s="150"/>
      <c r="EO426" s="150"/>
      <c r="EP426" s="150"/>
      <c r="EQ426" s="150"/>
      <c r="ER426" s="150"/>
      <c r="ES426" s="150"/>
      <c r="ET426" s="150"/>
      <c r="EU426" s="150"/>
      <c r="EV426" s="150"/>
      <c r="EW426" s="150"/>
      <c r="EX426" s="150"/>
      <c r="EY426" s="150"/>
      <c r="EZ426" s="150"/>
      <c r="FA426" s="150"/>
      <c r="FB426" s="150"/>
      <c r="FC426" s="150"/>
      <c r="FD426" s="150"/>
      <c r="FE426" s="150"/>
      <c r="FF426" s="150"/>
      <c r="FG426" s="150"/>
      <c r="FH426" s="150"/>
      <c r="FI426" s="150"/>
      <c r="FJ426" s="150"/>
    </row>
    <row r="427" spans="1:166" s="5" customFormat="1">
      <c r="A427" s="150"/>
      <c r="E427" s="6"/>
      <c r="F427" s="6"/>
      <c r="G427" s="7"/>
      <c r="H427" s="7"/>
      <c r="I427" s="7"/>
      <c r="J427" s="7"/>
      <c r="K427" s="7"/>
      <c r="L427" s="7"/>
      <c r="M427" s="7"/>
      <c r="N427" s="86"/>
      <c r="O427" s="86"/>
      <c r="P427" s="57"/>
      <c r="Q427" s="57"/>
      <c r="R427" s="29"/>
      <c r="S427" s="29"/>
      <c r="T427" s="1"/>
      <c r="U427" s="1"/>
      <c r="V427" s="1"/>
      <c r="W427" s="1"/>
      <c r="X427" s="1"/>
      <c r="Y427" s="1"/>
      <c r="Z427" s="12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0"/>
      <c r="BN427" s="150"/>
      <c r="BO427" s="150"/>
      <c r="BP427" s="150"/>
      <c r="BQ427" s="150"/>
      <c r="BR427" s="150"/>
      <c r="BS427" s="150"/>
      <c r="BT427" s="150"/>
      <c r="BU427" s="150"/>
      <c r="BV427" s="150"/>
      <c r="BW427" s="150"/>
      <c r="BX427" s="150"/>
      <c r="BY427" s="150"/>
      <c r="BZ427" s="150"/>
      <c r="CA427" s="150"/>
      <c r="CB427" s="150"/>
      <c r="CC427" s="150"/>
      <c r="CD427" s="150"/>
      <c r="CE427" s="150"/>
      <c r="CF427" s="150"/>
      <c r="CG427" s="150"/>
      <c r="CH427" s="150"/>
      <c r="CI427" s="150"/>
      <c r="CJ427" s="150"/>
      <c r="CK427" s="150"/>
      <c r="CL427" s="150"/>
      <c r="CM427" s="150"/>
      <c r="CN427" s="150"/>
      <c r="CO427" s="150"/>
      <c r="CP427" s="150"/>
      <c r="CQ427" s="150"/>
      <c r="CR427" s="150"/>
      <c r="CS427" s="150"/>
      <c r="CT427" s="150"/>
      <c r="CU427" s="150"/>
      <c r="CV427" s="150"/>
      <c r="CW427" s="150"/>
      <c r="CX427" s="150"/>
      <c r="CY427" s="150"/>
      <c r="CZ427" s="150"/>
      <c r="DA427" s="150"/>
      <c r="DB427" s="150"/>
      <c r="DC427" s="150"/>
      <c r="DD427" s="150"/>
      <c r="DE427" s="150"/>
      <c r="DF427" s="150"/>
      <c r="DG427" s="150"/>
      <c r="DH427" s="150"/>
      <c r="DI427" s="150"/>
      <c r="DJ427" s="150"/>
      <c r="DK427" s="150"/>
      <c r="DL427" s="150"/>
      <c r="DM427" s="150"/>
      <c r="DN427" s="150"/>
      <c r="DO427" s="150"/>
      <c r="DP427" s="150"/>
      <c r="DQ427" s="150"/>
      <c r="DR427" s="150"/>
      <c r="DS427" s="150"/>
      <c r="DT427" s="150"/>
      <c r="DU427" s="150"/>
      <c r="DV427" s="150"/>
      <c r="DW427" s="150"/>
      <c r="DX427" s="150"/>
      <c r="DY427" s="150"/>
      <c r="DZ427" s="150"/>
      <c r="EA427" s="150"/>
      <c r="EB427" s="150"/>
      <c r="EC427" s="150"/>
      <c r="ED427" s="150"/>
      <c r="EE427" s="150"/>
      <c r="EF427" s="150"/>
      <c r="EG427" s="150"/>
      <c r="EH427" s="150"/>
      <c r="EI427" s="150"/>
      <c r="EJ427" s="150"/>
      <c r="EK427" s="150"/>
      <c r="EL427" s="150"/>
      <c r="EM427" s="150"/>
      <c r="EN427" s="150"/>
      <c r="EO427" s="150"/>
      <c r="EP427" s="150"/>
      <c r="EQ427" s="150"/>
      <c r="ER427" s="150"/>
      <c r="ES427" s="150"/>
      <c r="ET427" s="150"/>
      <c r="EU427" s="150"/>
      <c r="EV427" s="150"/>
      <c r="EW427" s="150"/>
      <c r="EX427" s="150"/>
      <c r="EY427" s="150"/>
      <c r="EZ427" s="150"/>
      <c r="FA427" s="150"/>
      <c r="FB427" s="150"/>
      <c r="FC427" s="150"/>
      <c r="FD427" s="150"/>
      <c r="FE427" s="150"/>
      <c r="FF427" s="150"/>
      <c r="FG427" s="150"/>
      <c r="FH427" s="150"/>
      <c r="FI427" s="150"/>
      <c r="FJ427" s="150"/>
    </row>
    <row r="428" spans="1:166" s="5" customFormat="1">
      <c r="A428" s="150"/>
      <c r="E428" s="6"/>
      <c r="F428" s="6"/>
      <c r="G428" s="7"/>
      <c r="H428" s="7"/>
      <c r="I428" s="7"/>
      <c r="J428" s="7"/>
      <c r="K428" s="7"/>
      <c r="L428" s="7"/>
      <c r="M428" s="7"/>
      <c r="N428" s="86"/>
      <c r="O428" s="86"/>
      <c r="P428" s="57"/>
      <c r="Q428" s="57"/>
      <c r="R428" s="29"/>
      <c r="S428" s="29"/>
      <c r="T428" s="1"/>
      <c r="U428" s="1"/>
      <c r="V428" s="1"/>
      <c r="W428" s="1"/>
      <c r="X428" s="1"/>
      <c r="Y428" s="1"/>
      <c r="Z428" s="12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0"/>
      <c r="BN428" s="150"/>
      <c r="BO428" s="150"/>
      <c r="BP428" s="150"/>
      <c r="BQ428" s="150"/>
      <c r="BR428" s="150"/>
      <c r="BS428" s="150"/>
      <c r="BT428" s="150"/>
      <c r="BU428" s="150"/>
      <c r="BV428" s="150"/>
      <c r="BW428" s="150"/>
      <c r="BX428" s="150"/>
      <c r="BY428" s="150"/>
      <c r="BZ428" s="150"/>
      <c r="CA428" s="150"/>
      <c r="CB428" s="150"/>
      <c r="CC428" s="150"/>
      <c r="CD428" s="150"/>
      <c r="CE428" s="150"/>
      <c r="CF428" s="150"/>
      <c r="CG428" s="150"/>
      <c r="CH428" s="150"/>
      <c r="CI428" s="150"/>
      <c r="CJ428" s="150"/>
      <c r="CK428" s="150"/>
      <c r="CL428" s="150"/>
      <c r="CM428" s="150"/>
      <c r="CN428" s="150"/>
      <c r="CO428" s="150"/>
      <c r="CP428" s="150"/>
      <c r="CQ428" s="150"/>
      <c r="CR428" s="150"/>
      <c r="CS428" s="150"/>
      <c r="CT428" s="150"/>
      <c r="CU428" s="150"/>
      <c r="CV428" s="150"/>
      <c r="CW428" s="150"/>
      <c r="CX428" s="150"/>
      <c r="CY428" s="150"/>
      <c r="CZ428" s="150"/>
      <c r="DA428" s="150"/>
      <c r="DB428" s="150"/>
      <c r="DC428" s="150"/>
      <c r="DD428" s="150"/>
      <c r="DE428" s="150"/>
      <c r="DF428" s="150"/>
      <c r="DG428" s="150"/>
      <c r="DH428" s="150"/>
      <c r="DI428" s="150"/>
      <c r="DJ428" s="150"/>
      <c r="DK428" s="150"/>
      <c r="DL428" s="150"/>
      <c r="DM428" s="150"/>
      <c r="DN428" s="150"/>
      <c r="DO428" s="150"/>
      <c r="DP428" s="150"/>
      <c r="DQ428" s="150"/>
      <c r="DR428" s="150"/>
      <c r="DS428" s="150"/>
      <c r="DT428" s="150"/>
      <c r="DU428" s="150"/>
      <c r="DV428" s="150"/>
      <c r="DW428" s="150"/>
      <c r="DX428" s="150"/>
      <c r="DY428" s="150"/>
      <c r="DZ428" s="150"/>
      <c r="EA428" s="150"/>
      <c r="EB428" s="150"/>
      <c r="EC428" s="150"/>
      <c r="ED428" s="150"/>
      <c r="EE428" s="150"/>
      <c r="EF428" s="150"/>
      <c r="EG428" s="150"/>
      <c r="EH428" s="150"/>
      <c r="EI428" s="150"/>
      <c r="EJ428" s="150"/>
      <c r="EK428" s="150"/>
      <c r="EL428" s="150"/>
      <c r="EM428" s="150"/>
      <c r="EN428" s="150"/>
      <c r="EO428" s="150"/>
      <c r="EP428" s="150"/>
      <c r="EQ428" s="150"/>
      <c r="ER428" s="150"/>
      <c r="ES428" s="150"/>
      <c r="ET428" s="150"/>
      <c r="EU428" s="150"/>
      <c r="EV428" s="150"/>
      <c r="EW428" s="150"/>
      <c r="EX428" s="150"/>
      <c r="EY428" s="150"/>
      <c r="EZ428" s="150"/>
      <c r="FA428" s="150"/>
      <c r="FB428" s="150"/>
      <c r="FC428" s="150"/>
      <c r="FD428" s="150"/>
      <c r="FE428" s="150"/>
      <c r="FF428" s="150"/>
      <c r="FG428" s="150"/>
      <c r="FH428" s="150"/>
      <c r="FI428" s="150"/>
      <c r="FJ428" s="150"/>
    </row>
    <row r="429" spans="1:166" s="5" customFormat="1">
      <c r="A429" s="150"/>
      <c r="E429" s="6"/>
      <c r="F429" s="6"/>
      <c r="G429" s="7"/>
      <c r="H429" s="7"/>
      <c r="I429" s="7"/>
      <c r="J429" s="7"/>
      <c r="K429" s="7"/>
      <c r="L429" s="7"/>
      <c r="M429" s="7"/>
      <c r="N429" s="86"/>
      <c r="O429" s="86"/>
      <c r="P429" s="57"/>
      <c r="Q429" s="57"/>
      <c r="R429" s="29"/>
      <c r="S429" s="29"/>
      <c r="T429" s="1"/>
      <c r="U429" s="1"/>
      <c r="V429" s="1"/>
      <c r="W429" s="1"/>
      <c r="X429" s="1"/>
      <c r="Y429" s="1"/>
      <c r="Z429" s="12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0"/>
      <c r="BN429" s="150"/>
      <c r="BO429" s="150"/>
      <c r="BP429" s="150"/>
      <c r="BQ429" s="150"/>
      <c r="BR429" s="150"/>
      <c r="BS429" s="150"/>
      <c r="BT429" s="150"/>
      <c r="BU429" s="150"/>
      <c r="BV429" s="150"/>
      <c r="BW429" s="150"/>
      <c r="BX429" s="150"/>
      <c r="BY429" s="150"/>
      <c r="BZ429" s="150"/>
      <c r="CA429" s="150"/>
      <c r="CB429" s="150"/>
      <c r="CC429" s="150"/>
      <c r="CD429" s="150"/>
      <c r="CE429" s="150"/>
      <c r="CF429" s="150"/>
      <c r="CG429" s="150"/>
      <c r="CH429" s="150"/>
      <c r="CI429" s="150"/>
      <c r="CJ429" s="150"/>
      <c r="CK429" s="150"/>
      <c r="CL429" s="150"/>
      <c r="CM429" s="150"/>
      <c r="CN429" s="150"/>
      <c r="CO429" s="150"/>
      <c r="CP429" s="150"/>
      <c r="CQ429" s="150"/>
      <c r="CR429" s="150"/>
      <c r="CS429" s="150"/>
      <c r="CT429" s="150"/>
      <c r="CU429" s="150"/>
      <c r="CV429" s="150"/>
      <c r="CW429" s="150"/>
      <c r="CX429" s="150"/>
      <c r="CY429" s="150"/>
      <c r="CZ429" s="150"/>
      <c r="DA429" s="150"/>
      <c r="DB429" s="150"/>
      <c r="DC429" s="150"/>
      <c r="DD429" s="150"/>
      <c r="DE429" s="150"/>
      <c r="DF429" s="150"/>
      <c r="DG429" s="150"/>
      <c r="DH429" s="150"/>
      <c r="DI429" s="150"/>
      <c r="DJ429" s="150"/>
      <c r="DK429" s="150"/>
      <c r="DL429" s="150"/>
      <c r="DM429" s="150"/>
      <c r="DN429" s="150"/>
      <c r="DO429" s="150"/>
      <c r="DP429" s="150"/>
      <c r="DQ429" s="150"/>
      <c r="DR429" s="150"/>
      <c r="DS429" s="150"/>
      <c r="DT429" s="150"/>
      <c r="DU429" s="150"/>
      <c r="DV429" s="150"/>
      <c r="DW429" s="150"/>
      <c r="DX429" s="150"/>
      <c r="DY429" s="150"/>
      <c r="DZ429" s="150"/>
      <c r="EA429" s="150"/>
      <c r="EB429" s="150"/>
      <c r="EC429" s="150"/>
      <c r="ED429" s="150"/>
      <c r="EE429" s="150"/>
      <c r="EF429" s="150"/>
      <c r="EG429" s="150"/>
      <c r="EH429" s="150"/>
      <c r="EI429" s="150"/>
      <c r="EJ429" s="150"/>
      <c r="EK429" s="150"/>
      <c r="EL429" s="150"/>
      <c r="EM429" s="150"/>
      <c r="EN429" s="150"/>
      <c r="EO429" s="150"/>
      <c r="EP429" s="150"/>
      <c r="EQ429" s="150"/>
      <c r="ER429" s="150"/>
      <c r="ES429" s="150"/>
      <c r="ET429" s="150"/>
      <c r="EU429" s="150"/>
      <c r="EV429" s="150"/>
      <c r="EW429" s="150"/>
      <c r="EX429" s="150"/>
      <c r="EY429" s="150"/>
      <c r="EZ429" s="150"/>
      <c r="FA429" s="150"/>
      <c r="FB429" s="150"/>
      <c r="FC429" s="150"/>
      <c r="FD429" s="150"/>
      <c r="FE429" s="150"/>
      <c r="FF429" s="150"/>
      <c r="FG429" s="150"/>
      <c r="FH429" s="150"/>
      <c r="FI429" s="150"/>
      <c r="FJ429" s="150"/>
    </row>
    <row r="430" spans="1:166" s="5" customFormat="1">
      <c r="A430" s="150"/>
      <c r="E430" s="6"/>
      <c r="F430" s="6"/>
      <c r="G430" s="7"/>
      <c r="H430" s="7"/>
      <c r="I430" s="7"/>
      <c r="J430" s="7"/>
      <c r="K430" s="7"/>
      <c r="L430" s="7"/>
      <c r="M430" s="7"/>
      <c r="N430" s="86"/>
      <c r="O430" s="86"/>
      <c r="P430" s="57"/>
      <c r="Q430" s="57"/>
      <c r="R430" s="29"/>
      <c r="S430" s="29"/>
      <c r="T430" s="1"/>
      <c r="U430" s="1"/>
      <c r="V430" s="1"/>
      <c r="W430" s="1"/>
      <c r="X430" s="1"/>
      <c r="Y430" s="1"/>
      <c r="Z430" s="12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0"/>
      <c r="BN430" s="150"/>
      <c r="BO430" s="150"/>
      <c r="BP430" s="150"/>
      <c r="BQ430" s="150"/>
      <c r="BR430" s="150"/>
      <c r="BS430" s="150"/>
      <c r="BT430" s="150"/>
      <c r="BU430" s="150"/>
      <c r="BV430" s="150"/>
      <c r="BW430" s="150"/>
      <c r="BX430" s="150"/>
      <c r="BY430" s="150"/>
      <c r="BZ430" s="150"/>
      <c r="CA430" s="150"/>
      <c r="CB430" s="150"/>
      <c r="CC430" s="150"/>
      <c r="CD430" s="150"/>
      <c r="CE430" s="150"/>
      <c r="CF430" s="150"/>
      <c r="CG430" s="150"/>
      <c r="CH430" s="150"/>
      <c r="CI430" s="150"/>
      <c r="CJ430" s="150"/>
      <c r="CK430" s="150"/>
      <c r="CL430" s="150"/>
      <c r="CM430" s="150"/>
      <c r="CN430" s="150"/>
      <c r="CO430" s="150"/>
      <c r="CP430" s="150"/>
      <c r="CQ430" s="150"/>
      <c r="CR430" s="150"/>
      <c r="CS430" s="150"/>
      <c r="CT430" s="150"/>
      <c r="CU430" s="150"/>
      <c r="CV430" s="150"/>
      <c r="CW430" s="150"/>
      <c r="CX430" s="150"/>
      <c r="CY430" s="150"/>
      <c r="CZ430" s="150"/>
      <c r="DA430" s="150"/>
      <c r="DB430" s="150"/>
      <c r="DC430" s="150"/>
      <c r="DD430" s="150"/>
      <c r="DE430" s="150"/>
      <c r="DF430" s="150"/>
      <c r="DG430" s="150"/>
      <c r="DH430" s="150"/>
      <c r="DI430" s="150"/>
      <c r="DJ430" s="150"/>
      <c r="DK430" s="150"/>
      <c r="DL430" s="150"/>
      <c r="DM430" s="150"/>
      <c r="DN430" s="150"/>
      <c r="DO430" s="150"/>
      <c r="DP430" s="150"/>
      <c r="DQ430" s="150"/>
      <c r="DR430" s="150"/>
      <c r="DS430" s="150"/>
      <c r="DT430" s="150"/>
      <c r="DU430" s="150"/>
      <c r="DV430" s="150"/>
      <c r="DW430" s="150"/>
      <c r="DX430" s="150"/>
      <c r="DY430" s="150"/>
      <c r="DZ430" s="150"/>
      <c r="EA430" s="150"/>
      <c r="EB430" s="150"/>
      <c r="EC430" s="150"/>
      <c r="ED430" s="150"/>
      <c r="EE430" s="150"/>
      <c r="EF430" s="150"/>
      <c r="EG430" s="150"/>
      <c r="EH430" s="150"/>
      <c r="EI430" s="150"/>
      <c r="EJ430" s="150"/>
      <c r="EK430" s="150"/>
      <c r="EL430" s="150"/>
      <c r="EM430" s="150"/>
      <c r="EN430" s="150"/>
      <c r="EO430" s="150"/>
      <c r="EP430" s="150"/>
      <c r="EQ430" s="150"/>
      <c r="ER430" s="150"/>
      <c r="ES430" s="150"/>
      <c r="ET430" s="150"/>
      <c r="EU430" s="150"/>
      <c r="EV430" s="150"/>
      <c r="EW430" s="150"/>
      <c r="EX430" s="150"/>
      <c r="EY430" s="150"/>
      <c r="EZ430" s="150"/>
      <c r="FA430" s="150"/>
      <c r="FB430" s="150"/>
      <c r="FC430" s="150"/>
      <c r="FD430" s="150"/>
      <c r="FE430" s="150"/>
      <c r="FF430" s="150"/>
      <c r="FG430" s="150"/>
      <c r="FH430" s="150"/>
      <c r="FI430" s="150"/>
      <c r="FJ430" s="150"/>
    </row>
    <row r="431" spans="1:166" s="5" customFormat="1">
      <c r="A431" s="150"/>
      <c r="E431" s="6"/>
      <c r="F431" s="6"/>
      <c r="G431" s="7"/>
      <c r="H431" s="7"/>
      <c r="I431" s="7"/>
      <c r="J431" s="7"/>
      <c r="K431" s="7"/>
      <c r="L431" s="7"/>
      <c r="M431" s="7"/>
      <c r="N431" s="86"/>
      <c r="O431" s="86"/>
      <c r="P431" s="57"/>
      <c r="Q431" s="57"/>
      <c r="R431" s="29"/>
      <c r="S431" s="29"/>
      <c r="T431" s="1"/>
      <c r="U431" s="1"/>
      <c r="V431" s="1"/>
      <c r="W431" s="1"/>
      <c r="X431" s="1"/>
      <c r="Y431" s="1"/>
      <c r="Z431" s="12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  <c r="BI431" s="150"/>
      <c r="BJ431" s="150"/>
      <c r="BK431" s="150"/>
      <c r="BL431" s="150"/>
      <c r="BM431" s="150"/>
      <c r="BN431" s="150"/>
      <c r="BO431" s="150"/>
      <c r="BP431" s="150"/>
      <c r="BQ431" s="150"/>
      <c r="BR431" s="150"/>
      <c r="BS431" s="150"/>
      <c r="BT431" s="150"/>
      <c r="BU431" s="150"/>
      <c r="BV431" s="150"/>
      <c r="BW431" s="150"/>
      <c r="BX431" s="150"/>
      <c r="BY431" s="150"/>
      <c r="BZ431" s="150"/>
      <c r="CA431" s="150"/>
      <c r="CB431" s="150"/>
      <c r="CC431" s="150"/>
      <c r="CD431" s="150"/>
      <c r="CE431" s="150"/>
      <c r="CF431" s="150"/>
      <c r="CG431" s="150"/>
      <c r="CH431" s="150"/>
      <c r="CI431" s="150"/>
      <c r="CJ431" s="150"/>
      <c r="CK431" s="150"/>
      <c r="CL431" s="150"/>
      <c r="CM431" s="150"/>
      <c r="CN431" s="150"/>
      <c r="CO431" s="150"/>
      <c r="CP431" s="150"/>
      <c r="CQ431" s="150"/>
      <c r="CR431" s="150"/>
      <c r="CS431" s="150"/>
      <c r="CT431" s="150"/>
      <c r="CU431" s="150"/>
      <c r="CV431" s="150"/>
      <c r="CW431" s="150"/>
      <c r="CX431" s="150"/>
      <c r="CY431" s="150"/>
      <c r="CZ431" s="150"/>
      <c r="DA431" s="150"/>
      <c r="DB431" s="150"/>
      <c r="DC431" s="150"/>
      <c r="DD431" s="150"/>
      <c r="DE431" s="150"/>
      <c r="DF431" s="150"/>
      <c r="DG431" s="150"/>
      <c r="DH431" s="150"/>
      <c r="DI431" s="150"/>
      <c r="DJ431" s="150"/>
      <c r="DK431" s="150"/>
      <c r="DL431" s="150"/>
      <c r="DM431" s="150"/>
      <c r="DN431" s="150"/>
      <c r="DO431" s="150"/>
      <c r="DP431" s="150"/>
      <c r="DQ431" s="150"/>
      <c r="DR431" s="150"/>
      <c r="DS431" s="150"/>
      <c r="DT431" s="150"/>
      <c r="DU431" s="150"/>
      <c r="DV431" s="150"/>
      <c r="DW431" s="150"/>
      <c r="DX431" s="150"/>
      <c r="DY431" s="150"/>
      <c r="DZ431" s="150"/>
      <c r="EA431" s="150"/>
      <c r="EB431" s="150"/>
      <c r="EC431" s="150"/>
      <c r="ED431" s="150"/>
      <c r="EE431" s="150"/>
      <c r="EF431" s="150"/>
      <c r="EG431" s="150"/>
      <c r="EH431" s="150"/>
      <c r="EI431" s="150"/>
      <c r="EJ431" s="150"/>
      <c r="EK431" s="150"/>
      <c r="EL431" s="150"/>
      <c r="EM431" s="150"/>
      <c r="EN431" s="150"/>
      <c r="EO431" s="150"/>
      <c r="EP431" s="150"/>
      <c r="EQ431" s="150"/>
      <c r="ER431" s="150"/>
      <c r="ES431" s="150"/>
      <c r="ET431" s="150"/>
      <c r="EU431" s="150"/>
      <c r="EV431" s="150"/>
      <c r="EW431" s="150"/>
      <c r="EX431" s="150"/>
      <c r="EY431" s="150"/>
      <c r="EZ431" s="150"/>
      <c r="FA431" s="150"/>
      <c r="FB431" s="150"/>
      <c r="FC431" s="150"/>
      <c r="FD431" s="150"/>
      <c r="FE431" s="150"/>
      <c r="FF431" s="150"/>
      <c r="FG431" s="150"/>
      <c r="FH431" s="150"/>
      <c r="FI431" s="150"/>
      <c r="FJ431" s="150"/>
    </row>
    <row r="432" spans="1:166" s="5" customFormat="1">
      <c r="A432" s="150"/>
      <c r="E432" s="6"/>
      <c r="F432" s="6"/>
      <c r="G432" s="7"/>
      <c r="H432" s="7"/>
      <c r="I432" s="7"/>
      <c r="J432" s="7"/>
      <c r="K432" s="7"/>
      <c r="L432" s="7"/>
      <c r="M432" s="7"/>
      <c r="N432" s="86"/>
      <c r="O432" s="86"/>
      <c r="P432" s="57"/>
      <c r="Q432" s="57"/>
      <c r="R432" s="29"/>
      <c r="S432" s="29"/>
      <c r="T432" s="1"/>
      <c r="U432" s="1"/>
      <c r="V432" s="1"/>
      <c r="W432" s="1"/>
      <c r="X432" s="1"/>
      <c r="Y432" s="1"/>
      <c r="Z432" s="12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150"/>
      <c r="BN432" s="150"/>
      <c r="BO432" s="150"/>
      <c r="BP432" s="150"/>
      <c r="BQ432" s="150"/>
      <c r="BR432" s="150"/>
      <c r="BS432" s="150"/>
      <c r="BT432" s="150"/>
      <c r="BU432" s="150"/>
      <c r="BV432" s="150"/>
      <c r="BW432" s="150"/>
      <c r="BX432" s="150"/>
      <c r="BY432" s="150"/>
      <c r="BZ432" s="150"/>
      <c r="CA432" s="150"/>
      <c r="CB432" s="150"/>
      <c r="CC432" s="150"/>
      <c r="CD432" s="150"/>
      <c r="CE432" s="150"/>
      <c r="CF432" s="150"/>
      <c r="CG432" s="150"/>
      <c r="CH432" s="150"/>
      <c r="CI432" s="150"/>
      <c r="CJ432" s="150"/>
      <c r="CK432" s="150"/>
      <c r="CL432" s="150"/>
      <c r="CM432" s="150"/>
      <c r="CN432" s="150"/>
      <c r="CO432" s="150"/>
      <c r="CP432" s="150"/>
      <c r="CQ432" s="150"/>
      <c r="CR432" s="150"/>
      <c r="CS432" s="150"/>
      <c r="CT432" s="150"/>
      <c r="CU432" s="150"/>
      <c r="CV432" s="150"/>
      <c r="CW432" s="150"/>
      <c r="CX432" s="150"/>
      <c r="CY432" s="150"/>
      <c r="CZ432" s="150"/>
      <c r="DA432" s="150"/>
      <c r="DB432" s="150"/>
      <c r="DC432" s="150"/>
      <c r="DD432" s="150"/>
      <c r="DE432" s="150"/>
      <c r="DF432" s="150"/>
      <c r="DG432" s="150"/>
      <c r="DH432" s="150"/>
      <c r="DI432" s="150"/>
      <c r="DJ432" s="150"/>
      <c r="DK432" s="150"/>
      <c r="DL432" s="150"/>
      <c r="DM432" s="150"/>
      <c r="DN432" s="150"/>
      <c r="DO432" s="150"/>
      <c r="DP432" s="150"/>
      <c r="DQ432" s="150"/>
      <c r="DR432" s="150"/>
      <c r="DS432" s="150"/>
      <c r="DT432" s="150"/>
      <c r="DU432" s="150"/>
      <c r="DV432" s="150"/>
      <c r="DW432" s="150"/>
      <c r="DX432" s="150"/>
      <c r="DY432" s="150"/>
      <c r="DZ432" s="150"/>
      <c r="EA432" s="150"/>
      <c r="EB432" s="150"/>
      <c r="EC432" s="150"/>
      <c r="ED432" s="150"/>
      <c r="EE432" s="150"/>
      <c r="EF432" s="150"/>
      <c r="EG432" s="150"/>
      <c r="EH432" s="150"/>
      <c r="EI432" s="150"/>
      <c r="EJ432" s="150"/>
      <c r="EK432" s="150"/>
      <c r="EL432" s="150"/>
      <c r="EM432" s="150"/>
      <c r="EN432" s="150"/>
      <c r="EO432" s="150"/>
      <c r="EP432" s="150"/>
      <c r="EQ432" s="150"/>
      <c r="ER432" s="150"/>
      <c r="ES432" s="150"/>
      <c r="ET432" s="150"/>
      <c r="EU432" s="150"/>
      <c r="EV432" s="150"/>
      <c r="EW432" s="150"/>
      <c r="EX432" s="150"/>
      <c r="EY432" s="150"/>
      <c r="EZ432" s="150"/>
      <c r="FA432" s="150"/>
      <c r="FB432" s="150"/>
      <c r="FC432" s="150"/>
      <c r="FD432" s="150"/>
      <c r="FE432" s="150"/>
      <c r="FF432" s="150"/>
      <c r="FG432" s="150"/>
      <c r="FH432" s="150"/>
      <c r="FI432" s="150"/>
      <c r="FJ432" s="150"/>
    </row>
    <row r="433" spans="1:166" s="5" customFormat="1">
      <c r="A433" s="150"/>
      <c r="E433" s="6"/>
      <c r="F433" s="6"/>
      <c r="G433" s="7"/>
      <c r="H433" s="7"/>
      <c r="I433" s="7"/>
      <c r="J433" s="7"/>
      <c r="K433" s="7"/>
      <c r="L433" s="7"/>
      <c r="M433" s="7"/>
      <c r="N433" s="86"/>
      <c r="O433" s="86"/>
      <c r="P433" s="57"/>
      <c r="Q433" s="57"/>
      <c r="R433" s="29"/>
      <c r="S433" s="29"/>
      <c r="T433" s="1"/>
      <c r="U433" s="1"/>
      <c r="V433" s="1"/>
      <c r="W433" s="1"/>
      <c r="X433" s="1"/>
      <c r="Y433" s="1"/>
      <c r="Z433" s="12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  <c r="BI433" s="150"/>
      <c r="BJ433" s="150"/>
      <c r="BK433" s="150"/>
      <c r="BL433" s="150"/>
      <c r="BM433" s="150"/>
      <c r="BN433" s="150"/>
      <c r="BO433" s="150"/>
      <c r="BP433" s="150"/>
      <c r="BQ433" s="150"/>
      <c r="BR433" s="150"/>
      <c r="BS433" s="150"/>
      <c r="BT433" s="150"/>
      <c r="BU433" s="150"/>
      <c r="BV433" s="150"/>
      <c r="BW433" s="150"/>
      <c r="BX433" s="150"/>
      <c r="BY433" s="150"/>
      <c r="BZ433" s="150"/>
      <c r="CA433" s="150"/>
      <c r="CB433" s="150"/>
      <c r="CC433" s="150"/>
      <c r="CD433" s="150"/>
      <c r="CE433" s="150"/>
      <c r="CF433" s="150"/>
      <c r="CG433" s="150"/>
      <c r="CH433" s="150"/>
      <c r="CI433" s="150"/>
      <c r="CJ433" s="150"/>
      <c r="CK433" s="150"/>
      <c r="CL433" s="150"/>
      <c r="CM433" s="150"/>
      <c r="CN433" s="150"/>
      <c r="CO433" s="150"/>
      <c r="CP433" s="150"/>
      <c r="CQ433" s="150"/>
      <c r="CR433" s="150"/>
      <c r="CS433" s="150"/>
      <c r="CT433" s="150"/>
      <c r="CU433" s="150"/>
      <c r="CV433" s="150"/>
      <c r="CW433" s="150"/>
      <c r="CX433" s="150"/>
      <c r="CY433" s="150"/>
      <c r="CZ433" s="150"/>
      <c r="DA433" s="150"/>
      <c r="DB433" s="150"/>
      <c r="DC433" s="150"/>
      <c r="DD433" s="150"/>
      <c r="DE433" s="150"/>
      <c r="DF433" s="150"/>
      <c r="DG433" s="150"/>
      <c r="DH433" s="150"/>
      <c r="DI433" s="150"/>
      <c r="DJ433" s="150"/>
      <c r="DK433" s="150"/>
      <c r="DL433" s="150"/>
      <c r="DM433" s="150"/>
      <c r="DN433" s="150"/>
      <c r="DO433" s="150"/>
      <c r="DP433" s="150"/>
      <c r="DQ433" s="150"/>
      <c r="DR433" s="150"/>
      <c r="DS433" s="150"/>
      <c r="DT433" s="150"/>
      <c r="DU433" s="150"/>
      <c r="DV433" s="150"/>
      <c r="DW433" s="150"/>
      <c r="DX433" s="150"/>
      <c r="DY433" s="150"/>
      <c r="DZ433" s="150"/>
      <c r="EA433" s="150"/>
      <c r="EB433" s="150"/>
      <c r="EC433" s="150"/>
      <c r="ED433" s="150"/>
      <c r="EE433" s="150"/>
      <c r="EF433" s="150"/>
      <c r="EG433" s="150"/>
      <c r="EH433" s="150"/>
      <c r="EI433" s="150"/>
      <c r="EJ433" s="150"/>
      <c r="EK433" s="150"/>
      <c r="EL433" s="150"/>
      <c r="EM433" s="150"/>
      <c r="EN433" s="150"/>
      <c r="EO433" s="150"/>
      <c r="EP433" s="150"/>
      <c r="EQ433" s="150"/>
      <c r="ER433" s="150"/>
      <c r="ES433" s="150"/>
      <c r="ET433" s="150"/>
      <c r="EU433" s="150"/>
      <c r="EV433" s="150"/>
      <c r="EW433" s="150"/>
      <c r="EX433" s="150"/>
      <c r="EY433" s="150"/>
      <c r="EZ433" s="150"/>
      <c r="FA433" s="150"/>
      <c r="FB433" s="150"/>
      <c r="FC433" s="150"/>
      <c r="FD433" s="150"/>
      <c r="FE433" s="150"/>
      <c r="FF433" s="150"/>
      <c r="FG433" s="150"/>
      <c r="FH433" s="150"/>
      <c r="FI433" s="150"/>
      <c r="FJ433" s="150"/>
    </row>
    <row r="434" spans="1:166" s="5" customFormat="1">
      <c r="A434" s="150"/>
      <c r="E434" s="6"/>
      <c r="F434" s="6"/>
      <c r="G434" s="7"/>
      <c r="H434" s="7"/>
      <c r="I434" s="7"/>
      <c r="J434" s="7"/>
      <c r="K434" s="7"/>
      <c r="L434" s="7"/>
      <c r="M434" s="7"/>
      <c r="N434" s="86"/>
      <c r="O434" s="86"/>
      <c r="P434" s="57"/>
      <c r="Q434" s="57"/>
      <c r="R434" s="29"/>
      <c r="S434" s="29"/>
      <c r="T434" s="1"/>
      <c r="U434" s="1"/>
      <c r="V434" s="1"/>
      <c r="W434" s="1"/>
      <c r="X434" s="1"/>
      <c r="Y434" s="1"/>
      <c r="Z434" s="12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  <c r="BI434" s="150"/>
      <c r="BJ434" s="150"/>
      <c r="BK434" s="150"/>
      <c r="BL434" s="150"/>
      <c r="BM434" s="150"/>
      <c r="BN434" s="150"/>
      <c r="BO434" s="150"/>
      <c r="BP434" s="150"/>
      <c r="BQ434" s="150"/>
      <c r="BR434" s="150"/>
      <c r="BS434" s="150"/>
      <c r="BT434" s="150"/>
      <c r="BU434" s="150"/>
      <c r="BV434" s="150"/>
      <c r="BW434" s="150"/>
      <c r="BX434" s="150"/>
      <c r="BY434" s="150"/>
      <c r="BZ434" s="150"/>
      <c r="CA434" s="150"/>
      <c r="CB434" s="150"/>
      <c r="CC434" s="150"/>
      <c r="CD434" s="150"/>
      <c r="CE434" s="150"/>
      <c r="CF434" s="150"/>
      <c r="CG434" s="150"/>
      <c r="CH434" s="150"/>
      <c r="CI434" s="150"/>
      <c r="CJ434" s="150"/>
      <c r="CK434" s="150"/>
      <c r="CL434" s="150"/>
      <c r="CM434" s="150"/>
      <c r="CN434" s="150"/>
      <c r="CO434" s="150"/>
      <c r="CP434" s="150"/>
      <c r="CQ434" s="150"/>
      <c r="CR434" s="150"/>
      <c r="CS434" s="150"/>
      <c r="CT434" s="150"/>
      <c r="CU434" s="150"/>
      <c r="CV434" s="150"/>
      <c r="CW434" s="150"/>
      <c r="CX434" s="150"/>
      <c r="CY434" s="150"/>
      <c r="CZ434" s="150"/>
      <c r="DA434" s="150"/>
      <c r="DB434" s="150"/>
      <c r="DC434" s="150"/>
      <c r="DD434" s="150"/>
      <c r="DE434" s="150"/>
      <c r="DF434" s="150"/>
      <c r="DG434" s="150"/>
      <c r="DH434" s="150"/>
      <c r="DI434" s="150"/>
      <c r="DJ434" s="150"/>
      <c r="DK434" s="150"/>
      <c r="DL434" s="150"/>
      <c r="DM434" s="150"/>
      <c r="DN434" s="150"/>
      <c r="DO434" s="150"/>
      <c r="DP434" s="150"/>
      <c r="DQ434" s="150"/>
      <c r="DR434" s="150"/>
      <c r="DS434" s="150"/>
      <c r="DT434" s="150"/>
      <c r="DU434" s="150"/>
      <c r="DV434" s="150"/>
      <c r="DW434" s="150"/>
      <c r="DX434" s="150"/>
      <c r="DY434" s="150"/>
      <c r="DZ434" s="150"/>
      <c r="EA434" s="150"/>
      <c r="EB434" s="150"/>
      <c r="EC434" s="150"/>
      <c r="ED434" s="150"/>
      <c r="EE434" s="150"/>
      <c r="EF434" s="150"/>
      <c r="EG434" s="150"/>
      <c r="EH434" s="150"/>
      <c r="EI434" s="150"/>
      <c r="EJ434" s="150"/>
      <c r="EK434" s="150"/>
      <c r="EL434" s="150"/>
      <c r="EM434" s="150"/>
      <c r="EN434" s="150"/>
      <c r="EO434" s="150"/>
      <c r="EP434" s="150"/>
      <c r="EQ434" s="150"/>
      <c r="ER434" s="150"/>
      <c r="ES434" s="150"/>
      <c r="ET434" s="150"/>
      <c r="EU434" s="150"/>
      <c r="EV434" s="150"/>
      <c r="EW434" s="150"/>
      <c r="EX434" s="150"/>
      <c r="EY434" s="150"/>
      <c r="EZ434" s="150"/>
      <c r="FA434" s="150"/>
      <c r="FB434" s="150"/>
      <c r="FC434" s="150"/>
      <c r="FD434" s="150"/>
      <c r="FE434" s="150"/>
      <c r="FF434" s="150"/>
      <c r="FG434" s="150"/>
      <c r="FH434" s="150"/>
      <c r="FI434" s="150"/>
      <c r="FJ434" s="150"/>
    </row>
    <row r="435" spans="1:166" s="5" customFormat="1">
      <c r="A435" s="150"/>
      <c r="E435" s="6"/>
      <c r="F435" s="6"/>
      <c r="G435" s="7"/>
      <c r="H435" s="7"/>
      <c r="I435" s="7"/>
      <c r="J435" s="7"/>
      <c r="K435" s="7"/>
      <c r="L435" s="7"/>
      <c r="M435" s="7"/>
      <c r="N435" s="86"/>
      <c r="O435" s="86"/>
      <c r="P435" s="57"/>
      <c r="Q435" s="57"/>
      <c r="R435" s="29"/>
      <c r="S435" s="29"/>
      <c r="T435" s="1"/>
      <c r="U435" s="1"/>
      <c r="V435" s="1"/>
      <c r="W435" s="1"/>
      <c r="X435" s="1"/>
      <c r="Y435" s="1"/>
      <c r="Z435" s="12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  <c r="BI435" s="150"/>
      <c r="BJ435" s="150"/>
      <c r="BK435" s="150"/>
      <c r="BL435" s="150"/>
      <c r="BM435" s="150"/>
      <c r="BN435" s="150"/>
      <c r="BO435" s="150"/>
      <c r="BP435" s="150"/>
      <c r="BQ435" s="150"/>
      <c r="BR435" s="150"/>
      <c r="BS435" s="150"/>
      <c r="BT435" s="150"/>
      <c r="BU435" s="150"/>
      <c r="BV435" s="150"/>
      <c r="BW435" s="150"/>
      <c r="BX435" s="150"/>
      <c r="BY435" s="150"/>
      <c r="BZ435" s="150"/>
      <c r="CA435" s="150"/>
      <c r="CB435" s="150"/>
      <c r="CC435" s="150"/>
      <c r="CD435" s="150"/>
      <c r="CE435" s="150"/>
      <c r="CF435" s="150"/>
      <c r="CG435" s="150"/>
      <c r="CH435" s="150"/>
      <c r="CI435" s="150"/>
      <c r="CJ435" s="150"/>
      <c r="CK435" s="150"/>
      <c r="CL435" s="150"/>
      <c r="CM435" s="150"/>
      <c r="CN435" s="150"/>
      <c r="CO435" s="150"/>
      <c r="CP435" s="150"/>
      <c r="CQ435" s="150"/>
      <c r="CR435" s="150"/>
      <c r="CS435" s="150"/>
      <c r="CT435" s="150"/>
      <c r="CU435" s="150"/>
      <c r="CV435" s="150"/>
      <c r="CW435" s="150"/>
      <c r="CX435" s="150"/>
      <c r="CY435" s="150"/>
      <c r="CZ435" s="150"/>
      <c r="DA435" s="150"/>
      <c r="DB435" s="150"/>
      <c r="DC435" s="150"/>
      <c r="DD435" s="150"/>
      <c r="DE435" s="150"/>
      <c r="DF435" s="150"/>
      <c r="DG435" s="150"/>
      <c r="DH435" s="150"/>
      <c r="DI435" s="150"/>
      <c r="DJ435" s="150"/>
      <c r="DK435" s="150"/>
      <c r="DL435" s="150"/>
      <c r="DM435" s="150"/>
      <c r="DN435" s="150"/>
      <c r="DO435" s="150"/>
      <c r="DP435" s="150"/>
      <c r="DQ435" s="150"/>
      <c r="DR435" s="150"/>
      <c r="DS435" s="150"/>
      <c r="DT435" s="150"/>
      <c r="DU435" s="150"/>
      <c r="DV435" s="150"/>
      <c r="DW435" s="150"/>
      <c r="DX435" s="150"/>
      <c r="DY435" s="150"/>
      <c r="DZ435" s="150"/>
      <c r="EA435" s="150"/>
      <c r="EB435" s="150"/>
      <c r="EC435" s="150"/>
      <c r="ED435" s="150"/>
      <c r="EE435" s="150"/>
      <c r="EF435" s="150"/>
      <c r="EG435" s="150"/>
      <c r="EH435" s="150"/>
      <c r="EI435" s="150"/>
      <c r="EJ435" s="150"/>
      <c r="EK435" s="150"/>
      <c r="EL435" s="150"/>
      <c r="EM435" s="150"/>
      <c r="EN435" s="150"/>
      <c r="EO435" s="150"/>
      <c r="EP435" s="150"/>
      <c r="EQ435" s="150"/>
      <c r="ER435" s="150"/>
      <c r="ES435" s="150"/>
      <c r="ET435" s="150"/>
      <c r="EU435" s="150"/>
      <c r="EV435" s="150"/>
      <c r="EW435" s="150"/>
      <c r="EX435" s="150"/>
      <c r="EY435" s="150"/>
      <c r="EZ435" s="150"/>
      <c r="FA435" s="150"/>
      <c r="FB435" s="150"/>
      <c r="FC435" s="150"/>
      <c r="FD435" s="150"/>
      <c r="FE435" s="150"/>
      <c r="FF435" s="150"/>
      <c r="FG435" s="150"/>
      <c r="FH435" s="150"/>
      <c r="FI435" s="150"/>
      <c r="FJ435" s="150"/>
    </row>
    <row r="436" spans="1:166" s="5" customFormat="1">
      <c r="A436" s="150"/>
      <c r="E436" s="6"/>
      <c r="F436" s="6"/>
      <c r="G436" s="7"/>
      <c r="H436" s="7"/>
      <c r="I436" s="7"/>
      <c r="J436" s="7"/>
      <c r="K436" s="7"/>
      <c r="L436" s="7"/>
      <c r="M436" s="7"/>
      <c r="N436" s="86"/>
      <c r="O436" s="86"/>
      <c r="P436" s="57"/>
      <c r="Q436" s="57"/>
      <c r="R436" s="29"/>
      <c r="S436" s="29"/>
      <c r="T436" s="1"/>
      <c r="U436" s="1"/>
      <c r="V436" s="1"/>
      <c r="W436" s="1"/>
      <c r="X436" s="1"/>
      <c r="Y436" s="1"/>
      <c r="Z436" s="12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  <c r="BI436" s="150"/>
      <c r="BJ436" s="150"/>
      <c r="BK436" s="150"/>
      <c r="BL436" s="150"/>
      <c r="BM436" s="150"/>
      <c r="BN436" s="150"/>
      <c r="BO436" s="150"/>
      <c r="BP436" s="150"/>
      <c r="BQ436" s="150"/>
      <c r="BR436" s="150"/>
      <c r="BS436" s="150"/>
      <c r="BT436" s="150"/>
      <c r="BU436" s="150"/>
      <c r="BV436" s="150"/>
      <c r="BW436" s="150"/>
      <c r="BX436" s="150"/>
      <c r="BY436" s="150"/>
      <c r="BZ436" s="150"/>
      <c r="CA436" s="150"/>
      <c r="CB436" s="150"/>
      <c r="CC436" s="150"/>
      <c r="CD436" s="150"/>
      <c r="CE436" s="150"/>
      <c r="CF436" s="150"/>
      <c r="CG436" s="150"/>
      <c r="CH436" s="150"/>
      <c r="CI436" s="150"/>
      <c r="CJ436" s="150"/>
      <c r="CK436" s="150"/>
      <c r="CL436" s="150"/>
      <c r="CM436" s="150"/>
      <c r="CN436" s="150"/>
      <c r="CO436" s="150"/>
      <c r="CP436" s="150"/>
      <c r="CQ436" s="150"/>
      <c r="CR436" s="150"/>
      <c r="CS436" s="150"/>
      <c r="CT436" s="150"/>
      <c r="CU436" s="150"/>
      <c r="CV436" s="150"/>
      <c r="CW436" s="150"/>
      <c r="CX436" s="150"/>
      <c r="CY436" s="150"/>
      <c r="CZ436" s="150"/>
      <c r="DA436" s="150"/>
      <c r="DB436" s="150"/>
      <c r="DC436" s="150"/>
      <c r="DD436" s="150"/>
      <c r="DE436" s="150"/>
      <c r="DF436" s="150"/>
      <c r="DG436" s="150"/>
      <c r="DH436" s="150"/>
      <c r="DI436" s="150"/>
      <c r="DJ436" s="150"/>
      <c r="DK436" s="150"/>
      <c r="DL436" s="150"/>
      <c r="DM436" s="150"/>
      <c r="DN436" s="150"/>
      <c r="DO436" s="150"/>
      <c r="DP436" s="150"/>
      <c r="DQ436" s="150"/>
      <c r="DR436" s="150"/>
      <c r="DS436" s="150"/>
      <c r="DT436" s="150"/>
      <c r="DU436" s="150"/>
      <c r="DV436" s="150"/>
      <c r="DW436" s="150"/>
      <c r="DX436" s="150"/>
      <c r="DY436" s="150"/>
      <c r="DZ436" s="150"/>
      <c r="EA436" s="150"/>
      <c r="EB436" s="150"/>
      <c r="EC436" s="150"/>
      <c r="ED436" s="150"/>
      <c r="EE436" s="150"/>
      <c r="EF436" s="150"/>
      <c r="EG436" s="150"/>
      <c r="EH436" s="150"/>
      <c r="EI436" s="150"/>
      <c r="EJ436" s="150"/>
      <c r="EK436" s="150"/>
      <c r="EL436" s="150"/>
      <c r="EM436" s="150"/>
      <c r="EN436" s="150"/>
      <c r="EO436" s="150"/>
      <c r="EP436" s="150"/>
      <c r="EQ436" s="150"/>
      <c r="ER436" s="150"/>
      <c r="ES436" s="150"/>
      <c r="ET436" s="150"/>
      <c r="EU436" s="150"/>
      <c r="EV436" s="150"/>
      <c r="EW436" s="150"/>
      <c r="EX436" s="150"/>
      <c r="EY436" s="150"/>
      <c r="EZ436" s="150"/>
      <c r="FA436" s="150"/>
      <c r="FB436" s="150"/>
      <c r="FC436" s="150"/>
      <c r="FD436" s="150"/>
      <c r="FE436" s="150"/>
      <c r="FF436" s="150"/>
      <c r="FG436" s="150"/>
      <c r="FH436" s="150"/>
      <c r="FI436" s="150"/>
      <c r="FJ436" s="150"/>
    </row>
    <row r="437" spans="1:166" s="5" customFormat="1">
      <c r="A437" s="150"/>
      <c r="E437" s="6"/>
      <c r="F437" s="6"/>
      <c r="G437" s="7"/>
      <c r="H437" s="7"/>
      <c r="I437" s="7"/>
      <c r="J437" s="7"/>
      <c r="K437" s="7"/>
      <c r="L437" s="7"/>
      <c r="M437" s="7"/>
      <c r="N437" s="86"/>
      <c r="O437" s="86"/>
      <c r="P437" s="57"/>
      <c r="Q437" s="57"/>
      <c r="R437" s="29"/>
      <c r="S437" s="29"/>
      <c r="T437" s="1"/>
      <c r="U437" s="1"/>
      <c r="V437" s="1"/>
      <c r="W437" s="1"/>
      <c r="X437" s="1"/>
      <c r="Y437" s="1"/>
      <c r="Z437" s="12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  <c r="BI437" s="150"/>
      <c r="BJ437" s="150"/>
      <c r="BK437" s="150"/>
      <c r="BL437" s="150"/>
      <c r="BM437" s="150"/>
      <c r="BN437" s="150"/>
      <c r="BO437" s="150"/>
      <c r="BP437" s="150"/>
      <c r="BQ437" s="150"/>
      <c r="BR437" s="150"/>
      <c r="BS437" s="150"/>
      <c r="BT437" s="150"/>
      <c r="BU437" s="150"/>
      <c r="BV437" s="150"/>
      <c r="BW437" s="150"/>
      <c r="BX437" s="150"/>
      <c r="BY437" s="150"/>
      <c r="BZ437" s="150"/>
      <c r="CA437" s="150"/>
      <c r="CB437" s="150"/>
      <c r="CC437" s="150"/>
      <c r="CD437" s="150"/>
      <c r="CE437" s="150"/>
      <c r="CF437" s="150"/>
      <c r="CG437" s="150"/>
      <c r="CH437" s="150"/>
      <c r="CI437" s="150"/>
      <c r="CJ437" s="150"/>
      <c r="CK437" s="150"/>
      <c r="CL437" s="150"/>
      <c r="CM437" s="150"/>
      <c r="CN437" s="150"/>
      <c r="CO437" s="150"/>
      <c r="CP437" s="150"/>
      <c r="CQ437" s="150"/>
      <c r="CR437" s="150"/>
      <c r="CS437" s="150"/>
      <c r="CT437" s="150"/>
      <c r="CU437" s="150"/>
      <c r="CV437" s="150"/>
      <c r="CW437" s="150"/>
      <c r="CX437" s="150"/>
      <c r="CY437" s="150"/>
      <c r="CZ437" s="150"/>
      <c r="DA437" s="150"/>
      <c r="DB437" s="150"/>
      <c r="DC437" s="150"/>
      <c r="DD437" s="150"/>
      <c r="DE437" s="150"/>
      <c r="DF437" s="150"/>
      <c r="DG437" s="150"/>
      <c r="DH437" s="150"/>
      <c r="DI437" s="150"/>
      <c r="DJ437" s="150"/>
      <c r="DK437" s="150"/>
      <c r="DL437" s="150"/>
      <c r="DM437" s="150"/>
      <c r="DN437" s="150"/>
      <c r="DO437" s="150"/>
      <c r="DP437" s="150"/>
      <c r="DQ437" s="150"/>
      <c r="DR437" s="150"/>
      <c r="DS437" s="150"/>
      <c r="DT437" s="150"/>
      <c r="DU437" s="150"/>
      <c r="DV437" s="150"/>
      <c r="DW437" s="150"/>
      <c r="DX437" s="150"/>
      <c r="DY437" s="150"/>
      <c r="DZ437" s="150"/>
      <c r="EA437" s="150"/>
      <c r="EB437" s="150"/>
      <c r="EC437" s="150"/>
      <c r="ED437" s="150"/>
      <c r="EE437" s="150"/>
      <c r="EF437" s="150"/>
      <c r="EG437" s="150"/>
      <c r="EH437" s="150"/>
      <c r="EI437" s="150"/>
      <c r="EJ437" s="150"/>
      <c r="EK437" s="150"/>
      <c r="EL437" s="150"/>
      <c r="EM437" s="150"/>
      <c r="EN437" s="150"/>
      <c r="EO437" s="150"/>
      <c r="EP437" s="150"/>
      <c r="EQ437" s="150"/>
      <c r="ER437" s="150"/>
      <c r="ES437" s="150"/>
      <c r="ET437" s="150"/>
      <c r="EU437" s="150"/>
      <c r="EV437" s="150"/>
      <c r="EW437" s="150"/>
      <c r="EX437" s="150"/>
      <c r="EY437" s="150"/>
      <c r="EZ437" s="150"/>
      <c r="FA437" s="150"/>
      <c r="FB437" s="150"/>
      <c r="FC437" s="150"/>
      <c r="FD437" s="150"/>
      <c r="FE437" s="150"/>
      <c r="FF437" s="150"/>
      <c r="FG437" s="150"/>
      <c r="FH437" s="150"/>
      <c r="FI437" s="150"/>
      <c r="FJ437" s="150"/>
    </row>
    <row r="438" spans="1:166" s="5" customFormat="1">
      <c r="A438" s="150"/>
      <c r="E438" s="6"/>
      <c r="F438" s="6"/>
      <c r="G438" s="7"/>
      <c r="H438" s="7"/>
      <c r="I438" s="7"/>
      <c r="J438" s="7"/>
      <c r="K438" s="7"/>
      <c r="L438" s="7"/>
      <c r="M438" s="7"/>
      <c r="N438" s="86"/>
      <c r="O438" s="86"/>
      <c r="P438" s="57"/>
      <c r="Q438" s="57"/>
      <c r="R438" s="29"/>
      <c r="S438" s="29"/>
      <c r="T438" s="1"/>
      <c r="U438" s="1"/>
      <c r="V438" s="1"/>
      <c r="W438" s="1"/>
      <c r="X438" s="1"/>
      <c r="Y438" s="1"/>
      <c r="Z438" s="12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0"/>
      <c r="BN438" s="150"/>
      <c r="BO438" s="150"/>
      <c r="BP438" s="150"/>
      <c r="BQ438" s="150"/>
      <c r="BR438" s="150"/>
      <c r="BS438" s="150"/>
      <c r="BT438" s="150"/>
      <c r="BU438" s="150"/>
      <c r="BV438" s="150"/>
      <c r="BW438" s="150"/>
      <c r="BX438" s="150"/>
      <c r="BY438" s="150"/>
      <c r="BZ438" s="150"/>
      <c r="CA438" s="150"/>
      <c r="CB438" s="150"/>
      <c r="CC438" s="150"/>
      <c r="CD438" s="150"/>
      <c r="CE438" s="150"/>
      <c r="CF438" s="150"/>
      <c r="CG438" s="150"/>
      <c r="CH438" s="150"/>
      <c r="CI438" s="150"/>
      <c r="CJ438" s="150"/>
      <c r="CK438" s="150"/>
      <c r="CL438" s="150"/>
      <c r="CM438" s="150"/>
      <c r="CN438" s="150"/>
      <c r="CO438" s="150"/>
      <c r="CP438" s="150"/>
      <c r="CQ438" s="150"/>
      <c r="CR438" s="150"/>
      <c r="CS438" s="150"/>
      <c r="CT438" s="150"/>
      <c r="CU438" s="150"/>
      <c r="CV438" s="150"/>
      <c r="CW438" s="150"/>
      <c r="CX438" s="150"/>
      <c r="CY438" s="150"/>
      <c r="CZ438" s="150"/>
      <c r="DA438" s="150"/>
      <c r="DB438" s="150"/>
      <c r="DC438" s="150"/>
      <c r="DD438" s="150"/>
      <c r="DE438" s="150"/>
      <c r="DF438" s="150"/>
      <c r="DG438" s="150"/>
      <c r="DH438" s="150"/>
      <c r="DI438" s="150"/>
      <c r="DJ438" s="150"/>
      <c r="DK438" s="150"/>
      <c r="DL438" s="150"/>
      <c r="DM438" s="150"/>
      <c r="DN438" s="150"/>
      <c r="DO438" s="150"/>
      <c r="DP438" s="150"/>
      <c r="DQ438" s="150"/>
      <c r="DR438" s="150"/>
      <c r="DS438" s="150"/>
      <c r="DT438" s="150"/>
      <c r="DU438" s="150"/>
      <c r="DV438" s="150"/>
      <c r="DW438" s="150"/>
      <c r="DX438" s="150"/>
      <c r="DY438" s="150"/>
      <c r="DZ438" s="150"/>
      <c r="EA438" s="150"/>
      <c r="EB438" s="150"/>
      <c r="EC438" s="150"/>
      <c r="ED438" s="150"/>
      <c r="EE438" s="150"/>
      <c r="EF438" s="150"/>
      <c r="EG438" s="150"/>
      <c r="EH438" s="150"/>
      <c r="EI438" s="150"/>
      <c r="EJ438" s="150"/>
      <c r="EK438" s="150"/>
      <c r="EL438" s="150"/>
      <c r="EM438" s="150"/>
      <c r="EN438" s="150"/>
      <c r="EO438" s="150"/>
      <c r="EP438" s="150"/>
      <c r="EQ438" s="150"/>
      <c r="ER438" s="150"/>
      <c r="ES438" s="150"/>
      <c r="ET438" s="150"/>
      <c r="EU438" s="150"/>
      <c r="EV438" s="150"/>
      <c r="EW438" s="150"/>
      <c r="EX438" s="150"/>
      <c r="EY438" s="150"/>
      <c r="EZ438" s="150"/>
      <c r="FA438" s="150"/>
      <c r="FB438" s="150"/>
      <c r="FC438" s="150"/>
      <c r="FD438" s="150"/>
      <c r="FE438" s="150"/>
      <c r="FF438" s="150"/>
      <c r="FG438" s="150"/>
      <c r="FH438" s="150"/>
      <c r="FI438" s="150"/>
      <c r="FJ438" s="150"/>
    </row>
    <row r="439" spans="1:166" s="5" customFormat="1">
      <c r="A439" s="150"/>
      <c r="E439" s="6"/>
      <c r="F439" s="6"/>
      <c r="G439" s="7"/>
      <c r="H439" s="7"/>
      <c r="I439" s="7"/>
      <c r="J439" s="7"/>
      <c r="K439" s="7"/>
      <c r="L439" s="7"/>
      <c r="M439" s="7"/>
      <c r="N439" s="86"/>
      <c r="O439" s="86"/>
      <c r="P439" s="57"/>
      <c r="Q439" s="57"/>
      <c r="R439" s="29"/>
      <c r="S439" s="29"/>
      <c r="T439" s="1"/>
      <c r="U439" s="1"/>
      <c r="V439" s="1"/>
      <c r="W439" s="1"/>
      <c r="X439" s="1"/>
      <c r="Y439" s="1"/>
      <c r="Z439" s="12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0"/>
      <c r="BN439" s="150"/>
      <c r="BO439" s="150"/>
      <c r="BP439" s="150"/>
      <c r="BQ439" s="150"/>
      <c r="BR439" s="150"/>
      <c r="BS439" s="150"/>
      <c r="BT439" s="150"/>
      <c r="BU439" s="150"/>
      <c r="BV439" s="150"/>
      <c r="BW439" s="150"/>
      <c r="BX439" s="150"/>
      <c r="BY439" s="150"/>
      <c r="BZ439" s="150"/>
      <c r="CA439" s="150"/>
      <c r="CB439" s="150"/>
      <c r="CC439" s="150"/>
      <c r="CD439" s="150"/>
      <c r="CE439" s="150"/>
      <c r="CF439" s="150"/>
      <c r="CG439" s="150"/>
      <c r="CH439" s="150"/>
      <c r="CI439" s="150"/>
      <c r="CJ439" s="150"/>
      <c r="CK439" s="150"/>
      <c r="CL439" s="150"/>
      <c r="CM439" s="150"/>
      <c r="CN439" s="150"/>
      <c r="CO439" s="150"/>
      <c r="CP439" s="150"/>
      <c r="CQ439" s="150"/>
      <c r="CR439" s="150"/>
      <c r="CS439" s="150"/>
      <c r="CT439" s="150"/>
      <c r="CU439" s="150"/>
      <c r="CV439" s="150"/>
      <c r="CW439" s="150"/>
      <c r="CX439" s="150"/>
      <c r="CY439" s="150"/>
      <c r="CZ439" s="150"/>
      <c r="DA439" s="150"/>
      <c r="DB439" s="150"/>
      <c r="DC439" s="150"/>
      <c r="DD439" s="150"/>
      <c r="DE439" s="150"/>
      <c r="DF439" s="150"/>
      <c r="DG439" s="150"/>
      <c r="DH439" s="150"/>
      <c r="DI439" s="150"/>
      <c r="DJ439" s="150"/>
      <c r="DK439" s="150"/>
      <c r="DL439" s="150"/>
      <c r="DM439" s="150"/>
      <c r="DN439" s="150"/>
      <c r="DO439" s="150"/>
      <c r="DP439" s="150"/>
      <c r="DQ439" s="150"/>
      <c r="DR439" s="150"/>
      <c r="DS439" s="150"/>
      <c r="DT439" s="150"/>
      <c r="DU439" s="150"/>
      <c r="DV439" s="150"/>
      <c r="DW439" s="150"/>
      <c r="DX439" s="150"/>
      <c r="DY439" s="150"/>
      <c r="DZ439" s="150"/>
      <c r="EA439" s="150"/>
      <c r="EB439" s="150"/>
      <c r="EC439" s="150"/>
      <c r="ED439" s="150"/>
      <c r="EE439" s="150"/>
      <c r="EF439" s="150"/>
      <c r="EG439" s="150"/>
      <c r="EH439" s="150"/>
      <c r="EI439" s="150"/>
      <c r="EJ439" s="150"/>
      <c r="EK439" s="150"/>
      <c r="EL439" s="150"/>
      <c r="EM439" s="150"/>
      <c r="EN439" s="150"/>
      <c r="EO439" s="150"/>
      <c r="EP439" s="150"/>
      <c r="EQ439" s="150"/>
      <c r="ER439" s="150"/>
      <c r="ES439" s="150"/>
      <c r="ET439" s="150"/>
      <c r="EU439" s="150"/>
      <c r="EV439" s="150"/>
      <c r="EW439" s="150"/>
      <c r="EX439" s="150"/>
      <c r="EY439" s="150"/>
      <c r="EZ439" s="150"/>
      <c r="FA439" s="150"/>
      <c r="FB439" s="150"/>
      <c r="FC439" s="150"/>
      <c r="FD439" s="150"/>
      <c r="FE439" s="150"/>
      <c r="FF439" s="150"/>
      <c r="FG439" s="150"/>
      <c r="FH439" s="150"/>
      <c r="FI439" s="150"/>
      <c r="FJ439" s="150"/>
    </row>
    <row r="440" spans="1:166" s="5" customFormat="1">
      <c r="A440" s="150"/>
      <c r="E440" s="6"/>
      <c r="F440" s="6"/>
      <c r="G440" s="7"/>
      <c r="H440" s="7"/>
      <c r="I440" s="7"/>
      <c r="J440" s="7"/>
      <c r="K440" s="7"/>
      <c r="L440" s="7"/>
      <c r="M440" s="7"/>
      <c r="N440" s="86"/>
      <c r="O440" s="86"/>
      <c r="P440" s="57"/>
      <c r="Q440" s="57"/>
      <c r="R440" s="29"/>
      <c r="S440" s="29"/>
      <c r="T440" s="1"/>
      <c r="U440" s="1"/>
      <c r="V440" s="1"/>
      <c r="W440" s="1"/>
      <c r="X440" s="1"/>
      <c r="Y440" s="1"/>
      <c r="Z440" s="12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0"/>
      <c r="BN440" s="150"/>
      <c r="BO440" s="150"/>
      <c r="BP440" s="150"/>
      <c r="BQ440" s="150"/>
      <c r="BR440" s="150"/>
      <c r="BS440" s="150"/>
      <c r="BT440" s="150"/>
      <c r="BU440" s="150"/>
      <c r="BV440" s="150"/>
      <c r="BW440" s="150"/>
      <c r="BX440" s="150"/>
      <c r="BY440" s="150"/>
      <c r="BZ440" s="150"/>
      <c r="CA440" s="150"/>
      <c r="CB440" s="150"/>
      <c r="CC440" s="150"/>
      <c r="CD440" s="150"/>
      <c r="CE440" s="150"/>
      <c r="CF440" s="150"/>
      <c r="CG440" s="150"/>
      <c r="CH440" s="150"/>
      <c r="CI440" s="150"/>
      <c r="CJ440" s="150"/>
      <c r="CK440" s="150"/>
      <c r="CL440" s="150"/>
      <c r="CM440" s="150"/>
      <c r="CN440" s="150"/>
      <c r="CO440" s="150"/>
      <c r="CP440" s="150"/>
      <c r="CQ440" s="150"/>
      <c r="CR440" s="150"/>
      <c r="CS440" s="150"/>
      <c r="CT440" s="150"/>
      <c r="CU440" s="150"/>
      <c r="CV440" s="150"/>
      <c r="CW440" s="150"/>
      <c r="CX440" s="150"/>
      <c r="CY440" s="150"/>
      <c r="CZ440" s="150"/>
      <c r="DA440" s="150"/>
      <c r="DB440" s="150"/>
      <c r="DC440" s="150"/>
      <c r="DD440" s="150"/>
      <c r="DE440" s="150"/>
      <c r="DF440" s="150"/>
      <c r="DG440" s="150"/>
      <c r="DH440" s="150"/>
      <c r="DI440" s="150"/>
      <c r="DJ440" s="150"/>
      <c r="DK440" s="150"/>
      <c r="DL440" s="150"/>
      <c r="DM440" s="150"/>
      <c r="DN440" s="150"/>
      <c r="DO440" s="150"/>
      <c r="DP440" s="150"/>
      <c r="DQ440" s="150"/>
      <c r="DR440" s="150"/>
      <c r="DS440" s="150"/>
      <c r="DT440" s="150"/>
      <c r="DU440" s="150"/>
      <c r="DV440" s="150"/>
      <c r="DW440" s="150"/>
      <c r="DX440" s="150"/>
      <c r="DY440" s="150"/>
      <c r="DZ440" s="150"/>
      <c r="EA440" s="150"/>
      <c r="EB440" s="150"/>
      <c r="EC440" s="150"/>
      <c r="ED440" s="150"/>
      <c r="EE440" s="150"/>
      <c r="EF440" s="150"/>
      <c r="EG440" s="150"/>
      <c r="EH440" s="150"/>
      <c r="EI440" s="150"/>
      <c r="EJ440" s="150"/>
      <c r="EK440" s="150"/>
      <c r="EL440" s="150"/>
      <c r="EM440" s="150"/>
      <c r="EN440" s="150"/>
      <c r="EO440" s="150"/>
      <c r="EP440" s="150"/>
      <c r="EQ440" s="150"/>
      <c r="ER440" s="150"/>
      <c r="ES440" s="150"/>
      <c r="ET440" s="150"/>
      <c r="EU440" s="150"/>
      <c r="EV440" s="150"/>
      <c r="EW440" s="150"/>
      <c r="EX440" s="150"/>
      <c r="EY440" s="150"/>
      <c r="EZ440" s="150"/>
      <c r="FA440" s="150"/>
      <c r="FB440" s="150"/>
      <c r="FC440" s="150"/>
      <c r="FD440" s="150"/>
      <c r="FE440" s="150"/>
      <c r="FF440" s="150"/>
      <c r="FG440" s="150"/>
      <c r="FH440" s="150"/>
      <c r="FI440" s="150"/>
      <c r="FJ440" s="150"/>
    </row>
    <row r="441" spans="1:166" s="5" customFormat="1">
      <c r="A441" s="150"/>
      <c r="E441" s="6"/>
      <c r="F441" s="6"/>
      <c r="G441" s="7"/>
      <c r="H441" s="7"/>
      <c r="I441" s="7"/>
      <c r="J441" s="7"/>
      <c r="K441" s="7"/>
      <c r="L441" s="7"/>
      <c r="M441" s="7"/>
      <c r="N441" s="86"/>
      <c r="O441" s="86"/>
      <c r="P441" s="57"/>
      <c r="Q441" s="57"/>
      <c r="R441" s="29"/>
      <c r="S441" s="29"/>
      <c r="T441" s="1"/>
      <c r="U441" s="1"/>
      <c r="V441" s="1"/>
      <c r="W441" s="1"/>
      <c r="X441" s="1"/>
      <c r="Y441" s="1"/>
      <c r="Z441" s="12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0"/>
      <c r="BN441" s="150"/>
      <c r="BO441" s="150"/>
      <c r="BP441" s="150"/>
      <c r="BQ441" s="150"/>
      <c r="BR441" s="150"/>
      <c r="BS441" s="150"/>
      <c r="BT441" s="150"/>
      <c r="BU441" s="150"/>
      <c r="BV441" s="150"/>
      <c r="BW441" s="150"/>
      <c r="BX441" s="150"/>
      <c r="BY441" s="150"/>
      <c r="BZ441" s="150"/>
      <c r="CA441" s="150"/>
      <c r="CB441" s="150"/>
      <c r="CC441" s="150"/>
      <c r="CD441" s="150"/>
      <c r="CE441" s="150"/>
      <c r="CF441" s="150"/>
      <c r="CG441" s="150"/>
      <c r="CH441" s="150"/>
      <c r="CI441" s="150"/>
      <c r="CJ441" s="150"/>
      <c r="CK441" s="150"/>
      <c r="CL441" s="150"/>
      <c r="CM441" s="150"/>
      <c r="CN441" s="150"/>
      <c r="CO441" s="150"/>
      <c r="CP441" s="150"/>
      <c r="CQ441" s="150"/>
      <c r="CR441" s="150"/>
      <c r="CS441" s="150"/>
      <c r="CT441" s="150"/>
      <c r="CU441" s="150"/>
      <c r="CV441" s="150"/>
      <c r="CW441" s="150"/>
      <c r="CX441" s="150"/>
      <c r="CY441" s="150"/>
      <c r="CZ441" s="150"/>
      <c r="DA441" s="150"/>
      <c r="DB441" s="150"/>
      <c r="DC441" s="150"/>
      <c r="DD441" s="150"/>
      <c r="DE441" s="150"/>
      <c r="DF441" s="150"/>
      <c r="DG441" s="150"/>
      <c r="DH441" s="150"/>
      <c r="DI441" s="150"/>
      <c r="DJ441" s="150"/>
      <c r="DK441" s="150"/>
      <c r="DL441" s="150"/>
      <c r="DM441" s="150"/>
      <c r="DN441" s="150"/>
      <c r="DO441" s="150"/>
      <c r="DP441" s="150"/>
      <c r="DQ441" s="150"/>
      <c r="DR441" s="150"/>
      <c r="DS441" s="150"/>
      <c r="DT441" s="150"/>
      <c r="DU441" s="150"/>
      <c r="DV441" s="150"/>
      <c r="DW441" s="150"/>
      <c r="DX441" s="150"/>
      <c r="DY441" s="150"/>
      <c r="DZ441" s="150"/>
      <c r="EA441" s="150"/>
      <c r="EB441" s="150"/>
      <c r="EC441" s="150"/>
      <c r="ED441" s="150"/>
      <c r="EE441" s="150"/>
      <c r="EF441" s="150"/>
      <c r="EG441" s="150"/>
      <c r="EH441" s="150"/>
      <c r="EI441" s="150"/>
      <c r="EJ441" s="150"/>
      <c r="EK441" s="150"/>
      <c r="EL441" s="150"/>
      <c r="EM441" s="150"/>
      <c r="EN441" s="150"/>
      <c r="EO441" s="150"/>
      <c r="EP441" s="150"/>
      <c r="EQ441" s="150"/>
      <c r="ER441" s="150"/>
      <c r="ES441" s="150"/>
      <c r="ET441" s="150"/>
      <c r="EU441" s="150"/>
      <c r="EV441" s="150"/>
      <c r="EW441" s="150"/>
      <c r="EX441" s="150"/>
      <c r="EY441" s="150"/>
      <c r="EZ441" s="150"/>
      <c r="FA441" s="150"/>
      <c r="FB441" s="150"/>
      <c r="FC441" s="150"/>
      <c r="FD441" s="150"/>
      <c r="FE441" s="150"/>
      <c r="FF441" s="150"/>
      <c r="FG441" s="150"/>
      <c r="FH441" s="150"/>
      <c r="FI441" s="150"/>
      <c r="FJ441" s="150"/>
    </row>
    <row r="442" spans="1:166" s="5" customFormat="1">
      <c r="A442" s="150"/>
      <c r="E442" s="6"/>
      <c r="F442" s="6"/>
      <c r="G442" s="7"/>
      <c r="H442" s="7"/>
      <c r="I442" s="7"/>
      <c r="J442" s="7"/>
      <c r="K442" s="7"/>
      <c r="L442" s="7"/>
      <c r="M442" s="7"/>
      <c r="N442" s="86"/>
      <c r="O442" s="86"/>
      <c r="P442" s="57"/>
      <c r="Q442" s="57"/>
      <c r="R442" s="29"/>
      <c r="S442" s="29"/>
      <c r="T442" s="1"/>
      <c r="U442" s="1"/>
      <c r="V442" s="1"/>
      <c r="W442" s="1"/>
      <c r="X442" s="1"/>
      <c r="Y442" s="1"/>
      <c r="Z442" s="12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0"/>
      <c r="BN442" s="150"/>
      <c r="BO442" s="150"/>
      <c r="BP442" s="150"/>
      <c r="BQ442" s="150"/>
      <c r="BR442" s="150"/>
      <c r="BS442" s="150"/>
      <c r="BT442" s="150"/>
      <c r="BU442" s="150"/>
      <c r="BV442" s="150"/>
      <c r="BW442" s="150"/>
      <c r="BX442" s="150"/>
      <c r="BY442" s="150"/>
      <c r="BZ442" s="150"/>
      <c r="CA442" s="150"/>
      <c r="CB442" s="150"/>
      <c r="CC442" s="150"/>
      <c r="CD442" s="150"/>
      <c r="CE442" s="150"/>
      <c r="CF442" s="150"/>
      <c r="CG442" s="150"/>
      <c r="CH442" s="150"/>
      <c r="CI442" s="150"/>
      <c r="CJ442" s="150"/>
      <c r="CK442" s="150"/>
      <c r="CL442" s="150"/>
      <c r="CM442" s="150"/>
      <c r="CN442" s="150"/>
      <c r="CO442" s="150"/>
      <c r="CP442" s="150"/>
      <c r="CQ442" s="150"/>
      <c r="CR442" s="150"/>
      <c r="CS442" s="150"/>
      <c r="CT442" s="150"/>
      <c r="CU442" s="150"/>
      <c r="CV442" s="150"/>
      <c r="CW442" s="150"/>
      <c r="CX442" s="150"/>
      <c r="CY442" s="150"/>
      <c r="CZ442" s="150"/>
      <c r="DA442" s="150"/>
      <c r="DB442" s="150"/>
      <c r="DC442" s="150"/>
      <c r="DD442" s="150"/>
      <c r="DE442" s="150"/>
      <c r="DF442" s="150"/>
      <c r="DG442" s="150"/>
      <c r="DH442" s="150"/>
      <c r="DI442" s="150"/>
      <c r="DJ442" s="150"/>
      <c r="DK442" s="150"/>
      <c r="DL442" s="150"/>
      <c r="DM442" s="150"/>
      <c r="DN442" s="150"/>
      <c r="DO442" s="150"/>
      <c r="DP442" s="150"/>
      <c r="DQ442" s="150"/>
      <c r="DR442" s="150"/>
      <c r="DS442" s="150"/>
      <c r="DT442" s="150"/>
      <c r="DU442" s="150"/>
      <c r="DV442" s="150"/>
      <c r="DW442" s="150"/>
      <c r="DX442" s="150"/>
      <c r="DY442" s="150"/>
      <c r="DZ442" s="150"/>
      <c r="EA442" s="150"/>
      <c r="EB442" s="150"/>
      <c r="EC442" s="150"/>
      <c r="ED442" s="150"/>
      <c r="EE442" s="150"/>
      <c r="EF442" s="150"/>
      <c r="EG442" s="150"/>
      <c r="EH442" s="150"/>
      <c r="EI442" s="150"/>
      <c r="EJ442" s="150"/>
      <c r="EK442" s="150"/>
      <c r="EL442" s="150"/>
      <c r="EM442" s="150"/>
      <c r="EN442" s="150"/>
      <c r="EO442" s="150"/>
      <c r="EP442" s="150"/>
      <c r="EQ442" s="150"/>
      <c r="ER442" s="150"/>
      <c r="ES442" s="150"/>
      <c r="ET442" s="150"/>
      <c r="EU442" s="150"/>
      <c r="EV442" s="150"/>
      <c r="EW442" s="150"/>
      <c r="EX442" s="150"/>
      <c r="EY442" s="150"/>
      <c r="EZ442" s="150"/>
      <c r="FA442" s="150"/>
      <c r="FB442" s="150"/>
      <c r="FC442" s="150"/>
      <c r="FD442" s="150"/>
      <c r="FE442" s="150"/>
      <c r="FF442" s="150"/>
      <c r="FG442" s="150"/>
      <c r="FH442" s="150"/>
      <c r="FI442" s="150"/>
      <c r="FJ442" s="150"/>
    </row>
    <row r="443" spans="1:166" s="5" customFormat="1">
      <c r="A443" s="150"/>
      <c r="E443" s="6"/>
      <c r="F443" s="6"/>
      <c r="G443" s="7"/>
      <c r="H443" s="7"/>
      <c r="I443" s="7"/>
      <c r="J443" s="7"/>
      <c r="K443" s="7"/>
      <c r="L443" s="7"/>
      <c r="M443" s="7"/>
      <c r="N443" s="86"/>
      <c r="O443" s="86"/>
      <c r="P443" s="57"/>
      <c r="Q443" s="57"/>
      <c r="R443" s="29"/>
      <c r="S443" s="29"/>
      <c r="T443" s="1"/>
      <c r="U443" s="1"/>
      <c r="V443" s="1"/>
      <c r="W443" s="1"/>
      <c r="X443" s="1"/>
      <c r="Y443" s="1"/>
      <c r="Z443" s="12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0"/>
      <c r="BN443" s="150"/>
      <c r="BO443" s="150"/>
      <c r="BP443" s="150"/>
      <c r="BQ443" s="150"/>
      <c r="BR443" s="150"/>
      <c r="BS443" s="150"/>
      <c r="BT443" s="150"/>
      <c r="BU443" s="150"/>
      <c r="BV443" s="150"/>
      <c r="BW443" s="150"/>
      <c r="BX443" s="150"/>
      <c r="BY443" s="150"/>
      <c r="BZ443" s="150"/>
      <c r="CA443" s="150"/>
      <c r="CB443" s="150"/>
      <c r="CC443" s="150"/>
      <c r="CD443" s="150"/>
      <c r="CE443" s="150"/>
      <c r="CF443" s="150"/>
      <c r="CG443" s="150"/>
      <c r="CH443" s="150"/>
      <c r="CI443" s="150"/>
      <c r="CJ443" s="150"/>
      <c r="CK443" s="150"/>
      <c r="CL443" s="150"/>
      <c r="CM443" s="150"/>
      <c r="CN443" s="150"/>
      <c r="CO443" s="150"/>
      <c r="CP443" s="150"/>
      <c r="CQ443" s="150"/>
      <c r="CR443" s="150"/>
      <c r="CS443" s="150"/>
      <c r="CT443" s="150"/>
      <c r="CU443" s="150"/>
      <c r="CV443" s="150"/>
      <c r="CW443" s="150"/>
      <c r="CX443" s="150"/>
      <c r="CY443" s="150"/>
      <c r="CZ443" s="150"/>
      <c r="DA443" s="150"/>
      <c r="DB443" s="150"/>
      <c r="DC443" s="150"/>
      <c r="DD443" s="150"/>
      <c r="DE443" s="150"/>
      <c r="DF443" s="150"/>
      <c r="DG443" s="150"/>
      <c r="DH443" s="150"/>
      <c r="DI443" s="150"/>
      <c r="DJ443" s="150"/>
      <c r="DK443" s="150"/>
      <c r="DL443" s="150"/>
      <c r="DM443" s="150"/>
      <c r="DN443" s="150"/>
      <c r="DO443" s="150"/>
      <c r="DP443" s="150"/>
      <c r="DQ443" s="150"/>
      <c r="DR443" s="150"/>
      <c r="DS443" s="150"/>
      <c r="DT443" s="150"/>
      <c r="DU443" s="150"/>
      <c r="DV443" s="150"/>
      <c r="DW443" s="150"/>
      <c r="DX443" s="150"/>
      <c r="DY443" s="150"/>
      <c r="DZ443" s="150"/>
      <c r="EA443" s="150"/>
      <c r="EB443" s="150"/>
      <c r="EC443" s="150"/>
      <c r="ED443" s="150"/>
      <c r="EE443" s="150"/>
      <c r="EF443" s="150"/>
      <c r="EG443" s="150"/>
      <c r="EH443" s="150"/>
      <c r="EI443" s="150"/>
      <c r="EJ443" s="150"/>
      <c r="EK443" s="150"/>
      <c r="EL443" s="150"/>
      <c r="EM443" s="150"/>
      <c r="EN443" s="150"/>
      <c r="EO443" s="150"/>
      <c r="EP443" s="150"/>
      <c r="EQ443" s="150"/>
      <c r="ER443" s="150"/>
      <c r="ES443" s="150"/>
      <c r="ET443" s="150"/>
      <c r="EU443" s="150"/>
      <c r="EV443" s="150"/>
      <c r="EW443" s="150"/>
      <c r="EX443" s="150"/>
      <c r="EY443" s="150"/>
      <c r="EZ443" s="150"/>
      <c r="FA443" s="150"/>
      <c r="FB443" s="150"/>
      <c r="FC443" s="150"/>
      <c r="FD443" s="150"/>
      <c r="FE443" s="150"/>
      <c r="FF443" s="150"/>
      <c r="FG443" s="150"/>
      <c r="FH443" s="150"/>
      <c r="FI443" s="150"/>
      <c r="FJ443" s="150"/>
    </row>
    <row r="444" spans="1:166" s="5" customFormat="1">
      <c r="A444" s="150"/>
      <c r="E444" s="6"/>
      <c r="F444" s="6"/>
      <c r="G444" s="7"/>
      <c r="H444" s="7"/>
      <c r="I444" s="7"/>
      <c r="J444" s="7"/>
      <c r="K444" s="7"/>
      <c r="L444" s="7"/>
      <c r="M444" s="7"/>
      <c r="N444" s="86"/>
      <c r="O444" s="86"/>
      <c r="P444" s="57"/>
      <c r="Q444" s="57"/>
      <c r="R444" s="29"/>
      <c r="S444" s="29"/>
      <c r="T444" s="1"/>
      <c r="U444" s="1"/>
      <c r="V444" s="1"/>
      <c r="W444" s="1"/>
      <c r="X444" s="1"/>
      <c r="Y444" s="1"/>
      <c r="Z444" s="12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0"/>
      <c r="BN444" s="150"/>
      <c r="BO444" s="150"/>
      <c r="BP444" s="150"/>
      <c r="BQ444" s="150"/>
      <c r="BR444" s="150"/>
      <c r="BS444" s="150"/>
      <c r="BT444" s="150"/>
      <c r="BU444" s="150"/>
      <c r="BV444" s="150"/>
      <c r="BW444" s="150"/>
      <c r="BX444" s="150"/>
      <c r="BY444" s="150"/>
      <c r="BZ444" s="150"/>
      <c r="CA444" s="150"/>
      <c r="CB444" s="150"/>
      <c r="CC444" s="150"/>
      <c r="CD444" s="150"/>
      <c r="CE444" s="150"/>
      <c r="CF444" s="150"/>
      <c r="CG444" s="150"/>
      <c r="CH444" s="150"/>
      <c r="CI444" s="150"/>
      <c r="CJ444" s="150"/>
      <c r="CK444" s="150"/>
      <c r="CL444" s="150"/>
      <c r="CM444" s="150"/>
      <c r="CN444" s="150"/>
      <c r="CO444" s="150"/>
      <c r="CP444" s="150"/>
      <c r="CQ444" s="150"/>
      <c r="CR444" s="150"/>
      <c r="CS444" s="150"/>
      <c r="CT444" s="150"/>
      <c r="CU444" s="150"/>
      <c r="CV444" s="150"/>
      <c r="CW444" s="150"/>
      <c r="CX444" s="150"/>
      <c r="CY444" s="150"/>
      <c r="CZ444" s="150"/>
      <c r="DA444" s="150"/>
      <c r="DB444" s="150"/>
      <c r="DC444" s="150"/>
      <c r="DD444" s="150"/>
      <c r="DE444" s="150"/>
      <c r="DF444" s="150"/>
      <c r="DG444" s="150"/>
      <c r="DH444" s="150"/>
      <c r="DI444" s="150"/>
      <c r="DJ444" s="150"/>
      <c r="DK444" s="150"/>
      <c r="DL444" s="150"/>
      <c r="DM444" s="150"/>
      <c r="DN444" s="150"/>
      <c r="DO444" s="150"/>
      <c r="DP444" s="150"/>
      <c r="DQ444" s="150"/>
      <c r="DR444" s="150"/>
      <c r="DS444" s="150"/>
      <c r="DT444" s="150"/>
      <c r="DU444" s="150"/>
      <c r="DV444" s="150"/>
      <c r="DW444" s="150"/>
      <c r="DX444" s="150"/>
      <c r="DY444" s="150"/>
      <c r="DZ444" s="150"/>
      <c r="EA444" s="150"/>
      <c r="EB444" s="150"/>
      <c r="EC444" s="150"/>
      <c r="ED444" s="150"/>
      <c r="EE444" s="150"/>
      <c r="EF444" s="150"/>
      <c r="EG444" s="150"/>
      <c r="EH444" s="150"/>
      <c r="EI444" s="150"/>
      <c r="EJ444" s="150"/>
      <c r="EK444" s="150"/>
      <c r="EL444" s="150"/>
      <c r="EM444" s="150"/>
      <c r="EN444" s="150"/>
      <c r="EO444" s="150"/>
      <c r="EP444" s="150"/>
      <c r="EQ444" s="150"/>
      <c r="ER444" s="150"/>
      <c r="ES444" s="150"/>
      <c r="ET444" s="150"/>
      <c r="EU444" s="150"/>
      <c r="EV444" s="150"/>
      <c r="EW444" s="150"/>
      <c r="EX444" s="150"/>
      <c r="EY444" s="150"/>
      <c r="EZ444" s="150"/>
      <c r="FA444" s="150"/>
      <c r="FB444" s="150"/>
      <c r="FC444" s="150"/>
      <c r="FD444" s="150"/>
      <c r="FE444" s="150"/>
      <c r="FF444" s="150"/>
      <c r="FG444" s="150"/>
      <c r="FH444" s="150"/>
      <c r="FI444" s="150"/>
      <c r="FJ444" s="150"/>
    </row>
    <row r="445" spans="1:166" s="5" customFormat="1">
      <c r="A445" s="150"/>
      <c r="E445" s="6"/>
      <c r="F445" s="6"/>
      <c r="G445" s="7"/>
      <c r="H445" s="7"/>
      <c r="I445" s="7"/>
      <c r="J445" s="7"/>
      <c r="K445" s="7"/>
      <c r="L445" s="7"/>
      <c r="M445" s="7"/>
      <c r="N445" s="86"/>
      <c r="O445" s="86"/>
      <c r="P445" s="57"/>
      <c r="Q445" s="57"/>
      <c r="R445" s="29"/>
      <c r="S445" s="29"/>
      <c r="T445" s="1"/>
      <c r="U445" s="1"/>
      <c r="V445" s="1"/>
      <c r="W445" s="1"/>
      <c r="X445" s="1"/>
      <c r="Y445" s="1"/>
      <c r="Z445" s="12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0"/>
      <c r="BN445" s="150"/>
      <c r="BO445" s="150"/>
      <c r="BP445" s="150"/>
      <c r="BQ445" s="150"/>
      <c r="BR445" s="150"/>
      <c r="BS445" s="150"/>
      <c r="BT445" s="150"/>
      <c r="BU445" s="150"/>
      <c r="BV445" s="150"/>
      <c r="BW445" s="150"/>
      <c r="BX445" s="150"/>
      <c r="BY445" s="150"/>
      <c r="BZ445" s="150"/>
      <c r="CA445" s="150"/>
      <c r="CB445" s="150"/>
      <c r="CC445" s="150"/>
      <c r="CD445" s="150"/>
      <c r="CE445" s="150"/>
      <c r="CF445" s="150"/>
      <c r="CG445" s="150"/>
      <c r="CH445" s="150"/>
      <c r="CI445" s="150"/>
      <c r="CJ445" s="150"/>
      <c r="CK445" s="150"/>
      <c r="CL445" s="150"/>
      <c r="CM445" s="150"/>
      <c r="CN445" s="150"/>
      <c r="CO445" s="150"/>
      <c r="CP445" s="150"/>
      <c r="CQ445" s="150"/>
      <c r="CR445" s="150"/>
      <c r="CS445" s="150"/>
      <c r="CT445" s="150"/>
      <c r="CU445" s="150"/>
      <c r="CV445" s="150"/>
      <c r="CW445" s="150"/>
      <c r="CX445" s="150"/>
      <c r="CY445" s="150"/>
      <c r="CZ445" s="150"/>
      <c r="DA445" s="150"/>
      <c r="DB445" s="150"/>
      <c r="DC445" s="150"/>
      <c r="DD445" s="150"/>
      <c r="DE445" s="150"/>
      <c r="DF445" s="150"/>
      <c r="DG445" s="150"/>
      <c r="DH445" s="150"/>
      <c r="DI445" s="150"/>
      <c r="DJ445" s="150"/>
      <c r="DK445" s="150"/>
      <c r="DL445" s="150"/>
      <c r="DM445" s="150"/>
      <c r="DN445" s="150"/>
      <c r="DO445" s="150"/>
      <c r="DP445" s="150"/>
      <c r="DQ445" s="150"/>
      <c r="DR445" s="150"/>
      <c r="DS445" s="150"/>
      <c r="DT445" s="150"/>
      <c r="DU445" s="150"/>
      <c r="DV445" s="150"/>
      <c r="DW445" s="150"/>
      <c r="DX445" s="150"/>
      <c r="DY445" s="150"/>
      <c r="DZ445" s="150"/>
      <c r="EA445" s="150"/>
      <c r="EB445" s="150"/>
      <c r="EC445" s="150"/>
      <c r="ED445" s="150"/>
      <c r="EE445" s="150"/>
      <c r="EF445" s="150"/>
      <c r="EG445" s="150"/>
      <c r="EH445" s="150"/>
      <c r="EI445" s="150"/>
      <c r="EJ445" s="150"/>
      <c r="EK445" s="150"/>
      <c r="EL445" s="150"/>
      <c r="EM445" s="150"/>
      <c r="EN445" s="150"/>
      <c r="EO445" s="150"/>
      <c r="EP445" s="150"/>
      <c r="EQ445" s="150"/>
      <c r="ER445" s="150"/>
      <c r="ES445" s="150"/>
      <c r="ET445" s="150"/>
      <c r="EU445" s="150"/>
      <c r="EV445" s="150"/>
      <c r="EW445" s="150"/>
      <c r="EX445" s="150"/>
      <c r="EY445" s="150"/>
      <c r="EZ445" s="150"/>
      <c r="FA445" s="150"/>
      <c r="FB445" s="150"/>
      <c r="FC445" s="150"/>
      <c r="FD445" s="150"/>
      <c r="FE445" s="150"/>
      <c r="FF445" s="150"/>
      <c r="FG445" s="150"/>
      <c r="FH445" s="150"/>
      <c r="FI445" s="150"/>
      <c r="FJ445" s="150"/>
    </row>
    <row r="446" spans="1:166" s="5" customFormat="1">
      <c r="A446" s="150"/>
      <c r="E446" s="6"/>
      <c r="F446" s="6"/>
      <c r="G446" s="7"/>
      <c r="H446" s="7"/>
      <c r="I446" s="7"/>
      <c r="J446" s="7"/>
      <c r="K446" s="7"/>
      <c r="L446" s="7"/>
      <c r="M446" s="7"/>
      <c r="N446" s="86"/>
      <c r="O446" s="86"/>
      <c r="P446" s="57"/>
      <c r="Q446" s="57"/>
      <c r="R446" s="29"/>
      <c r="S446" s="29"/>
      <c r="T446" s="1"/>
      <c r="U446" s="1"/>
      <c r="V446" s="1"/>
      <c r="W446" s="1"/>
      <c r="X446" s="1"/>
      <c r="Y446" s="1"/>
      <c r="Z446" s="12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0"/>
      <c r="BN446" s="150"/>
      <c r="BO446" s="150"/>
      <c r="BP446" s="150"/>
      <c r="BQ446" s="150"/>
      <c r="BR446" s="150"/>
      <c r="BS446" s="150"/>
      <c r="BT446" s="150"/>
      <c r="BU446" s="150"/>
      <c r="BV446" s="150"/>
      <c r="BW446" s="150"/>
      <c r="BX446" s="150"/>
      <c r="BY446" s="150"/>
      <c r="BZ446" s="150"/>
      <c r="CA446" s="150"/>
      <c r="CB446" s="150"/>
      <c r="CC446" s="150"/>
      <c r="CD446" s="150"/>
      <c r="CE446" s="150"/>
      <c r="CF446" s="150"/>
      <c r="CG446" s="150"/>
      <c r="CH446" s="150"/>
      <c r="CI446" s="150"/>
      <c r="CJ446" s="150"/>
      <c r="CK446" s="150"/>
      <c r="CL446" s="150"/>
      <c r="CM446" s="150"/>
      <c r="CN446" s="150"/>
      <c r="CO446" s="150"/>
      <c r="CP446" s="150"/>
      <c r="CQ446" s="150"/>
      <c r="CR446" s="150"/>
      <c r="CS446" s="150"/>
      <c r="CT446" s="150"/>
      <c r="CU446" s="150"/>
      <c r="CV446" s="150"/>
      <c r="CW446" s="150"/>
      <c r="CX446" s="150"/>
      <c r="CY446" s="150"/>
      <c r="CZ446" s="150"/>
      <c r="DA446" s="150"/>
      <c r="DB446" s="150"/>
      <c r="DC446" s="150"/>
      <c r="DD446" s="150"/>
      <c r="DE446" s="150"/>
      <c r="DF446" s="150"/>
      <c r="DG446" s="150"/>
      <c r="DH446" s="150"/>
      <c r="DI446" s="150"/>
      <c r="DJ446" s="150"/>
      <c r="DK446" s="150"/>
      <c r="DL446" s="150"/>
      <c r="DM446" s="150"/>
      <c r="DN446" s="150"/>
      <c r="DO446" s="150"/>
      <c r="DP446" s="150"/>
      <c r="DQ446" s="150"/>
      <c r="DR446" s="150"/>
      <c r="DS446" s="150"/>
      <c r="DT446" s="150"/>
      <c r="DU446" s="150"/>
      <c r="DV446" s="150"/>
      <c r="DW446" s="150"/>
      <c r="DX446" s="150"/>
      <c r="DY446" s="150"/>
      <c r="DZ446" s="150"/>
      <c r="EA446" s="150"/>
      <c r="EB446" s="150"/>
      <c r="EC446" s="150"/>
      <c r="ED446" s="150"/>
      <c r="EE446" s="150"/>
      <c r="EF446" s="150"/>
      <c r="EG446" s="150"/>
      <c r="EH446" s="150"/>
      <c r="EI446" s="150"/>
      <c r="EJ446" s="150"/>
      <c r="EK446" s="150"/>
      <c r="EL446" s="150"/>
      <c r="EM446" s="150"/>
      <c r="EN446" s="150"/>
      <c r="EO446" s="150"/>
      <c r="EP446" s="150"/>
      <c r="EQ446" s="150"/>
      <c r="ER446" s="150"/>
      <c r="ES446" s="150"/>
      <c r="ET446" s="150"/>
      <c r="EU446" s="150"/>
      <c r="EV446" s="150"/>
      <c r="EW446" s="150"/>
      <c r="EX446" s="150"/>
      <c r="EY446" s="150"/>
      <c r="EZ446" s="150"/>
      <c r="FA446" s="150"/>
      <c r="FB446" s="150"/>
      <c r="FC446" s="150"/>
      <c r="FD446" s="150"/>
      <c r="FE446" s="150"/>
      <c r="FF446" s="150"/>
      <c r="FG446" s="150"/>
      <c r="FH446" s="150"/>
      <c r="FI446" s="150"/>
      <c r="FJ446" s="150"/>
    </row>
    <row r="447" spans="1:166" s="5" customFormat="1">
      <c r="A447" s="150"/>
      <c r="E447" s="6"/>
      <c r="F447" s="6"/>
      <c r="G447" s="7"/>
      <c r="H447" s="7"/>
      <c r="I447" s="7"/>
      <c r="J447" s="7"/>
      <c r="K447" s="7"/>
      <c r="L447" s="7"/>
      <c r="M447" s="7"/>
      <c r="N447" s="86"/>
      <c r="O447" s="86"/>
      <c r="P447" s="57"/>
      <c r="Q447" s="57"/>
      <c r="R447" s="29"/>
      <c r="S447" s="29"/>
      <c r="T447" s="1"/>
      <c r="U447" s="1"/>
      <c r="V447" s="1"/>
      <c r="W447" s="1"/>
      <c r="X447" s="1"/>
      <c r="Y447" s="1"/>
      <c r="Z447" s="12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150"/>
      <c r="BN447" s="150"/>
      <c r="BO447" s="150"/>
      <c r="BP447" s="150"/>
      <c r="BQ447" s="150"/>
      <c r="BR447" s="150"/>
      <c r="BS447" s="150"/>
      <c r="BT447" s="150"/>
      <c r="BU447" s="150"/>
      <c r="BV447" s="150"/>
      <c r="BW447" s="150"/>
      <c r="BX447" s="150"/>
      <c r="BY447" s="150"/>
      <c r="BZ447" s="150"/>
      <c r="CA447" s="150"/>
      <c r="CB447" s="150"/>
      <c r="CC447" s="150"/>
      <c r="CD447" s="150"/>
      <c r="CE447" s="150"/>
      <c r="CF447" s="150"/>
      <c r="CG447" s="150"/>
      <c r="CH447" s="150"/>
      <c r="CI447" s="150"/>
      <c r="CJ447" s="150"/>
      <c r="CK447" s="150"/>
      <c r="CL447" s="150"/>
      <c r="CM447" s="150"/>
      <c r="CN447" s="150"/>
      <c r="CO447" s="150"/>
      <c r="CP447" s="150"/>
      <c r="CQ447" s="150"/>
      <c r="CR447" s="150"/>
      <c r="CS447" s="150"/>
      <c r="CT447" s="150"/>
      <c r="CU447" s="150"/>
      <c r="CV447" s="150"/>
      <c r="CW447" s="150"/>
      <c r="CX447" s="150"/>
      <c r="CY447" s="150"/>
      <c r="CZ447" s="150"/>
      <c r="DA447" s="150"/>
      <c r="DB447" s="150"/>
      <c r="DC447" s="150"/>
      <c r="DD447" s="150"/>
      <c r="DE447" s="150"/>
      <c r="DF447" s="150"/>
      <c r="DG447" s="150"/>
      <c r="DH447" s="150"/>
      <c r="DI447" s="150"/>
      <c r="DJ447" s="150"/>
      <c r="DK447" s="150"/>
      <c r="DL447" s="150"/>
      <c r="DM447" s="150"/>
      <c r="DN447" s="150"/>
      <c r="DO447" s="150"/>
      <c r="DP447" s="150"/>
      <c r="DQ447" s="150"/>
      <c r="DR447" s="150"/>
      <c r="DS447" s="150"/>
      <c r="DT447" s="150"/>
      <c r="DU447" s="150"/>
      <c r="DV447" s="150"/>
      <c r="DW447" s="150"/>
      <c r="DX447" s="150"/>
      <c r="DY447" s="150"/>
      <c r="DZ447" s="150"/>
      <c r="EA447" s="150"/>
      <c r="EB447" s="150"/>
      <c r="EC447" s="150"/>
      <c r="ED447" s="150"/>
      <c r="EE447" s="150"/>
      <c r="EF447" s="150"/>
      <c r="EG447" s="150"/>
      <c r="EH447" s="150"/>
      <c r="EI447" s="150"/>
      <c r="EJ447" s="150"/>
      <c r="EK447" s="150"/>
      <c r="EL447" s="150"/>
      <c r="EM447" s="150"/>
      <c r="EN447" s="150"/>
      <c r="EO447" s="150"/>
      <c r="EP447" s="150"/>
      <c r="EQ447" s="150"/>
      <c r="ER447" s="150"/>
      <c r="ES447" s="150"/>
      <c r="ET447" s="150"/>
      <c r="EU447" s="150"/>
      <c r="EV447" s="150"/>
      <c r="EW447" s="150"/>
      <c r="EX447" s="150"/>
      <c r="EY447" s="150"/>
      <c r="EZ447" s="150"/>
      <c r="FA447" s="150"/>
      <c r="FB447" s="150"/>
      <c r="FC447" s="150"/>
      <c r="FD447" s="150"/>
      <c r="FE447" s="150"/>
      <c r="FF447" s="150"/>
      <c r="FG447" s="150"/>
      <c r="FH447" s="150"/>
      <c r="FI447" s="150"/>
      <c r="FJ447" s="150"/>
    </row>
    <row r="448" spans="1:166" s="5" customFormat="1">
      <c r="A448" s="150"/>
      <c r="E448" s="6"/>
      <c r="F448" s="6"/>
      <c r="G448" s="7"/>
      <c r="H448" s="7"/>
      <c r="I448" s="7"/>
      <c r="J448" s="7"/>
      <c r="K448" s="7"/>
      <c r="L448" s="7"/>
      <c r="M448" s="7"/>
      <c r="N448" s="86"/>
      <c r="O448" s="86"/>
      <c r="P448" s="57"/>
      <c r="Q448" s="57"/>
      <c r="R448" s="29"/>
      <c r="S448" s="29"/>
      <c r="T448" s="1"/>
      <c r="U448" s="1"/>
      <c r="V448" s="1"/>
      <c r="W448" s="1"/>
      <c r="X448" s="1"/>
      <c r="Y448" s="1"/>
      <c r="Z448" s="12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150"/>
      <c r="BN448" s="150"/>
      <c r="BO448" s="150"/>
      <c r="BP448" s="150"/>
      <c r="BQ448" s="150"/>
      <c r="BR448" s="150"/>
      <c r="BS448" s="150"/>
      <c r="BT448" s="150"/>
      <c r="BU448" s="150"/>
      <c r="BV448" s="150"/>
      <c r="BW448" s="150"/>
      <c r="BX448" s="150"/>
      <c r="BY448" s="150"/>
      <c r="BZ448" s="150"/>
      <c r="CA448" s="150"/>
      <c r="CB448" s="150"/>
      <c r="CC448" s="150"/>
      <c r="CD448" s="150"/>
      <c r="CE448" s="150"/>
      <c r="CF448" s="150"/>
      <c r="CG448" s="150"/>
      <c r="CH448" s="150"/>
      <c r="CI448" s="150"/>
      <c r="CJ448" s="150"/>
      <c r="CK448" s="150"/>
      <c r="CL448" s="150"/>
      <c r="CM448" s="150"/>
      <c r="CN448" s="150"/>
      <c r="CO448" s="150"/>
      <c r="CP448" s="150"/>
      <c r="CQ448" s="150"/>
      <c r="CR448" s="150"/>
      <c r="CS448" s="150"/>
      <c r="CT448" s="150"/>
      <c r="CU448" s="150"/>
      <c r="CV448" s="150"/>
      <c r="CW448" s="150"/>
      <c r="CX448" s="150"/>
      <c r="CY448" s="150"/>
      <c r="CZ448" s="150"/>
      <c r="DA448" s="150"/>
      <c r="DB448" s="150"/>
      <c r="DC448" s="150"/>
      <c r="DD448" s="150"/>
      <c r="DE448" s="150"/>
      <c r="DF448" s="150"/>
      <c r="DG448" s="150"/>
      <c r="DH448" s="150"/>
      <c r="DI448" s="150"/>
      <c r="DJ448" s="150"/>
      <c r="DK448" s="150"/>
      <c r="DL448" s="150"/>
      <c r="DM448" s="150"/>
      <c r="DN448" s="150"/>
      <c r="DO448" s="150"/>
      <c r="DP448" s="150"/>
      <c r="DQ448" s="150"/>
      <c r="DR448" s="150"/>
      <c r="DS448" s="150"/>
      <c r="DT448" s="150"/>
      <c r="DU448" s="150"/>
      <c r="DV448" s="150"/>
      <c r="DW448" s="150"/>
      <c r="DX448" s="150"/>
      <c r="DY448" s="150"/>
      <c r="DZ448" s="150"/>
      <c r="EA448" s="150"/>
      <c r="EB448" s="150"/>
      <c r="EC448" s="150"/>
      <c r="ED448" s="150"/>
      <c r="EE448" s="150"/>
      <c r="EF448" s="150"/>
      <c r="EG448" s="150"/>
      <c r="EH448" s="150"/>
      <c r="EI448" s="150"/>
      <c r="EJ448" s="150"/>
      <c r="EK448" s="150"/>
      <c r="EL448" s="150"/>
      <c r="EM448" s="150"/>
      <c r="EN448" s="150"/>
      <c r="EO448" s="150"/>
      <c r="EP448" s="150"/>
      <c r="EQ448" s="150"/>
      <c r="ER448" s="150"/>
      <c r="ES448" s="150"/>
      <c r="ET448" s="150"/>
      <c r="EU448" s="150"/>
      <c r="EV448" s="150"/>
      <c r="EW448" s="150"/>
      <c r="EX448" s="150"/>
      <c r="EY448" s="150"/>
      <c r="EZ448" s="150"/>
      <c r="FA448" s="150"/>
      <c r="FB448" s="150"/>
      <c r="FC448" s="150"/>
      <c r="FD448" s="150"/>
      <c r="FE448" s="150"/>
      <c r="FF448" s="150"/>
      <c r="FG448" s="150"/>
      <c r="FH448" s="150"/>
      <c r="FI448" s="150"/>
      <c r="FJ448" s="150"/>
    </row>
    <row r="449" spans="1:166" s="5" customFormat="1">
      <c r="A449" s="150"/>
      <c r="E449" s="6"/>
      <c r="F449" s="6"/>
      <c r="G449" s="7"/>
      <c r="H449" s="7"/>
      <c r="I449" s="7"/>
      <c r="J449" s="7"/>
      <c r="K449" s="7"/>
      <c r="L449" s="7"/>
      <c r="M449" s="7"/>
      <c r="N449" s="86"/>
      <c r="O449" s="86"/>
      <c r="P449" s="57"/>
      <c r="Q449" s="57"/>
      <c r="R449" s="29"/>
      <c r="S449" s="29"/>
      <c r="T449" s="1"/>
      <c r="U449" s="1"/>
      <c r="V449" s="1"/>
      <c r="W449" s="1"/>
      <c r="X449" s="1"/>
      <c r="Y449" s="1"/>
      <c r="Z449" s="12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  <c r="BI449" s="150"/>
      <c r="BJ449" s="150"/>
      <c r="BK449" s="150"/>
      <c r="BL449" s="150"/>
      <c r="BM449" s="150"/>
      <c r="BN449" s="150"/>
      <c r="BO449" s="150"/>
      <c r="BP449" s="150"/>
      <c r="BQ449" s="150"/>
      <c r="BR449" s="150"/>
      <c r="BS449" s="150"/>
      <c r="BT449" s="150"/>
      <c r="BU449" s="150"/>
      <c r="BV449" s="150"/>
      <c r="BW449" s="150"/>
      <c r="BX449" s="150"/>
      <c r="BY449" s="150"/>
      <c r="BZ449" s="150"/>
      <c r="CA449" s="150"/>
      <c r="CB449" s="150"/>
      <c r="CC449" s="150"/>
      <c r="CD449" s="150"/>
      <c r="CE449" s="150"/>
      <c r="CF449" s="150"/>
      <c r="CG449" s="150"/>
      <c r="CH449" s="150"/>
      <c r="CI449" s="150"/>
      <c r="CJ449" s="150"/>
      <c r="CK449" s="150"/>
      <c r="CL449" s="150"/>
      <c r="CM449" s="150"/>
      <c r="CN449" s="150"/>
      <c r="CO449" s="150"/>
      <c r="CP449" s="150"/>
      <c r="CQ449" s="150"/>
      <c r="CR449" s="150"/>
      <c r="CS449" s="150"/>
      <c r="CT449" s="150"/>
      <c r="CU449" s="150"/>
      <c r="CV449" s="150"/>
      <c r="CW449" s="150"/>
      <c r="CX449" s="150"/>
      <c r="CY449" s="150"/>
      <c r="CZ449" s="150"/>
      <c r="DA449" s="150"/>
      <c r="DB449" s="150"/>
      <c r="DC449" s="150"/>
      <c r="DD449" s="150"/>
      <c r="DE449" s="150"/>
      <c r="DF449" s="150"/>
      <c r="DG449" s="150"/>
      <c r="DH449" s="150"/>
      <c r="DI449" s="150"/>
      <c r="DJ449" s="150"/>
      <c r="DK449" s="150"/>
      <c r="DL449" s="150"/>
      <c r="DM449" s="150"/>
      <c r="DN449" s="150"/>
      <c r="DO449" s="150"/>
      <c r="DP449" s="150"/>
      <c r="DQ449" s="150"/>
      <c r="DR449" s="150"/>
      <c r="DS449" s="150"/>
      <c r="DT449" s="150"/>
      <c r="DU449" s="150"/>
      <c r="DV449" s="150"/>
      <c r="DW449" s="150"/>
      <c r="DX449" s="150"/>
      <c r="DY449" s="150"/>
      <c r="DZ449" s="150"/>
      <c r="EA449" s="150"/>
      <c r="EB449" s="150"/>
      <c r="EC449" s="150"/>
      <c r="ED449" s="150"/>
      <c r="EE449" s="150"/>
      <c r="EF449" s="150"/>
      <c r="EG449" s="150"/>
      <c r="EH449" s="150"/>
      <c r="EI449" s="150"/>
      <c r="EJ449" s="150"/>
      <c r="EK449" s="150"/>
      <c r="EL449" s="150"/>
      <c r="EM449" s="150"/>
      <c r="EN449" s="150"/>
      <c r="EO449" s="150"/>
      <c r="EP449" s="150"/>
      <c r="EQ449" s="150"/>
      <c r="ER449" s="150"/>
      <c r="ES449" s="150"/>
      <c r="ET449" s="150"/>
      <c r="EU449" s="150"/>
      <c r="EV449" s="150"/>
      <c r="EW449" s="150"/>
      <c r="EX449" s="150"/>
      <c r="EY449" s="150"/>
      <c r="EZ449" s="150"/>
      <c r="FA449" s="150"/>
      <c r="FB449" s="150"/>
      <c r="FC449" s="150"/>
      <c r="FD449" s="150"/>
      <c r="FE449" s="150"/>
      <c r="FF449" s="150"/>
      <c r="FG449" s="150"/>
      <c r="FH449" s="150"/>
      <c r="FI449" s="150"/>
      <c r="FJ449" s="150"/>
    </row>
    <row r="450" spans="1:166" s="5" customFormat="1">
      <c r="A450" s="150"/>
      <c r="E450" s="6"/>
      <c r="F450" s="6"/>
      <c r="G450" s="7"/>
      <c r="H450" s="7"/>
      <c r="I450" s="7"/>
      <c r="J450" s="7"/>
      <c r="K450" s="7"/>
      <c r="L450" s="7"/>
      <c r="M450" s="7"/>
      <c r="N450" s="86"/>
      <c r="O450" s="86"/>
      <c r="P450" s="57"/>
      <c r="Q450" s="57"/>
      <c r="R450" s="29"/>
      <c r="S450" s="29"/>
      <c r="T450" s="1"/>
      <c r="U450" s="1"/>
      <c r="V450" s="1"/>
      <c r="W450" s="1"/>
      <c r="X450" s="1"/>
      <c r="Y450" s="1"/>
      <c r="Z450" s="12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150"/>
      <c r="BN450" s="150"/>
      <c r="BO450" s="150"/>
      <c r="BP450" s="150"/>
      <c r="BQ450" s="150"/>
      <c r="BR450" s="150"/>
      <c r="BS450" s="150"/>
      <c r="BT450" s="150"/>
      <c r="BU450" s="150"/>
      <c r="BV450" s="150"/>
      <c r="BW450" s="150"/>
      <c r="BX450" s="150"/>
      <c r="BY450" s="150"/>
      <c r="BZ450" s="150"/>
      <c r="CA450" s="150"/>
      <c r="CB450" s="150"/>
      <c r="CC450" s="150"/>
      <c r="CD450" s="150"/>
      <c r="CE450" s="150"/>
      <c r="CF450" s="150"/>
      <c r="CG450" s="150"/>
      <c r="CH450" s="150"/>
      <c r="CI450" s="150"/>
      <c r="CJ450" s="150"/>
      <c r="CK450" s="150"/>
      <c r="CL450" s="150"/>
      <c r="CM450" s="150"/>
      <c r="CN450" s="150"/>
      <c r="CO450" s="150"/>
      <c r="CP450" s="150"/>
      <c r="CQ450" s="150"/>
      <c r="CR450" s="150"/>
      <c r="CS450" s="150"/>
      <c r="CT450" s="150"/>
      <c r="CU450" s="150"/>
      <c r="CV450" s="150"/>
      <c r="CW450" s="150"/>
      <c r="CX450" s="150"/>
      <c r="CY450" s="150"/>
      <c r="CZ450" s="150"/>
      <c r="DA450" s="150"/>
      <c r="DB450" s="150"/>
      <c r="DC450" s="150"/>
      <c r="DD450" s="150"/>
      <c r="DE450" s="150"/>
      <c r="DF450" s="150"/>
      <c r="DG450" s="150"/>
      <c r="DH450" s="150"/>
      <c r="DI450" s="150"/>
      <c r="DJ450" s="150"/>
      <c r="DK450" s="150"/>
      <c r="DL450" s="150"/>
      <c r="DM450" s="150"/>
      <c r="DN450" s="150"/>
      <c r="DO450" s="150"/>
      <c r="DP450" s="150"/>
      <c r="DQ450" s="150"/>
      <c r="DR450" s="150"/>
      <c r="DS450" s="150"/>
      <c r="DT450" s="150"/>
      <c r="DU450" s="150"/>
      <c r="DV450" s="150"/>
      <c r="DW450" s="150"/>
      <c r="DX450" s="150"/>
      <c r="DY450" s="150"/>
      <c r="DZ450" s="150"/>
      <c r="EA450" s="150"/>
      <c r="EB450" s="150"/>
      <c r="EC450" s="150"/>
      <c r="ED450" s="150"/>
      <c r="EE450" s="150"/>
      <c r="EF450" s="150"/>
      <c r="EG450" s="150"/>
      <c r="EH450" s="150"/>
      <c r="EI450" s="150"/>
      <c r="EJ450" s="150"/>
      <c r="EK450" s="150"/>
      <c r="EL450" s="150"/>
      <c r="EM450" s="150"/>
      <c r="EN450" s="150"/>
      <c r="EO450" s="150"/>
      <c r="EP450" s="150"/>
      <c r="EQ450" s="150"/>
      <c r="ER450" s="150"/>
      <c r="ES450" s="150"/>
      <c r="ET450" s="150"/>
      <c r="EU450" s="150"/>
      <c r="EV450" s="150"/>
      <c r="EW450" s="150"/>
      <c r="EX450" s="150"/>
      <c r="EY450" s="150"/>
      <c r="EZ450" s="150"/>
      <c r="FA450" s="150"/>
      <c r="FB450" s="150"/>
      <c r="FC450" s="150"/>
      <c r="FD450" s="150"/>
      <c r="FE450" s="150"/>
      <c r="FF450" s="150"/>
      <c r="FG450" s="150"/>
      <c r="FH450" s="150"/>
      <c r="FI450" s="150"/>
      <c r="FJ450" s="150"/>
    </row>
    <row r="451" spans="1:166" s="5" customFormat="1">
      <c r="A451" s="150"/>
      <c r="E451" s="6"/>
      <c r="F451" s="6"/>
      <c r="G451" s="7"/>
      <c r="H451" s="7"/>
      <c r="I451" s="7"/>
      <c r="J451" s="7"/>
      <c r="K451" s="7"/>
      <c r="L451" s="7"/>
      <c r="M451" s="7"/>
      <c r="N451" s="86"/>
      <c r="O451" s="86"/>
      <c r="P451" s="57"/>
      <c r="Q451" s="57"/>
      <c r="R451" s="29"/>
      <c r="S451" s="29"/>
      <c r="T451" s="1"/>
      <c r="U451" s="1"/>
      <c r="V451" s="1"/>
      <c r="W451" s="1"/>
      <c r="X451" s="1"/>
      <c r="Y451" s="1"/>
      <c r="Z451" s="12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  <c r="BI451" s="150"/>
      <c r="BJ451" s="150"/>
      <c r="BK451" s="150"/>
      <c r="BL451" s="150"/>
      <c r="BM451" s="150"/>
      <c r="BN451" s="150"/>
      <c r="BO451" s="150"/>
      <c r="BP451" s="150"/>
      <c r="BQ451" s="150"/>
      <c r="BR451" s="150"/>
      <c r="BS451" s="150"/>
      <c r="BT451" s="150"/>
      <c r="BU451" s="150"/>
      <c r="BV451" s="150"/>
      <c r="BW451" s="150"/>
      <c r="BX451" s="150"/>
      <c r="BY451" s="150"/>
      <c r="BZ451" s="150"/>
      <c r="CA451" s="150"/>
      <c r="CB451" s="150"/>
      <c r="CC451" s="150"/>
      <c r="CD451" s="150"/>
      <c r="CE451" s="150"/>
      <c r="CF451" s="150"/>
      <c r="CG451" s="150"/>
      <c r="CH451" s="150"/>
      <c r="CI451" s="150"/>
      <c r="CJ451" s="150"/>
      <c r="CK451" s="150"/>
      <c r="CL451" s="150"/>
      <c r="CM451" s="150"/>
      <c r="CN451" s="150"/>
      <c r="CO451" s="150"/>
      <c r="CP451" s="150"/>
      <c r="CQ451" s="150"/>
      <c r="CR451" s="150"/>
      <c r="CS451" s="150"/>
      <c r="CT451" s="150"/>
      <c r="CU451" s="150"/>
      <c r="CV451" s="150"/>
      <c r="CW451" s="150"/>
      <c r="CX451" s="150"/>
      <c r="CY451" s="150"/>
      <c r="CZ451" s="150"/>
      <c r="DA451" s="150"/>
      <c r="DB451" s="150"/>
      <c r="DC451" s="150"/>
      <c r="DD451" s="150"/>
      <c r="DE451" s="150"/>
      <c r="DF451" s="150"/>
      <c r="DG451" s="150"/>
      <c r="DH451" s="150"/>
      <c r="DI451" s="150"/>
      <c r="DJ451" s="150"/>
      <c r="DK451" s="150"/>
      <c r="DL451" s="150"/>
      <c r="DM451" s="150"/>
      <c r="DN451" s="150"/>
      <c r="DO451" s="150"/>
      <c r="DP451" s="150"/>
      <c r="DQ451" s="150"/>
      <c r="DR451" s="150"/>
      <c r="DS451" s="150"/>
      <c r="DT451" s="150"/>
      <c r="DU451" s="150"/>
      <c r="DV451" s="150"/>
      <c r="DW451" s="150"/>
      <c r="DX451" s="150"/>
      <c r="DY451" s="150"/>
      <c r="DZ451" s="150"/>
      <c r="EA451" s="150"/>
      <c r="EB451" s="150"/>
      <c r="EC451" s="150"/>
      <c r="ED451" s="150"/>
      <c r="EE451" s="150"/>
      <c r="EF451" s="150"/>
      <c r="EG451" s="150"/>
      <c r="EH451" s="150"/>
      <c r="EI451" s="150"/>
      <c r="EJ451" s="150"/>
      <c r="EK451" s="150"/>
      <c r="EL451" s="150"/>
      <c r="EM451" s="150"/>
      <c r="EN451" s="150"/>
      <c r="EO451" s="150"/>
      <c r="EP451" s="150"/>
      <c r="EQ451" s="150"/>
      <c r="ER451" s="150"/>
      <c r="ES451" s="150"/>
      <c r="ET451" s="150"/>
      <c r="EU451" s="150"/>
      <c r="EV451" s="150"/>
      <c r="EW451" s="150"/>
      <c r="EX451" s="150"/>
      <c r="EY451" s="150"/>
      <c r="EZ451" s="150"/>
      <c r="FA451" s="150"/>
      <c r="FB451" s="150"/>
      <c r="FC451" s="150"/>
      <c r="FD451" s="150"/>
      <c r="FE451" s="150"/>
      <c r="FF451" s="150"/>
      <c r="FG451" s="150"/>
      <c r="FH451" s="150"/>
      <c r="FI451" s="150"/>
      <c r="FJ451" s="150"/>
    </row>
    <row r="452" spans="1:166" s="5" customFormat="1">
      <c r="A452" s="150"/>
      <c r="E452" s="6"/>
      <c r="F452" s="6"/>
      <c r="G452" s="7"/>
      <c r="H452" s="7"/>
      <c r="I452" s="7"/>
      <c r="J452" s="7"/>
      <c r="K452" s="7"/>
      <c r="L452" s="7"/>
      <c r="M452" s="7"/>
      <c r="N452" s="86"/>
      <c r="O452" s="86"/>
      <c r="P452" s="57"/>
      <c r="Q452" s="57"/>
      <c r="R452" s="29"/>
      <c r="S452" s="29"/>
      <c r="T452" s="1"/>
      <c r="U452" s="1"/>
      <c r="V452" s="1"/>
      <c r="W452" s="1"/>
      <c r="X452" s="1"/>
      <c r="Y452" s="1"/>
      <c r="Z452" s="12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  <c r="BI452" s="150"/>
      <c r="BJ452" s="150"/>
      <c r="BK452" s="150"/>
      <c r="BL452" s="150"/>
      <c r="BM452" s="150"/>
      <c r="BN452" s="150"/>
      <c r="BO452" s="150"/>
      <c r="BP452" s="150"/>
      <c r="BQ452" s="150"/>
      <c r="BR452" s="150"/>
      <c r="BS452" s="150"/>
      <c r="BT452" s="150"/>
      <c r="BU452" s="150"/>
      <c r="BV452" s="150"/>
      <c r="BW452" s="150"/>
      <c r="BX452" s="150"/>
      <c r="BY452" s="150"/>
      <c r="BZ452" s="150"/>
      <c r="CA452" s="150"/>
      <c r="CB452" s="150"/>
      <c r="CC452" s="150"/>
      <c r="CD452" s="150"/>
      <c r="CE452" s="150"/>
      <c r="CF452" s="150"/>
      <c r="CG452" s="150"/>
      <c r="CH452" s="150"/>
      <c r="CI452" s="150"/>
      <c r="CJ452" s="150"/>
      <c r="CK452" s="150"/>
      <c r="CL452" s="150"/>
      <c r="CM452" s="150"/>
      <c r="CN452" s="150"/>
      <c r="CO452" s="150"/>
      <c r="CP452" s="150"/>
      <c r="CQ452" s="150"/>
      <c r="CR452" s="150"/>
      <c r="CS452" s="150"/>
      <c r="CT452" s="150"/>
      <c r="CU452" s="150"/>
      <c r="CV452" s="150"/>
      <c r="CW452" s="150"/>
      <c r="CX452" s="150"/>
      <c r="CY452" s="150"/>
      <c r="CZ452" s="150"/>
      <c r="DA452" s="150"/>
      <c r="DB452" s="150"/>
      <c r="DC452" s="150"/>
      <c r="DD452" s="150"/>
      <c r="DE452" s="150"/>
      <c r="DF452" s="150"/>
      <c r="DG452" s="150"/>
      <c r="DH452" s="150"/>
      <c r="DI452" s="150"/>
      <c r="DJ452" s="150"/>
      <c r="DK452" s="150"/>
      <c r="DL452" s="150"/>
      <c r="DM452" s="150"/>
      <c r="DN452" s="150"/>
      <c r="DO452" s="150"/>
      <c r="DP452" s="150"/>
      <c r="DQ452" s="150"/>
      <c r="DR452" s="150"/>
      <c r="DS452" s="150"/>
      <c r="DT452" s="150"/>
      <c r="DU452" s="150"/>
      <c r="DV452" s="150"/>
      <c r="DW452" s="150"/>
      <c r="DX452" s="150"/>
      <c r="DY452" s="150"/>
      <c r="DZ452" s="150"/>
      <c r="EA452" s="150"/>
      <c r="EB452" s="150"/>
      <c r="EC452" s="150"/>
      <c r="ED452" s="150"/>
      <c r="EE452" s="150"/>
      <c r="EF452" s="150"/>
      <c r="EG452" s="150"/>
      <c r="EH452" s="150"/>
      <c r="EI452" s="150"/>
      <c r="EJ452" s="150"/>
      <c r="EK452" s="150"/>
      <c r="EL452" s="150"/>
      <c r="EM452" s="150"/>
      <c r="EN452" s="150"/>
      <c r="EO452" s="150"/>
      <c r="EP452" s="150"/>
      <c r="EQ452" s="150"/>
      <c r="ER452" s="150"/>
      <c r="ES452" s="150"/>
      <c r="ET452" s="150"/>
      <c r="EU452" s="150"/>
      <c r="EV452" s="150"/>
      <c r="EW452" s="150"/>
      <c r="EX452" s="150"/>
      <c r="EY452" s="150"/>
      <c r="EZ452" s="150"/>
      <c r="FA452" s="150"/>
      <c r="FB452" s="150"/>
      <c r="FC452" s="150"/>
      <c r="FD452" s="150"/>
      <c r="FE452" s="150"/>
      <c r="FF452" s="150"/>
      <c r="FG452" s="150"/>
      <c r="FH452" s="150"/>
      <c r="FI452" s="150"/>
      <c r="FJ452" s="150"/>
    </row>
  </sheetData>
  <autoFilter ref="A17:R407" xr:uid="{954804E9-4A29-4B7A-89AA-C606CCC42CB8}"/>
  <mergeCells count="23">
    <mergeCell ref="P15:R15"/>
    <mergeCell ref="M16:M17"/>
    <mergeCell ref="L16:L17"/>
    <mergeCell ref="K16:K17"/>
    <mergeCell ref="R16:R17"/>
    <mergeCell ref="O15:O17"/>
    <mergeCell ref="Q16:Q17"/>
    <mergeCell ref="P16:P17"/>
    <mergeCell ref="G15:G17"/>
    <mergeCell ref="H15:H17"/>
    <mergeCell ref="I15:I17"/>
    <mergeCell ref="K15:M15"/>
    <mergeCell ref="N15:N17"/>
    <mergeCell ref="C15:C17"/>
    <mergeCell ref="D15:D17"/>
    <mergeCell ref="A18:B18"/>
    <mergeCell ref="E15:E17"/>
    <mergeCell ref="F15:F17"/>
    <mergeCell ref="A312:B312"/>
    <mergeCell ref="A405:B405"/>
    <mergeCell ref="A311:B311"/>
    <mergeCell ref="A15:A17"/>
    <mergeCell ref="B15:B17"/>
  </mergeCells>
  <conditionalFormatting sqref="R20:R25 R28:R51 R54:R59 R66:R85 R91:R111 R124:R126 R129:R132 R138:R139 R142:R145 R148:R158 R161:R179 R182:R189 R210:R248 R270:R276 R279:R301 R308:R309 R314:R319 R326:R363 R366:R403">
    <cfRule type="cellIs" dxfId="2" priority="1" operator="greaterThan">
      <formula>7500000</formula>
    </cfRule>
    <cfRule type="cellIs" dxfId="1" priority="2" operator="greaterThan">
      <formula>75000000</formula>
    </cfRule>
  </conditionalFormatting>
  <conditionalFormatting sqref="S20:S407">
    <cfRule type="cellIs" dxfId="0" priority="3" operator="lessThan">
      <formula>0</formula>
    </cfRule>
  </conditionalFormatting>
  <printOptions horizontalCentered="1" gridLinesSet="0"/>
  <pageMargins left="0.31496062992125984" right="0.27559055118110237" top="0.70866141732283472" bottom="0.74803149606299213" header="0.51181102362204722" footer="0.51181102362204722"/>
  <pageSetup paperSize="9" scale="65" orientation="landscape" r:id="rId1"/>
  <headerFooter alignWithMargins="0">
    <oddFooter>&amp;L&amp;F
Uniek nr. e-ABS XXXXXXXXXXXXXXXXXXX</oddFooter>
  </headerFooter>
  <colBreaks count="1" manualBreakCount="1">
    <brk id="15" max="4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42FA-DA1F-4CC2-98B0-0AEC436D89ED}">
  <dimension ref="A1:AJ56"/>
  <sheetViews>
    <sheetView showZeros="0" zoomScale="115" zoomScaleNormal="115" workbookViewId="0">
      <pane ySplit="5" topLeftCell="A6" activePane="bottomLeft" state="frozen"/>
      <selection pane="bottomLeft" activeCell="A13" sqref="A13"/>
    </sheetView>
  </sheetViews>
  <sheetFormatPr defaultColWidth="9.28515625" defaultRowHeight="15"/>
  <cols>
    <col min="1" max="1" width="28" customWidth="1"/>
    <col min="2" max="2" width="24.7109375" customWidth="1"/>
    <col min="3" max="3" width="22.7109375" customWidth="1"/>
    <col min="4" max="4" width="8.7109375" bestFit="1" customWidth="1"/>
    <col min="5" max="5" width="9.5703125" bestFit="1" customWidth="1"/>
    <col min="6" max="6" width="13" bestFit="1" customWidth="1"/>
    <col min="7" max="8" width="15.7109375" bestFit="1" customWidth="1"/>
    <col min="9" max="9" width="9.85546875" bestFit="1" customWidth="1"/>
    <col min="10" max="12" width="13.7109375" hidden="1" customWidth="1"/>
    <col min="13" max="14" width="14.85546875" hidden="1" customWidth="1"/>
    <col min="15" max="15" width="14.85546875" bestFit="1" customWidth="1"/>
    <col min="16" max="18" width="13.140625" hidden="1" customWidth="1"/>
    <col min="19" max="20" width="14.42578125" hidden="1" customWidth="1"/>
    <col min="21" max="21" width="14.42578125" bestFit="1" customWidth="1"/>
    <col min="22" max="25" width="14.28515625" hidden="1" customWidth="1"/>
    <col min="26" max="26" width="14" hidden="1" customWidth="1"/>
    <col min="27" max="27" width="14" bestFit="1" customWidth="1"/>
    <col min="28" max="28" width="13.7109375" hidden="1" customWidth="1"/>
    <col min="29" max="29" width="10.42578125" hidden="1" customWidth="1"/>
    <col min="30" max="30" width="12.28515625" hidden="1" customWidth="1"/>
    <col min="31" max="31" width="9.140625" hidden="1" customWidth="1"/>
    <col min="32" max="32" width="9.5703125" hidden="1" customWidth="1"/>
    <col min="33" max="33" width="10" hidden="1" customWidth="1"/>
    <col min="34" max="34" width="12.85546875" hidden="1" customWidth="1"/>
    <col min="35" max="35" width="13.85546875" hidden="1" customWidth="1"/>
  </cols>
  <sheetData>
    <row r="1" spans="1:36">
      <c r="A1" s="321" t="s">
        <v>695</v>
      </c>
      <c r="B1" s="322"/>
      <c r="C1" s="322"/>
      <c r="D1" s="322"/>
      <c r="E1" s="323"/>
      <c r="F1" s="323"/>
      <c r="G1" s="323"/>
      <c r="H1" s="323"/>
      <c r="I1" s="323"/>
      <c r="J1" s="381"/>
      <c r="K1" s="381"/>
      <c r="L1" s="381"/>
      <c r="M1" s="324"/>
      <c r="N1" s="324"/>
      <c r="O1" s="324"/>
      <c r="P1" s="382"/>
      <c r="Q1" s="382"/>
      <c r="R1" s="382"/>
      <c r="S1" s="325"/>
      <c r="T1" s="325"/>
      <c r="U1" s="325"/>
      <c r="V1" s="383"/>
      <c r="W1" s="383"/>
      <c r="X1" s="383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7"/>
    </row>
    <row r="2" spans="1:36">
      <c r="A2" s="328"/>
      <c r="B2" s="329"/>
      <c r="C2" s="329"/>
      <c r="D2" s="329"/>
      <c r="E2" s="330"/>
      <c r="F2" s="330"/>
      <c r="G2" s="330"/>
      <c r="H2" s="330"/>
      <c r="I2" s="330"/>
      <c r="J2" s="384"/>
      <c r="K2" s="384"/>
      <c r="L2" s="384"/>
      <c r="M2" s="331"/>
      <c r="N2" s="331"/>
      <c r="O2" s="331"/>
      <c r="P2" s="385"/>
      <c r="Q2" s="385"/>
      <c r="R2" s="385"/>
      <c r="S2" s="332"/>
      <c r="T2" s="332"/>
      <c r="U2" s="332"/>
      <c r="V2" s="386"/>
      <c r="W2" s="386"/>
      <c r="X2" s="38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7"/>
    </row>
    <row r="3" spans="1:36">
      <c r="A3" s="333" t="s">
        <v>808</v>
      </c>
      <c r="B3" s="334"/>
      <c r="C3" s="334"/>
      <c r="D3" s="334"/>
      <c r="E3" s="335"/>
      <c r="F3" s="335"/>
      <c r="G3" s="336"/>
      <c r="H3" s="336"/>
      <c r="I3" s="336"/>
      <c r="J3" s="384"/>
      <c r="K3" s="384"/>
      <c r="L3" s="384"/>
      <c r="M3" s="331"/>
      <c r="N3" s="331"/>
      <c r="O3" s="331"/>
      <c r="P3" s="385"/>
      <c r="Q3" s="385"/>
      <c r="R3" s="385"/>
      <c r="S3" s="332"/>
      <c r="T3" s="332"/>
      <c r="U3" s="332"/>
      <c r="V3" s="386"/>
      <c r="W3" s="386"/>
      <c r="X3" s="38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7"/>
    </row>
    <row r="4" spans="1:36" ht="20.25">
      <c r="A4" s="424" t="s">
        <v>696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310"/>
    </row>
    <row r="5" spans="1:36">
      <c r="A5" s="340" t="s">
        <v>12</v>
      </c>
      <c r="B5" s="340" t="s">
        <v>13</v>
      </c>
      <c r="C5" s="340" t="s">
        <v>14</v>
      </c>
      <c r="D5" s="340" t="s">
        <v>697</v>
      </c>
      <c r="E5" s="340" t="s">
        <v>776</v>
      </c>
      <c r="F5" s="340" t="s">
        <v>777</v>
      </c>
      <c r="G5" s="340" t="s">
        <v>17</v>
      </c>
      <c r="H5" s="340" t="s">
        <v>18</v>
      </c>
      <c r="I5" s="389" t="s">
        <v>778</v>
      </c>
      <c r="J5" s="374" t="s">
        <v>698</v>
      </c>
      <c r="K5" s="375" t="s">
        <v>699</v>
      </c>
      <c r="L5" s="375" t="s">
        <v>700</v>
      </c>
      <c r="M5" s="376" t="s">
        <v>726</v>
      </c>
      <c r="N5" s="390" t="s">
        <v>779</v>
      </c>
      <c r="O5" s="390" t="s">
        <v>801</v>
      </c>
      <c r="P5" s="391" t="s">
        <v>701</v>
      </c>
      <c r="Q5" s="391" t="s">
        <v>702</v>
      </c>
      <c r="R5" s="391" t="s">
        <v>703</v>
      </c>
      <c r="S5" s="341" t="s">
        <v>725</v>
      </c>
      <c r="T5" s="341" t="s">
        <v>780</v>
      </c>
      <c r="U5" s="341" t="s">
        <v>802</v>
      </c>
      <c r="V5" s="392" t="s">
        <v>704</v>
      </c>
      <c r="W5" s="392" t="s">
        <v>705</v>
      </c>
      <c r="X5" s="392" t="s">
        <v>706</v>
      </c>
      <c r="Y5" s="342" t="s">
        <v>727</v>
      </c>
      <c r="Z5" s="342" t="s">
        <v>781</v>
      </c>
      <c r="AA5" s="342" t="s">
        <v>803</v>
      </c>
      <c r="AB5" s="342" t="s">
        <v>762</v>
      </c>
      <c r="AC5" s="343"/>
      <c r="AD5" s="344"/>
      <c r="AE5" s="344"/>
      <c r="AF5" s="344"/>
      <c r="AG5" s="344"/>
      <c r="AH5" s="345"/>
      <c r="AI5" s="393"/>
    </row>
    <row r="6" spans="1:36">
      <c r="A6" s="308" t="s">
        <v>707</v>
      </c>
      <c r="B6" s="302"/>
      <c r="C6" s="302"/>
      <c r="D6" s="302"/>
      <c r="E6" s="303"/>
      <c r="F6" s="303"/>
      <c r="G6" s="304"/>
      <c r="H6" s="305"/>
      <c r="I6" s="305"/>
      <c r="J6" s="371"/>
      <c r="K6" s="371"/>
      <c r="L6" s="371"/>
      <c r="M6" s="306"/>
      <c r="N6" s="306"/>
      <c r="O6" s="306"/>
      <c r="P6" s="371"/>
      <c r="Q6" s="371"/>
      <c r="R6" s="371"/>
      <c r="S6" s="306"/>
      <c r="T6" s="306"/>
      <c r="U6" s="306"/>
      <c r="V6" s="372"/>
      <c r="W6" s="372"/>
      <c r="X6" s="372"/>
      <c r="Y6" s="307"/>
      <c r="Z6" s="307"/>
      <c r="AA6" s="307"/>
      <c r="AB6" s="307"/>
      <c r="AC6" s="306"/>
      <c r="AD6" s="306"/>
      <c r="AE6" s="307"/>
      <c r="AF6" s="306"/>
      <c r="AG6" s="307"/>
      <c r="AH6" s="306"/>
      <c r="AI6" s="373"/>
      <c r="AJ6" s="289"/>
    </row>
    <row r="7" spans="1:36" ht="22.5">
      <c r="A7" s="301" t="s">
        <v>708</v>
      </c>
      <c r="B7" s="309" t="s">
        <v>709</v>
      </c>
      <c r="C7" s="309" t="s">
        <v>159</v>
      </c>
      <c r="D7" s="309"/>
      <c r="E7" s="309" t="s">
        <v>710</v>
      </c>
      <c r="F7" s="309"/>
      <c r="G7" s="309" t="s">
        <v>711</v>
      </c>
      <c r="H7" s="387">
        <v>45846</v>
      </c>
      <c r="I7" s="367"/>
      <c r="J7" s="352">
        <v>29484000</v>
      </c>
      <c r="K7" s="353">
        <v>30140000</v>
      </c>
      <c r="L7" s="353">
        <v>33853000</v>
      </c>
      <c r="M7" s="362">
        <v>35055000</v>
      </c>
      <c r="N7" s="300">
        <v>37705000</v>
      </c>
      <c r="O7" s="300">
        <f>N7</f>
        <v>37705000</v>
      </c>
      <c r="P7" s="369">
        <v>4054000</v>
      </c>
      <c r="Q7" s="369">
        <v>4121000</v>
      </c>
      <c r="R7" s="369">
        <v>4780000</v>
      </c>
      <c r="S7" s="369">
        <v>4875000</v>
      </c>
      <c r="T7" s="369">
        <v>4687000</v>
      </c>
      <c r="U7" s="300">
        <f t="shared" ref="U7:U15" si="0">T7</f>
        <v>4687000</v>
      </c>
      <c r="V7" s="354">
        <v>33538000</v>
      </c>
      <c r="W7" s="355">
        <v>34261000</v>
      </c>
      <c r="X7" s="355">
        <v>38633000</v>
      </c>
      <c r="Y7" s="361">
        <v>39930000</v>
      </c>
      <c r="Z7" s="369">
        <f>N7+T7</f>
        <v>42392000</v>
      </c>
      <c r="AA7" s="369">
        <f>O7+U7</f>
        <v>42392000</v>
      </c>
      <c r="AB7" s="370">
        <v>0</v>
      </c>
      <c r="AC7" s="365">
        <f>(AA7*Specificatie!$G$6/1000)*Specificatie!$T$17</f>
        <v>0</v>
      </c>
      <c r="AD7" s="369">
        <f>(AA7*Specificatie!$G$7/1000)*Specificatie!$U$17</f>
        <v>0</v>
      </c>
      <c r="AE7" s="369">
        <f>(AA7*Specificatie!$G$8/1000)*Specificatie!$V$17</f>
        <v>0</v>
      </c>
      <c r="AF7" s="369">
        <f>(AA7*Specificatie!$G$9/1000)*Specificatie!$W$17</f>
        <v>0</v>
      </c>
      <c r="AG7" s="369">
        <f>(AA7*Specificatie!$G$10/1000)*Specificatie!$X$17</f>
        <v>0</v>
      </c>
      <c r="AH7" s="369">
        <f>(AA7*Specificatie!$G$11/1000)*Specificatie!$Y$17</f>
        <v>0</v>
      </c>
      <c r="AI7" s="388">
        <f>SUM(AC7:AH7)</f>
        <v>0</v>
      </c>
      <c r="AJ7" s="289"/>
    </row>
    <row r="8" spans="1:36" ht="22.5">
      <c r="A8" s="298" t="s">
        <v>797</v>
      </c>
      <c r="B8" s="309" t="s">
        <v>712</v>
      </c>
      <c r="C8" s="309" t="s">
        <v>159</v>
      </c>
      <c r="D8" s="309"/>
      <c r="E8" s="309" t="s">
        <v>713</v>
      </c>
      <c r="F8" s="309"/>
      <c r="G8" s="309" t="s">
        <v>711</v>
      </c>
      <c r="H8" s="387">
        <v>45846</v>
      </c>
      <c r="I8" s="364"/>
      <c r="J8" s="352">
        <v>19656000</v>
      </c>
      <c r="K8" s="356">
        <v>20093000</v>
      </c>
      <c r="L8" s="353">
        <v>22569000</v>
      </c>
      <c r="M8" s="362">
        <v>23370000</v>
      </c>
      <c r="N8" s="369">
        <v>25137000</v>
      </c>
      <c r="O8" s="300">
        <f t="shared" ref="O8:O15" si="1">N8</f>
        <v>25137000</v>
      </c>
      <c r="P8" s="300">
        <v>2339000</v>
      </c>
      <c r="Q8" s="300">
        <v>2378000</v>
      </c>
      <c r="R8" s="300">
        <v>2758000</v>
      </c>
      <c r="S8" s="300">
        <v>2813000</v>
      </c>
      <c r="T8" s="369">
        <v>3037000</v>
      </c>
      <c r="U8" s="300">
        <f t="shared" si="0"/>
        <v>3037000</v>
      </c>
      <c r="V8" s="354">
        <v>21995000</v>
      </c>
      <c r="W8" s="355">
        <v>22471000</v>
      </c>
      <c r="X8" s="355">
        <v>25327000</v>
      </c>
      <c r="Y8" s="361">
        <v>26183000</v>
      </c>
      <c r="Z8" s="369">
        <f t="shared" ref="Z8:Z15" si="2">N8+T8</f>
        <v>28174000</v>
      </c>
      <c r="AA8" s="369">
        <f t="shared" ref="AA8:AA15" si="3">O8+U8</f>
        <v>28174000</v>
      </c>
      <c r="AB8" s="366">
        <v>0</v>
      </c>
      <c r="AC8" s="368">
        <f>(AA8*Specificatie!$G$6/1000)*Specificatie!$T$17</f>
        <v>0</v>
      </c>
      <c r="AD8" s="300">
        <f>(AA8*Specificatie!$G$7/1000)*Specificatie!$U$17</f>
        <v>0</v>
      </c>
      <c r="AE8" s="300">
        <f>(AA8*Specificatie!$G$8/1000)*Specificatie!$V$17</f>
        <v>0</v>
      </c>
      <c r="AF8" s="300">
        <f>(AA8*Specificatie!$G$9/1000)*Specificatie!$W$17</f>
        <v>0</v>
      </c>
      <c r="AG8" s="300">
        <f>(AA8*Specificatie!$G$10/1000)*Specificatie!$X$17</f>
        <v>0</v>
      </c>
      <c r="AH8" s="300">
        <f>(AA8*Specificatie!$G$11/1000)*Specificatie!$Y$17</f>
        <v>0</v>
      </c>
      <c r="AI8" s="388">
        <f t="shared" ref="AI8:AI15" si="4">SUM(AC8:AH8)</f>
        <v>0</v>
      </c>
      <c r="AJ8" s="289"/>
    </row>
    <row r="9" spans="1:36" ht="22.5">
      <c r="A9" s="298" t="s">
        <v>714</v>
      </c>
      <c r="B9" s="309" t="s">
        <v>715</v>
      </c>
      <c r="C9" s="309" t="s">
        <v>159</v>
      </c>
      <c r="D9" s="309"/>
      <c r="E9" s="309" t="s">
        <v>713</v>
      </c>
      <c r="F9" s="309"/>
      <c r="G9" s="309" t="s">
        <v>711</v>
      </c>
      <c r="H9" s="387">
        <v>45846</v>
      </c>
      <c r="I9" s="364"/>
      <c r="J9" s="352">
        <v>18684000</v>
      </c>
      <c r="K9" s="356">
        <v>19100000</v>
      </c>
      <c r="L9" s="353">
        <v>21453000</v>
      </c>
      <c r="M9" s="362">
        <v>22215000</v>
      </c>
      <c r="N9" s="369">
        <f>23895000+770000</f>
        <v>24665000</v>
      </c>
      <c r="O9" s="300">
        <f t="shared" si="1"/>
        <v>24665000</v>
      </c>
      <c r="P9" s="300">
        <v>4501000</v>
      </c>
      <c r="Q9" s="300">
        <v>4575000</v>
      </c>
      <c r="R9" s="300">
        <v>5306000</v>
      </c>
      <c r="S9" s="300">
        <v>5411000</v>
      </c>
      <c r="T9" s="369">
        <v>5173000</v>
      </c>
      <c r="U9" s="300">
        <f t="shared" si="0"/>
        <v>5173000</v>
      </c>
      <c r="V9" s="354">
        <v>23185000</v>
      </c>
      <c r="W9" s="355">
        <v>23675000</v>
      </c>
      <c r="X9" s="355">
        <v>26759000</v>
      </c>
      <c r="Y9" s="361">
        <v>27626000</v>
      </c>
      <c r="Z9" s="369">
        <f t="shared" si="2"/>
        <v>29838000</v>
      </c>
      <c r="AA9" s="369">
        <f t="shared" si="3"/>
        <v>29838000</v>
      </c>
      <c r="AB9" s="366">
        <v>0</v>
      </c>
      <c r="AC9" s="368">
        <f>(AA9*Specificatie!$G$6/1000)*Specificatie!$T$17</f>
        <v>0</v>
      </c>
      <c r="AD9" s="300">
        <f>(AA9*Specificatie!$G$7/1000)*Specificatie!$U$17</f>
        <v>0</v>
      </c>
      <c r="AE9" s="300">
        <f>(AA9*Specificatie!$G$8/1000)*Specificatie!$V$17</f>
        <v>0</v>
      </c>
      <c r="AF9" s="300">
        <f>(AA9*Specificatie!$G$9/1000)*Specificatie!$W$17</f>
        <v>0</v>
      </c>
      <c r="AG9" s="300">
        <f>(AA9*Specificatie!$G$10/1000)*Specificatie!$X$17</f>
        <v>0</v>
      </c>
      <c r="AH9" s="300">
        <f>(AA9*Specificatie!$G$11/1000)*Specificatie!$Y$17</f>
        <v>0</v>
      </c>
      <c r="AI9" s="388">
        <f t="shared" si="4"/>
        <v>0</v>
      </c>
      <c r="AJ9" s="289"/>
    </row>
    <row r="10" spans="1:36" ht="22.5">
      <c r="A10" s="298" t="s">
        <v>716</v>
      </c>
      <c r="B10" s="309" t="s">
        <v>717</v>
      </c>
      <c r="C10" s="309" t="s">
        <v>159</v>
      </c>
      <c r="D10" s="309"/>
      <c r="E10" s="309" t="s">
        <v>713</v>
      </c>
      <c r="F10" s="309"/>
      <c r="G10" s="309" t="s">
        <v>711</v>
      </c>
      <c r="H10" s="387">
        <v>44441</v>
      </c>
      <c r="I10" s="364"/>
      <c r="J10" s="352">
        <v>1200000</v>
      </c>
      <c r="K10" s="356">
        <v>1227000</v>
      </c>
      <c r="L10" s="353">
        <v>1379000</v>
      </c>
      <c r="M10" s="362">
        <v>1428000</v>
      </c>
      <c r="N10" s="369">
        <v>1537000</v>
      </c>
      <c r="O10" s="300">
        <f t="shared" si="1"/>
        <v>1537000</v>
      </c>
      <c r="P10" s="300">
        <v>1313000</v>
      </c>
      <c r="Q10" s="300">
        <v>1335000</v>
      </c>
      <c r="R10" s="300">
        <v>1549000</v>
      </c>
      <c r="S10" s="300">
        <v>1580000</v>
      </c>
      <c r="T10" s="369">
        <v>1696000</v>
      </c>
      <c r="U10" s="300">
        <f t="shared" si="0"/>
        <v>1696000</v>
      </c>
      <c r="V10" s="354">
        <v>2513000</v>
      </c>
      <c r="W10" s="355">
        <v>2562000</v>
      </c>
      <c r="X10" s="355">
        <v>2928000</v>
      </c>
      <c r="Y10" s="361">
        <v>3008000</v>
      </c>
      <c r="Z10" s="369">
        <f t="shared" si="2"/>
        <v>3233000</v>
      </c>
      <c r="AA10" s="369">
        <f t="shared" si="3"/>
        <v>3233000</v>
      </c>
      <c r="AB10" s="366">
        <v>0</v>
      </c>
      <c r="AC10" s="368">
        <f>(AA10*Specificatie!$G$6/1000)*Specificatie!$T$17</f>
        <v>0</v>
      </c>
      <c r="AD10" s="300">
        <f>(AA10*Specificatie!$G$7/1000)*Specificatie!$U$17</f>
        <v>0</v>
      </c>
      <c r="AE10" s="300">
        <f>(AA10*Specificatie!$G$8/1000)*Specificatie!$V$17</f>
        <v>0</v>
      </c>
      <c r="AF10" s="300">
        <f>(AA10*Specificatie!$G$9/1000)*Specificatie!$W$17</f>
        <v>0</v>
      </c>
      <c r="AG10" s="300">
        <f>(AA10*Specificatie!$G$10/1000)*Specificatie!$X$17</f>
        <v>0</v>
      </c>
      <c r="AH10" s="300">
        <f>(AA10*Specificatie!$G$11/1000)*Specificatie!$Y$17</f>
        <v>0</v>
      </c>
      <c r="AI10" s="388">
        <f t="shared" si="4"/>
        <v>0</v>
      </c>
      <c r="AJ10" s="289"/>
    </row>
    <row r="11" spans="1:36" ht="22.5">
      <c r="A11" s="298" t="s">
        <v>718</v>
      </c>
      <c r="B11" s="309" t="s">
        <v>719</v>
      </c>
      <c r="C11" s="309" t="s">
        <v>159</v>
      </c>
      <c r="D11" s="309"/>
      <c r="E11" s="309" t="s">
        <v>713</v>
      </c>
      <c r="F11" s="309"/>
      <c r="G11" s="309" t="s">
        <v>711</v>
      </c>
      <c r="H11" s="387">
        <v>45846</v>
      </c>
      <c r="I11" s="364"/>
      <c r="J11" s="352">
        <v>19656000</v>
      </c>
      <c r="K11" s="356">
        <v>20093000</v>
      </c>
      <c r="L11" s="353">
        <v>22569000</v>
      </c>
      <c r="M11" s="362">
        <v>23370000</v>
      </c>
      <c r="N11" s="369">
        <v>25137000</v>
      </c>
      <c r="O11" s="300">
        <f t="shared" si="1"/>
        <v>25137000</v>
      </c>
      <c r="P11" s="300">
        <v>4132000</v>
      </c>
      <c r="Q11" s="300">
        <v>4200000</v>
      </c>
      <c r="R11" s="300">
        <v>4871000</v>
      </c>
      <c r="S11" s="300">
        <v>4967000</v>
      </c>
      <c r="T11" s="369">
        <v>4251000</v>
      </c>
      <c r="U11" s="300">
        <f t="shared" si="0"/>
        <v>4251000</v>
      </c>
      <c r="V11" s="354">
        <v>23788000</v>
      </c>
      <c r="W11" s="355">
        <v>24293000</v>
      </c>
      <c r="X11" s="355">
        <v>27440000</v>
      </c>
      <c r="Y11" s="361">
        <v>28337000</v>
      </c>
      <c r="Z11" s="369">
        <f t="shared" si="2"/>
        <v>29388000</v>
      </c>
      <c r="AA11" s="369">
        <f t="shared" si="3"/>
        <v>29388000</v>
      </c>
      <c r="AB11" s="366">
        <v>0</v>
      </c>
      <c r="AC11" s="368">
        <f>(AA11*Specificatie!$G$6/1000)*Specificatie!$T$17</f>
        <v>0</v>
      </c>
      <c r="AD11" s="300">
        <f>(AA11*Specificatie!$G$7/1000)*Specificatie!$U$17</f>
        <v>0</v>
      </c>
      <c r="AE11" s="300">
        <f>(AA11*Specificatie!$G$8/1000)*Specificatie!$V$17</f>
        <v>0</v>
      </c>
      <c r="AF11" s="300">
        <f>(AA11*Specificatie!$G$9/1000)*Specificatie!$W$17</f>
        <v>0</v>
      </c>
      <c r="AG11" s="300">
        <f>(AA11*Specificatie!$G$10/1000)*Specificatie!$X$17</f>
        <v>0</v>
      </c>
      <c r="AH11" s="300">
        <f>(AA11*Specificatie!$G$11/1000)*Specificatie!$Y$17</f>
        <v>0</v>
      </c>
      <c r="AI11" s="388">
        <f t="shared" si="4"/>
        <v>0</v>
      </c>
      <c r="AJ11" s="289"/>
    </row>
    <row r="12" spans="1:36">
      <c r="A12" s="298" t="s">
        <v>806</v>
      </c>
      <c r="B12" s="309" t="s">
        <v>807</v>
      </c>
      <c r="C12" s="309" t="s">
        <v>159</v>
      </c>
      <c r="D12" s="309"/>
      <c r="E12" s="309" t="s">
        <v>710</v>
      </c>
      <c r="F12" s="309"/>
      <c r="G12" s="309"/>
      <c r="H12" s="387"/>
      <c r="I12" s="364"/>
      <c r="J12" s="352"/>
      <c r="K12" s="356"/>
      <c r="L12" s="353"/>
      <c r="M12" s="362"/>
      <c r="N12" s="369">
        <v>15200000</v>
      </c>
      <c r="O12" s="300">
        <f t="shared" si="1"/>
        <v>15200000</v>
      </c>
      <c r="P12" s="300"/>
      <c r="Q12" s="300"/>
      <c r="R12" s="300"/>
      <c r="S12" s="300"/>
      <c r="T12" s="369">
        <v>2000000</v>
      </c>
      <c r="U12" s="300">
        <f t="shared" si="0"/>
        <v>2000000</v>
      </c>
      <c r="V12" s="354"/>
      <c r="W12" s="355"/>
      <c r="X12" s="355"/>
      <c r="Y12" s="361"/>
      <c r="Z12" s="369">
        <f t="shared" si="2"/>
        <v>17200000</v>
      </c>
      <c r="AA12" s="369">
        <f t="shared" si="3"/>
        <v>17200000</v>
      </c>
      <c r="AB12" s="366">
        <v>0</v>
      </c>
      <c r="AC12" s="368"/>
      <c r="AD12" s="300"/>
      <c r="AE12" s="300"/>
      <c r="AF12" s="300"/>
      <c r="AG12" s="300"/>
      <c r="AH12" s="300"/>
      <c r="AI12" s="388"/>
      <c r="AJ12" s="289"/>
    </row>
    <row r="13" spans="1:36">
      <c r="A13" s="298" t="s">
        <v>720</v>
      </c>
      <c r="B13" s="309" t="s">
        <v>805</v>
      </c>
      <c r="C13" s="309" t="s">
        <v>159</v>
      </c>
      <c r="D13" s="309"/>
      <c r="E13" s="309" t="s">
        <v>710</v>
      </c>
      <c r="F13" s="309"/>
      <c r="G13" s="309"/>
      <c r="H13" s="387"/>
      <c r="I13" s="364"/>
      <c r="J13" s="352">
        <v>23004000</v>
      </c>
      <c r="K13" s="356">
        <v>23516000</v>
      </c>
      <c r="L13" s="353">
        <v>26413000</v>
      </c>
      <c r="M13" s="362">
        <v>28417000</v>
      </c>
      <c r="N13" s="369">
        <v>39000000</v>
      </c>
      <c r="O13" s="300">
        <f t="shared" si="1"/>
        <v>39000000</v>
      </c>
      <c r="P13" s="300">
        <v>3653000</v>
      </c>
      <c r="Q13" s="300">
        <v>3714000</v>
      </c>
      <c r="R13" s="300">
        <v>4308000</v>
      </c>
      <c r="S13" s="300">
        <v>4577000</v>
      </c>
      <c r="T13" s="369">
        <v>4300000</v>
      </c>
      <c r="U13" s="300">
        <f t="shared" si="0"/>
        <v>4300000</v>
      </c>
      <c r="V13" s="354">
        <v>26657000</v>
      </c>
      <c r="W13" s="355">
        <v>27230000</v>
      </c>
      <c r="X13" s="355">
        <v>30721000</v>
      </c>
      <c r="Y13" s="361">
        <v>32994000</v>
      </c>
      <c r="Z13" s="369">
        <f t="shared" si="2"/>
        <v>43300000</v>
      </c>
      <c r="AA13" s="369">
        <f t="shared" si="3"/>
        <v>43300000</v>
      </c>
      <c r="AB13" s="366">
        <v>0</v>
      </c>
      <c r="AC13" s="368">
        <f>(AA13*Specificatie!$G$6/1000)*Specificatie!$T$17</f>
        <v>0</v>
      </c>
      <c r="AD13" s="300">
        <f>(AA13*Specificatie!$G$7/1000)*Specificatie!$U$17</f>
        <v>0</v>
      </c>
      <c r="AE13" s="300">
        <f>(AA13*Specificatie!$G$8/1000)*Specificatie!$V$17</f>
        <v>0</v>
      </c>
      <c r="AF13" s="300">
        <f>(AA13*Specificatie!$G$9/1000)*Specificatie!$W$17</f>
        <v>0</v>
      </c>
      <c r="AG13" s="300">
        <f>(AA13*Specificatie!$G$10/1000)*Specificatie!$X$17</f>
        <v>0</v>
      </c>
      <c r="AH13" s="300">
        <f>(AA13*Specificatie!$G$11/1000)*Specificatie!$Y$17</f>
        <v>0</v>
      </c>
      <c r="AI13" s="388">
        <f t="shared" si="4"/>
        <v>0</v>
      </c>
      <c r="AJ13" s="289"/>
    </row>
    <row r="14" spans="1:36" ht="33.75">
      <c r="A14" s="298" t="s">
        <v>721</v>
      </c>
      <c r="B14" s="309" t="s">
        <v>722</v>
      </c>
      <c r="C14" s="309"/>
      <c r="D14" s="309"/>
      <c r="E14" s="309" t="s">
        <v>713</v>
      </c>
      <c r="F14" s="309"/>
      <c r="G14" s="309" t="s">
        <v>711</v>
      </c>
      <c r="H14" s="387">
        <v>45846</v>
      </c>
      <c r="I14" s="364"/>
      <c r="J14" s="352">
        <v>7399000</v>
      </c>
      <c r="K14" s="356">
        <v>7564000</v>
      </c>
      <c r="L14" s="353">
        <v>8496000</v>
      </c>
      <c r="M14" s="362">
        <v>8798000</v>
      </c>
      <c r="N14" s="369">
        <v>9464000</v>
      </c>
      <c r="O14" s="300">
        <f t="shared" si="1"/>
        <v>9464000</v>
      </c>
      <c r="P14" s="300">
        <v>1294000</v>
      </c>
      <c r="Q14" s="300">
        <v>1316000</v>
      </c>
      <c r="R14" s="300">
        <v>1527000</v>
      </c>
      <c r="S14" s="300">
        <v>1558000</v>
      </c>
      <c r="T14" s="369">
        <v>1873000</v>
      </c>
      <c r="U14" s="300">
        <f t="shared" si="0"/>
        <v>1873000</v>
      </c>
      <c r="V14" s="354">
        <v>8693000</v>
      </c>
      <c r="W14" s="355">
        <v>8880000</v>
      </c>
      <c r="X14" s="355">
        <v>10023000</v>
      </c>
      <c r="Y14" s="361">
        <v>10356000</v>
      </c>
      <c r="Z14" s="369">
        <f t="shared" si="2"/>
        <v>11337000</v>
      </c>
      <c r="AA14" s="369">
        <f t="shared" si="3"/>
        <v>11337000</v>
      </c>
      <c r="AB14" s="366">
        <v>0</v>
      </c>
      <c r="AC14" s="368">
        <f>(AA14*Specificatie!$G$6/1000)*Specificatie!$T$17</f>
        <v>0</v>
      </c>
      <c r="AD14" s="300">
        <f>(AA14*Specificatie!$G$7/1000)*Specificatie!$U$17</f>
        <v>0</v>
      </c>
      <c r="AE14" s="300">
        <f>(AA14*Specificatie!$G$8/1000)*Specificatie!$V$17</f>
        <v>0</v>
      </c>
      <c r="AF14" s="300">
        <f>(AA14*Specificatie!$G$9/1000)*Specificatie!$W$17</f>
        <v>0</v>
      </c>
      <c r="AG14" s="300">
        <f>(AA14*Specificatie!$G$10/1000)*Specificatie!$X$17</f>
        <v>0</v>
      </c>
      <c r="AH14" s="300">
        <f>(AA14*Specificatie!$G$11/1000)*Specificatie!$Y$17</f>
        <v>0</v>
      </c>
      <c r="AI14" s="388">
        <f t="shared" si="4"/>
        <v>0</v>
      </c>
      <c r="AJ14" s="289"/>
    </row>
    <row r="15" spans="1:36" ht="15.75" thickBot="1">
      <c r="A15" s="298" t="s">
        <v>804</v>
      </c>
      <c r="B15" s="309" t="s">
        <v>723</v>
      </c>
      <c r="C15" s="309" t="s">
        <v>159</v>
      </c>
      <c r="D15" s="309"/>
      <c r="E15" s="309" t="s">
        <v>713</v>
      </c>
      <c r="F15" s="309"/>
      <c r="G15" s="309"/>
      <c r="H15" s="387">
        <v>44441</v>
      </c>
      <c r="I15" s="364"/>
      <c r="J15" s="352">
        <v>0</v>
      </c>
      <c r="K15" s="353">
        <v>0</v>
      </c>
      <c r="L15" s="353"/>
      <c r="M15" s="362"/>
      <c r="N15" s="369">
        <v>0</v>
      </c>
      <c r="O15" s="300">
        <f t="shared" si="1"/>
        <v>0</v>
      </c>
      <c r="P15" s="377">
        <v>543000</v>
      </c>
      <c r="Q15" s="377">
        <v>552000</v>
      </c>
      <c r="R15" s="377">
        <v>641000</v>
      </c>
      <c r="S15" s="377">
        <v>654000</v>
      </c>
      <c r="T15" s="369">
        <v>702000</v>
      </c>
      <c r="U15" s="300">
        <f t="shared" si="0"/>
        <v>702000</v>
      </c>
      <c r="V15" s="354">
        <v>543000</v>
      </c>
      <c r="W15" s="355">
        <v>552000</v>
      </c>
      <c r="X15" s="355">
        <v>641000</v>
      </c>
      <c r="Y15" s="361">
        <v>654000</v>
      </c>
      <c r="Z15" s="369">
        <f t="shared" si="2"/>
        <v>702000</v>
      </c>
      <c r="AA15" s="369">
        <f t="shared" si="3"/>
        <v>702000</v>
      </c>
      <c r="AB15" s="379">
        <v>0</v>
      </c>
      <c r="AC15" s="368">
        <f>(AA15*Specificatie!$G$6/1000)*Specificatie!$T$17</f>
        <v>0</v>
      </c>
      <c r="AD15" s="377">
        <f>(AA15*Specificatie!$G$7/1000)*Specificatie!$U$17</f>
        <v>0</v>
      </c>
      <c r="AE15" s="377">
        <f>(AA15*Specificatie!$G$8/1000)*Specificatie!$V$17</f>
        <v>0</v>
      </c>
      <c r="AF15" s="377">
        <f>(AA15*Specificatie!$G$9/1000)*Specificatie!$W$17</f>
        <v>0</v>
      </c>
      <c r="AG15" s="377">
        <f>(AA15*Specificatie!$G$10/1000)*Specificatie!$X$17</f>
        <v>0</v>
      </c>
      <c r="AH15" s="377">
        <f>(AA15*Specificatie!$G$11/1000)*Specificatie!$Y$17</f>
        <v>0</v>
      </c>
      <c r="AI15" s="388">
        <f t="shared" si="4"/>
        <v>0</v>
      </c>
      <c r="AJ15" s="289"/>
    </row>
    <row r="16" spans="1:36" ht="15.75" thickBot="1">
      <c r="A16" s="299" t="s">
        <v>724</v>
      </c>
      <c r="B16" s="299"/>
      <c r="C16" s="299"/>
      <c r="D16" s="299"/>
      <c r="E16" s="299"/>
      <c r="F16" s="299"/>
      <c r="G16" s="299"/>
      <c r="H16" s="299"/>
      <c r="I16" s="314"/>
      <c r="J16" s="357">
        <v>119083000</v>
      </c>
      <c r="K16" s="358">
        <v>121733000</v>
      </c>
      <c r="L16" s="358">
        <v>136732000</v>
      </c>
      <c r="M16" s="363">
        <v>142653000</v>
      </c>
      <c r="N16" s="378">
        <f t="shared" ref="N16:AI16" si="5">SUM(N7:N15)</f>
        <v>177845000</v>
      </c>
      <c r="O16" s="378">
        <f t="shared" si="5"/>
        <v>177845000</v>
      </c>
      <c r="P16" s="378">
        <f t="shared" si="5"/>
        <v>21829000</v>
      </c>
      <c r="Q16" s="378">
        <f t="shared" si="5"/>
        <v>22191000</v>
      </c>
      <c r="R16" s="378">
        <f t="shared" si="5"/>
        <v>25740000</v>
      </c>
      <c r="S16" s="378">
        <f t="shared" si="5"/>
        <v>26435000</v>
      </c>
      <c r="T16" s="378">
        <f t="shared" si="5"/>
        <v>27719000</v>
      </c>
      <c r="U16" s="378">
        <f t="shared" si="5"/>
        <v>27719000</v>
      </c>
      <c r="V16" s="378">
        <f t="shared" si="5"/>
        <v>140912000</v>
      </c>
      <c r="W16" s="378">
        <f t="shared" si="5"/>
        <v>143924000</v>
      </c>
      <c r="X16" s="378">
        <f t="shared" si="5"/>
        <v>162472000</v>
      </c>
      <c r="Y16" s="378">
        <f t="shared" si="5"/>
        <v>169088000</v>
      </c>
      <c r="Z16" s="378">
        <f t="shared" si="5"/>
        <v>205564000</v>
      </c>
      <c r="AA16" s="378">
        <f t="shared" si="5"/>
        <v>205564000</v>
      </c>
      <c r="AB16" s="378">
        <f t="shared" si="5"/>
        <v>0</v>
      </c>
      <c r="AC16" s="378">
        <f t="shared" si="5"/>
        <v>0</v>
      </c>
      <c r="AD16" s="378">
        <f t="shared" si="5"/>
        <v>0</v>
      </c>
      <c r="AE16" s="378">
        <f t="shared" si="5"/>
        <v>0</v>
      </c>
      <c r="AF16" s="378">
        <f t="shared" si="5"/>
        <v>0</v>
      </c>
      <c r="AG16" s="378">
        <f t="shared" si="5"/>
        <v>0</v>
      </c>
      <c r="AH16" s="378">
        <f t="shared" si="5"/>
        <v>0</v>
      </c>
      <c r="AI16" s="378">
        <f t="shared" si="5"/>
        <v>0</v>
      </c>
      <c r="AJ16" s="380"/>
    </row>
    <row r="17" spans="1:35" ht="15.75" thickTop="1">
      <c r="A17" s="290"/>
    </row>
    <row r="18" spans="1:35">
      <c r="A18" s="291"/>
      <c r="G18" s="395"/>
      <c r="J18" s="359"/>
      <c r="K18" s="359"/>
      <c r="L18" s="359"/>
      <c r="M18" s="295"/>
      <c r="N18" s="295"/>
      <c r="O18" s="295"/>
      <c r="P18" s="359"/>
      <c r="Q18" s="359"/>
      <c r="R18" s="359"/>
      <c r="S18" s="295"/>
      <c r="T18" s="295"/>
      <c r="U18" s="295"/>
      <c r="V18" s="360"/>
      <c r="W18" s="360"/>
      <c r="X18" s="360"/>
      <c r="Y18" s="297"/>
      <c r="Z18" s="297"/>
      <c r="AA18" s="297"/>
      <c r="AB18" s="297"/>
      <c r="AC18" s="297"/>
      <c r="AD18" s="297"/>
      <c r="AE18" s="297"/>
      <c r="AF18" s="297"/>
      <c r="AG18" s="297"/>
      <c r="AH18" s="297"/>
      <c r="AI18" s="297"/>
    </row>
    <row r="19" spans="1:35">
      <c r="A19" s="291"/>
      <c r="J19" s="359"/>
      <c r="K19" s="359"/>
      <c r="L19" s="359"/>
      <c r="M19" s="295"/>
      <c r="N19" s="295"/>
      <c r="O19" s="295"/>
      <c r="P19" s="359"/>
      <c r="Q19" s="359"/>
      <c r="R19" s="359"/>
      <c r="S19" s="295"/>
      <c r="T19" s="295"/>
      <c r="U19" s="295"/>
      <c r="V19" s="360"/>
      <c r="W19" s="360"/>
      <c r="X19" s="360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</row>
    <row r="20" spans="1:35">
      <c r="A20" s="291"/>
    </row>
    <row r="21" spans="1:35">
      <c r="A21" s="291"/>
    </row>
    <row r="22" spans="1:35">
      <c r="A22" s="291"/>
    </row>
    <row r="23" spans="1:35">
      <c r="A23" s="291"/>
      <c r="AI23" s="199"/>
    </row>
    <row r="24" spans="1:35">
      <c r="A24" s="291"/>
      <c r="AI24" s="199"/>
    </row>
    <row r="25" spans="1:35">
      <c r="A25" s="291"/>
      <c r="AI25" s="199"/>
    </row>
    <row r="26" spans="1:35">
      <c r="A26" s="291"/>
      <c r="AI26" s="199"/>
    </row>
    <row r="27" spans="1:35">
      <c r="A27" s="291"/>
    </row>
    <row r="28" spans="1:35">
      <c r="A28" s="291"/>
    </row>
    <row r="29" spans="1:35">
      <c r="A29" s="291"/>
    </row>
    <row r="30" spans="1:35">
      <c r="A30" s="291"/>
    </row>
    <row r="31" spans="1:35">
      <c r="A31" s="291"/>
    </row>
    <row r="32" spans="1:35">
      <c r="A32" s="291"/>
    </row>
    <row r="33" spans="1:1">
      <c r="A33" s="291"/>
    </row>
    <row r="34" spans="1:1">
      <c r="A34" s="291"/>
    </row>
    <row r="35" spans="1:1">
      <c r="A35" s="291"/>
    </row>
    <row r="36" spans="1:1">
      <c r="A36" s="291"/>
    </row>
    <row r="37" spans="1:1">
      <c r="A37" s="291"/>
    </row>
    <row r="38" spans="1:1">
      <c r="A38" s="291"/>
    </row>
    <row r="39" spans="1:1">
      <c r="A39" s="291"/>
    </row>
    <row r="40" spans="1:1">
      <c r="A40" s="291"/>
    </row>
    <row r="41" spans="1:1">
      <c r="A41" s="291"/>
    </row>
    <row r="42" spans="1:1">
      <c r="A42" s="291"/>
    </row>
    <row r="43" spans="1:1">
      <c r="A43" s="291"/>
    </row>
    <row r="44" spans="1:1">
      <c r="A44" s="291"/>
    </row>
    <row r="45" spans="1:1">
      <c r="A45" s="291"/>
    </row>
    <row r="46" spans="1:1">
      <c r="A46" s="291"/>
    </row>
    <row r="47" spans="1:1">
      <c r="A47" s="291"/>
    </row>
    <row r="48" spans="1:1">
      <c r="A48" s="291"/>
    </row>
    <row r="49" spans="1:1">
      <c r="A49" s="291"/>
    </row>
    <row r="50" spans="1:1">
      <c r="A50" s="291"/>
    </row>
    <row r="51" spans="1:1">
      <c r="A51" s="291"/>
    </row>
    <row r="52" spans="1:1">
      <c r="A52" s="291"/>
    </row>
    <row r="53" spans="1:1">
      <c r="A53" s="291"/>
    </row>
    <row r="54" spans="1:1">
      <c r="A54" s="291"/>
    </row>
    <row r="55" spans="1:1">
      <c r="A55" s="291"/>
    </row>
    <row r="56" spans="1:1">
      <c r="A56" s="291"/>
    </row>
  </sheetData>
  <mergeCells count="1">
    <mergeCell ref="A4:AI4"/>
  </mergeCells>
  <printOptions horizontalCentered="1" gridLines="1" gridLinesSet="0"/>
  <pageMargins left="0.31496062992125984" right="0.27559055118110237" top="0.70866141732283472" bottom="0.74803149606299213" header="0.51181102362204722" footer="0.51181102362204722"/>
  <pageSetup paperSize="9" scale="90" orientation="landscape" r:id="rId1"/>
  <headerFooter alignWithMargins="0">
    <oddFooter xml:space="preserve">&amp;L&amp;F
Uniek nr. e-ABS
XXXXXXXXXXXXXXXXXXX
</oddFooter>
  </headerFooter>
  <ignoredErrors>
    <ignoredError sqref="AD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9F88-9BF8-4C3F-8801-5F3CE59CF4DB}">
  <dimension ref="A1:Z57"/>
  <sheetViews>
    <sheetView topLeftCell="F1" zoomScale="190" zoomScaleNormal="190" workbookViewId="0">
      <selection activeCell="L1" sqref="L1:M1048576"/>
    </sheetView>
  </sheetViews>
  <sheetFormatPr defaultRowHeight="15"/>
  <cols>
    <col min="1" max="1" width="25.28515625" customWidth="1"/>
    <col min="2" max="2" width="18.42578125" bestFit="1" customWidth="1"/>
    <col min="3" max="3" width="7.7109375" bestFit="1" customWidth="1"/>
    <col min="4" max="4" width="8.7109375" bestFit="1" customWidth="1"/>
    <col min="5" max="5" width="9.5703125" bestFit="1" customWidth="1"/>
    <col min="6" max="6" width="13" bestFit="1" customWidth="1"/>
    <col min="7" max="8" width="15.7109375" bestFit="1" customWidth="1"/>
    <col min="9" max="9" width="9.85546875" bestFit="1" customWidth="1"/>
    <col min="10" max="10" width="14.85546875" hidden="1" customWidth="1"/>
    <col min="11" max="11" width="14.85546875" customWidth="1"/>
    <col min="12" max="12" width="14.42578125" hidden="1" customWidth="1"/>
    <col min="13" max="13" width="18.42578125" hidden="1" customWidth="1"/>
    <col min="14" max="14" width="14.42578125" customWidth="1"/>
    <col min="15" max="15" width="18.42578125" bestFit="1" customWidth="1"/>
    <col min="16" max="16" width="14.28515625" hidden="1" customWidth="1"/>
    <col min="17" max="17" width="14.28515625" bestFit="1" customWidth="1"/>
    <col min="18" max="18" width="9.5703125" hidden="1" customWidth="1"/>
    <col min="19" max="19" width="10.42578125" hidden="1" customWidth="1"/>
    <col min="20" max="22" width="9.42578125" hidden="1" customWidth="1"/>
    <col min="23" max="23" width="10.28515625" hidden="1" customWidth="1"/>
    <col min="24" max="24" width="12.85546875" hidden="1" customWidth="1"/>
    <col min="25" max="25" width="13.85546875" hidden="1" customWidth="1"/>
    <col min="26" max="26" width="9.140625" customWidth="1"/>
  </cols>
  <sheetData>
    <row r="1" spans="1:26">
      <c r="A1" s="321" t="s">
        <v>775</v>
      </c>
      <c r="B1" s="287"/>
      <c r="C1" s="322"/>
      <c r="D1" s="322"/>
      <c r="E1" s="323"/>
      <c r="F1" s="323"/>
      <c r="G1" s="323"/>
      <c r="H1" s="323"/>
      <c r="I1" s="323"/>
      <c r="J1" s="324"/>
      <c r="K1" s="324"/>
      <c r="L1" s="325"/>
      <c r="M1" s="332"/>
      <c r="N1" s="332"/>
      <c r="O1" s="332"/>
      <c r="P1" s="326"/>
      <c r="Q1" s="326"/>
      <c r="R1" s="326"/>
      <c r="S1" s="326"/>
      <c r="T1" s="326"/>
      <c r="U1" s="326"/>
      <c r="V1" s="326"/>
      <c r="W1" s="326"/>
      <c r="X1" s="326"/>
      <c r="Y1" s="327"/>
    </row>
    <row r="2" spans="1:26">
      <c r="A2" s="328"/>
      <c r="B2" s="285"/>
      <c r="C2" s="329"/>
      <c r="D2" s="329"/>
      <c r="E2" s="330"/>
      <c r="F2" s="330"/>
      <c r="G2" s="330"/>
      <c r="H2" s="330"/>
      <c r="I2" s="330"/>
      <c r="J2" s="331"/>
      <c r="K2" s="331"/>
      <c r="L2" s="332"/>
      <c r="M2" s="332"/>
      <c r="N2" s="332"/>
      <c r="O2" s="332"/>
      <c r="P2" s="326"/>
      <c r="Q2" s="326"/>
      <c r="R2" s="326"/>
      <c r="S2" s="326"/>
      <c r="T2" s="326"/>
      <c r="U2" s="326"/>
      <c r="V2" s="326"/>
      <c r="W2" s="326"/>
      <c r="X2" s="326"/>
      <c r="Y2" s="327"/>
    </row>
    <row r="3" spans="1:26">
      <c r="A3" s="333" t="s">
        <v>808</v>
      </c>
      <c r="B3" s="334"/>
      <c r="C3" s="334"/>
      <c r="D3" s="334"/>
      <c r="E3" s="335"/>
      <c r="F3" s="335"/>
      <c r="G3" s="336"/>
      <c r="H3" s="336"/>
      <c r="I3" s="336"/>
      <c r="J3" s="331"/>
      <c r="K3" s="331"/>
      <c r="L3" s="332"/>
      <c r="M3" s="332"/>
      <c r="N3" s="332"/>
      <c r="O3" s="332"/>
      <c r="P3" s="326"/>
      <c r="Q3" s="326"/>
      <c r="R3" s="326"/>
      <c r="S3" s="326"/>
      <c r="T3" s="326"/>
      <c r="U3" s="326"/>
      <c r="V3" s="326"/>
      <c r="W3" s="326"/>
      <c r="X3" s="326"/>
      <c r="Y3" s="327"/>
    </row>
    <row r="4" spans="1:26" ht="20.25">
      <c r="A4" s="424" t="s">
        <v>696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310"/>
    </row>
    <row r="5" spans="1:26">
      <c r="A5" s="340" t="s">
        <v>12</v>
      </c>
      <c r="B5" s="340" t="s">
        <v>13</v>
      </c>
      <c r="C5" s="340" t="s">
        <v>14</v>
      </c>
      <c r="D5" s="340" t="s">
        <v>697</v>
      </c>
      <c r="E5" s="340" t="s">
        <v>776</v>
      </c>
      <c r="F5" s="340" t="s">
        <v>777</v>
      </c>
      <c r="G5" s="340" t="s">
        <v>17</v>
      </c>
      <c r="H5" s="337" t="s">
        <v>18</v>
      </c>
      <c r="I5" s="338" t="s">
        <v>778</v>
      </c>
      <c r="J5" s="346" t="s">
        <v>779</v>
      </c>
      <c r="K5" s="346" t="s">
        <v>801</v>
      </c>
      <c r="L5" s="341" t="s">
        <v>780</v>
      </c>
      <c r="M5" s="341" t="s">
        <v>809</v>
      </c>
      <c r="N5" s="341" t="s">
        <v>802</v>
      </c>
      <c r="O5" s="341" t="s">
        <v>811</v>
      </c>
      <c r="P5" s="342" t="s">
        <v>781</v>
      </c>
      <c r="Q5" s="342" t="s">
        <v>803</v>
      </c>
      <c r="R5" s="342" t="s">
        <v>762</v>
      </c>
      <c r="S5" s="343"/>
      <c r="T5" s="344"/>
      <c r="U5" s="344"/>
      <c r="V5" s="344"/>
      <c r="W5" s="344"/>
      <c r="X5" s="345"/>
      <c r="Y5" s="347"/>
    </row>
    <row r="6" spans="1:26">
      <c r="A6" s="308" t="s">
        <v>782</v>
      </c>
      <c r="B6" s="284"/>
      <c r="C6" s="302"/>
      <c r="D6" s="302"/>
      <c r="E6" s="303"/>
      <c r="F6" s="303"/>
      <c r="G6" s="304"/>
      <c r="H6" s="304"/>
      <c r="I6" s="305"/>
      <c r="J6" s="311"/>
      <c r="K6" s="311"/>
      <c r="L6" s="311"/>
      <c r="M6" s="311"/>
      <c r="N6" s="311"/>
      <c r="O6" s="311"/>
      <c r="P6" s="312"/>
      <c r="Q6" s="312"/>
      <c r="R6" s="312"/>
      <c r="S6" s="307"/>
      <c r="T6" s="307"/>
      <c r="U6" s="307"/>
      <c r="V6" s="306"/>
      <c r="W6" s="306"/>
      <c r="X6" s="307"/>
      <c r="Y6" s="306"/>
      <c r="Z6" s="289"/>
    </row>
    <row r="7" spans="1:26">
      <c r="A7" s="301" t="s">
        <v>117</v>
      </c>
      <c r="B7" s="286" t="s">
        <v>118</v>
      </c>
      <c r="C7" s="309"/>
      <c r="D7" s="309"/>
      <c r="E7" s="309"/>
      <c r="F7" s="309"/>
      <c r="G7" s="309"/>
      <c r="H7" s="309"/>
      <c r="I7" s="316"/>
      <c r="J7" s="300">
        <v>5942000</v>
      </c>
      <c r="K7" s="300">
        <f>J7</f>
        <v>5942000</v>
      </c>
      <c r="L7" s="318">
        <v>77000</v>
      </c>
      <c r="M7" s="318">
        <v>0</v>
      </c>
      <c r="N7" s="300">
        <f>L7</f>
        <v>77000</v>
      </c>
      <c r="O7" s="300">
        <f>M7</f>
        <v>0</v>
      </c>
      <c r="P7" s="300">
        <f>J7+L7+M7</f>
        <v>6019000</v>
      </c>
      <c r="Q7" s="300">
        <f>K7+N7+O7</f>
        <v>6019000</v>
      </c>
      <c r="R7" s="317">
        <v>0</v>
      </c>
      <c r="S7" s="319">
        <f>(P7*Specificatie!$G$6/1000)*Specificatie!$T$17</f>
        <v>0</v>
      </c>
      <c r="T7" s="320">
        <f>(P7*Specificatie!$G$7/1000)*Specificatie!$U$17</f>
        <v>0</v>
      </c>
      <c r="U7" s="320">
        <f>(P7*Specificatie!$G$8/1000)*Specificatie!$V$17</f>
        <v>0</v>
      </c>
      <c r="V7" s="320">
        <f>(P7*Specificatie!$G$9/1000)*Specificatie!$W$17</f>
        <v>0</v>
      </c>
      <c r="W7" s="320">
        <f>(P7*Specificatie!$G$10/1000)*Specificatie!$X$17</f>
        <v>0</v>
      </c>
      <c r="X7" s="320">
        <f>(P7*Specificatie!$G$11/1000)*Specificatie!$Y$17</f>
        <v>0</v>
      </c>
      <c r="Y7" s="339">
        <f>SUM(S7:X7)</f>
        <v>0</v>
      </c>
      <c r="Z7" s="289"/>
    </row>
    <row r="8" spans="1:26">
      <c r="A8" s="298" t="s">
        <v>120</v>
      </c>
      <c r="B8" s="286" t="s">
        <v>121</v>
      </c>
      <c r="C8" s="309"/>
      <c r="D8" s="309"/>
      <c r="E8" s="309"/>
      <c r="F8" s="309"/>
      <c r="G8" s="309"/>
      <c r="H8" s="309"/>
      <c r="I8" s="316"/>
      <c r="J8" s="300">
        <v>1805000</v>
      </c>
      <c r="K8" s="300">
        <f t="shared" ref="K8:K10" si="0">J8</f>
        <v>1805000</v>
      </c>
      <c r="L8" s="318">
        <v>28000</v>
      </c>
      <c r="M8" s="318">
        <v>0</v>
      </c>
      <c r="N8" s="300">
        <f t="shared" ref="N8:N11" si="1">L8</f>
        <v>28000</v>
      </c>
      <c r="O8" s="300">
        <f t="shared" ref="O8:O11" si="2">M8</f>
        <v>0</v>
      </c>
      <c r="P8" s="300">
        <f t="shared" ref="P8:P11" si="3">J8+L8+M8</f>
        <v>1833000</v>
      </c>
      <c r="Q8" s="300">
        <f t="shared" ref="Q8:Q11" si="4">K8+N8+O8</f>
        <v>1833000</v>
      </c>
      <c r="R8" s="317">
        <v>0</v>
      </c>
      <c r="S8" s="319">
        <f>(P8*Specificatie!$G$6/1000)*Specificatie!$T$17</f>
        <v>0</v>
      </c>
      <c r="T8" s="320">
        <f>(P8*Specificatie!$G$7/1000)*Specificatie!$U$17</f>
        <v>0</v>
      </c>
      <c r="U8" s="320">
        <f>(P8*Specificatie!$G$8/1000)*Specificatie!$V$17</f>
        <v>0</v>
      </c>
      <c r="V8" s="320">
        <f>(P8*Specificatie!$G$9/1000)*Specificatie!$W$17</f>
        <v>0</v>
      </c>
      <c r="W8" s="320">
        <f>(P8*Specificatie!$G$10/1000)*Specificatie!$X$17</f>
        <v>0</v>
      </c>
      <c r="X8" s="320">
        <f>(P8*Specificatie!$G$11/1000)*Specificatie!$Y$17</f>
        <v>0</v>
      </c>
      <c r="Y8" s="339">
        <f>SUM(S8:X8)</f>
        <v>0</v>
      </c>
      <c r="Z8" s="289"/>
    </row>
    <row r="9" spans="1:26">
      <c r="A9" s="298" t="s">
        <v>783</v>
      </c>
      <c r="B9" s="286" t="s">
        <v>782</v>
      </c>
      <c r="C9" s="309" t="s">
        <v>159</v>
      </c>
      <c r="D9" s="309" t="s">
        <v>784</v>
      </c>
      <c r="E9" s="309"/>
      <c r="F9" s="309"/>
      <c r="G9" s="309"/>
      <c r="H9" s="309"/>
      <c r="I9" s="316"/>
      <c r="J9" s="300">
        <v>63981481</v>
      </c>
      <c r="K9" s="300">
        <f t="shared" si="0"/>
        <v>63981481</v>
      </c>
      <c r="L9" s="318">
        <v>3454468</v>
      </c>
      <c r="M9" s="318">
        <v>0</v>
      </c>
      <c r="N9" s="300">
        <f t="shared" si="1"/>
        <v>3454468</v>
      </c>
      <c r="O9" s="300">
        <f t="shared" si="2"/>
        <v>0</v>
      </c>
      <c r="P9" s="300">
        <f t="shared" si="3"/>
        <v>67435949</v>
      </c>
      <c r="Q9" s="300">
        <f t="shared" si="4"/>
        <v>67435949</v>
      </c>
      <c r="R9" s="317">
        <v>0</v>
      </c>
      <c r="S9" s="319">
        <f>(P9*Specificatie!$G$6/1000)*Specificatie!$T$17</f>
        <v>0</v>
      </c>
      <c r="T9" s="320">
        <f>(P9*Specificatie!$G$7/1000)*Specificatie!$U$17</f>
        <v>0</v>
      </c>
      <c r="U9" s="320">
        <f>(P9*Specificatie!$G$8/1000)*Specificatie!$V$17</f>
        <v>0</v>
      </c>
      <c r="V9" s="320">
        <f>(P9*Specificatie!$G$9/1000)*Specificatie!$W$17</f>
        <v>0</v>
      </c>
      <c r="W9" s="320">
        <f>(P9*Specificatie!$G$10/1000)*Specificatie!$X$17</f>
        <v>0</v>
      </c>
      <c r="X9" s="320">
        <f>(P9*Specificatie!$G$11/1000)*Specificatie!$Y$17</f>
        <v>0</v>
      </c>
      <c r="Y9" s="339">
        <f>SUM(S9:X9)</f>
        <v>0</v>
      </c>
      <c r="Z9" s="289"/>
    </row>
    <row r="10" spans="1:26">
      <c r="A10" s="298" t="s">
        <v>785</v>
      </c>
      <c r="B10" s="286" t="s">
        <v>782</v>
      </c>
      <c r="C10" s="309" t="s">
        <v>159</v>
      </c>
      <c r="D10" s="309" t="s">
        <v>786</v>
      </c>
      <c r="E10" s="309"/>
      <c r="F10" s="309"/>
      <c r="G10" s="309"/>
      <c r="H10" s="309"/>
      <c r="I10" s="316"/>
      <c r="J10" s="313">
        <v>7293889</v>
      </c>
      <c r="K10" s="300">
        <f t="shared" si="0"/>
        <v>7293889</v>
      </c>
      <c r="L10" s="318">
        <v>535126</v>
      </c>
      <c r="M10" s="318">
        <v>0</v>
      </c>
      <c r="N10" s="300">
        <f t="shared" si="1"/>
        <v>535126</v>
      </c>
      <c r="O10" s="300">
        <f t="shared" si="2"/>
        <v>0</v>
      </c>
      <c r="P10" s="300">
        <f t="shared" si="3"/>
        <v>7829015</v>
      </c>
      <c r="Q10" s="300">
        <f t="shared" si="4"/>
        <v>7829015</v>
      </c>
      <c r="R10" s="317">
        <v>0</v>
      </c>
      <c r="S10" s="319">
        <f>(P10*Specificatie!$G$6/1000)*Specificatie!$T$17</f>
        <v>0</v>
      </c>
      <c r="T10" s="320">
        <f>(P10*Specificatie!$G$7/1000)*Specificatie!$U$17</f>
        <v>0</v>
      </c>
      <c r="U10" s="320">
        <f>(P10*Specificatie!$G$8/1000)*Specificatie!$V$17</f>
        <v>0</v>
      </c>
      <c r="V10" s="320">
        <f>(P10*Specificatie!$G$9/1000)*Specificatie!$W$17</f>
        <v>0</v>
      </c>
      <c r="W10" s="320">
        <f>(P10*Specificatie!$G$10/1000)*Specificatie!$X$17</f>
        <v>0</v>
      </c>
      <c r="X10" s="320">
        <f>(P10*Specificatie!$G$11/1000)*Specificatie!$Y$17</f>
        <v>0</v>
      </c>
      <c r="Y10" s="339">
        <f>SUM(S10:X10)</f>
        <v>0</v>
      </c>
      <c r="Z10" s="289"/>
    </row>
    <row r="11" spans="1:26" ht="33.75">
      <c r="A11" s="298" t="s">
        <v>810</v>
      </c>
      <c r="B11" s="309" t="s">
        <v>817</v>
      </c>
      <c r="C11" s="309" t="s">
        <v>159</v>
      </c>
      <c r="D11" s="309"/>
      <c r="E11" s="309"/>
      <c r="F11" s="309"/>
      <c r="G11" s="309"/>
      <c r="H11" s="309"/>
      <c r="I11" s="316"/>
      <c r="J11" s="313"/>
      <c r="K11" s="300">
        <v>0</v>
      </c>
      <c r="L11" s="318">
        <v>0</v>
      </c>
      <c r="M11" s="318">
        <v>27000000</v>
      </c>
      <c r="N11" s="300">
        <f t="shared" si="1"/>
        <v>0</v>
      </c>
      <c r="O11" s="300">
        <f t="shared" si="2"/>
        <v>27000000</v>
      </c>
      <c r="P11" s="300">
        <f t="shared" si="3"/>
        <v>27000000</v>
      </c>
      <c r="Q11" s="300">
        <f t="shared" si="4"/>
        <v>27000000</v>
      </c>
      <c r="R11" s="317"/>
      <c r="S11" s="396"/>
      <c r="T11" s="396"/>
      <c r="U11" s="396"/>
      <c r="V11" s="396"/>
      <c r="W11" s="396"/>
      <c r="X11" s="396"/>
      <c r="Y11" s="397"/>
      <c r="Z11" s="289"/>
    </row>
    <row r="12" spans="1:26" ht="15.75" thickBot="1">
      <c r="A12" s="299" t="s">
        <v>787</v>
      </c>
      <c r="B12" s="299"/>
      <c r="C12" s="299"/>
      <c r="D12" s="299"/>
      <c r="E12" s="299"/>
      <c r="F12" s="299"/>
      <c r="G12" s="299"/>
      <c r="H12" s="299"/>
      <c r="I12" s="314"/>
      <c r="J12" s="315">
        <f t="shared" ref="J12:R12" si="5">SUM(J7:J10)</f>
        <v>79022370</v>
      </c>
      <c r="K12" s="315">
        <f>SUM(K7:K11)</f>
        <v>79022370</v>
      </c>
      <c r="L12" s="315">
        <f>SUM(L7:L11)</f>
        <v>4094594</v>
      </c>
      <c r="M12" s="315">
        <f>SUM(M7:M11)</f>
        <v>27000000</v>
      </c>
      <c r="N12" s="315">
        <f>SUM(N7:N11)</f>
        <v>4094594</v>
      </c>
      <c r="O12" s="315">
        <f>SUM(O7:O11)</f>
        <v>27000000</v>
      </c>
      <c r="P12" s="315">
        <f t="shared" si="5"/>
        <v>83116964</v>
      </c>
      <c r="Q12" s="315">
        <f>SUM(Q7:Q11)</f>
        <v>110116964</v>
      </c>
      <c r="R12" s="315">
        <f t="shared" si="5"/>
        <v>0</v>
      </c>
      <c r="S12" s="315">
        <f>SUM(S7:S10)</f>
        <v>0</v>
      </c>
      <c r="T12" s="315">
        <f t="shared" ref="T12:Y12" si="6">SUM(T7:T10)</f>
        <v>0</v>
      </c>
      <c r="U12" s="315">
        <f t="shared" si="6"/>
        <v>0</v>
      </c>
      <c r="V12" s="315">
        <f t="shared" si="6"/>
        <v>0</v>
      </c>
      <c r="W12" s="315">
        <f t="shared" si="6"/>
        <v>0</v>
      </c>
      <c r="X12" s="315">
        <f t="shared" si="6"/>
        <v>0</v>
      </c>
      <c r="Y12" s="315">
        <f t="shared" si="6"/>
        <v>0</v>
      </c>
      <c r="Z12" s="289"/>
    </row>
    <row r="13" spans="1:26" ht="15.75" thickTop="1">
      <c r="A13" s="290"/>
    </row>
    <row r="14" spans="1:26">
      <c r="A14" s="291"/>
      <c r="J14" s="295"/>
      <c r="K14" s="295"/>
      <c r="L14" s="295"/>
      <c r="M14" s="295"/>
      <c r="N14" s="295"/>
      <c r="O14" s="295"/>
      <c r="P14" s="297"/>
      <c r="Q14" s="297"/>
      <c r="R14" s="297"/>
      <c r="S14" s="297"/>
      <c r="T14" s="297"/>
      <c r="U14" s="297"/>
      <c r="V14" s="297"/>
      <c r="W14" s="297"/>
      <c r="X14" s="297"/>
      <c r="Y14" s="297"/>
    </row>
    <row r="15" spans="1:26">
      <c r="A15" s="291"/>
      <c r="J15" s="295"/>
      <c r="K15" s="295"/>
      <c r="L15" s="295"/>
      <c r="M15" s="295"/>
      <c r="N15" s="295"/>
      <c r="O15" s="295"/>
      <c r="P15" s="297"/>
      <c r="Q15" s="297"/>
      <c r="R15" s="297"/>
      <c r="S15" s="297"/>
      <c r="T15" s="297"/>
      <c r="U15" s="297"/>
      <c r="V15" s="297"/>
      <c r="W15" s="297"/>
      <c r="X15" s="297"/>
      <c r="Y15" s="297"/>
    </row>
    <row r="16" spans="1:26">
      <c r="A16" s="291"/>
    </row>
    <row r="17" spans="1:25">
      <c r="A17" s="291"/>
    </row>
    <row r="18" spans="1:25">
      <c r="A18" s="291"/>
    </row>
    <row r="19" spans="1:25">
      <c r="A19" s="291"/>
    </row>
    <row r="20" spans="1:25">
      <c r="A20" s="291"/>
    </row>
    <row r="21" spans="1:25">
      <c r="A21" s="291"/>
    </row>
    <row r="22" spans="1:25">
      <c r="A22" s="291"/>
      <c r="P22" s="294"/>
      <c r="Q22" s="294"/>
      <c r="R22" s="294"/>
      <c r="S22" s="294"/>
      <c r="T22" s="294"/>
      <c r="U22" s="294"/>
      <c r="V22" s="294"/>
      <c r="W22" s="294"/>
      <c r="X22" s="294"/>
      <c r="Y22" s="294"/>
    </row>
    <row r="23" spans="1:25">
      <c r="A23" s="291"/>
    </row>
    <row r="24" spans="1:25">
      <c r="A24" s="291"/>
    </row>
    <row r="25" spans="1:25">
      <c r="A25" s="291"/>
    </row>
    <row r="26" spans="1:25">
      <c r="A26" s="291"/>
      <c r="J26" s="348"/>
      <c r="K26" s="348"/>
      <c r="L26" s="348"/>
      <c r="M26" s="348"/>
      <c r="N26" s="348"/>
      <c r="O26" s="348"/>
    </row>
    <row r="27" spans="1:25">
      <c r="A27" s="291"/>
      <c r="J27" s="348"/>
      <c r="K27" s="348"/>
      <c r="L27" s="348"/>
      <c r="M27" s="348"/>
      <c r="N27" s="348"/>
      <c r="O27" s="348"/>
    </row>
    <row r="28" spans="1:25">
      <c r="A28" s="291"/>
      <c r="J28" s="348"/>
      <c r="K28" s="348"/>
      <c r="L28" s="348"/>
      <c r="M28" s="348"/>
      <c r="N28" s="348"/>
      <c r="O28" s="348"/>
    </row>
    <row r="29" spans="1:25">
      <c r="A29" s="291"/>
      <c r="J29" s="348"/>
      <c r="K29" s="348"/>
      <c r="L29" s="348"/>
      <c r="M29" s="348"/>
      <c r="N29" s="348"/>
      <c r="O29" s="348"/>
    </row>
    <row r="30" spans="1:25">
      <c r="A30" s="291"/>
      <c r="B30" s="199"/>
      <c r="C30" s="291"/>
      <c r="D30" s="291"/>
      <c r="E30" s="292"/>
      <c r="F30" s="292"/>
      <c r="G30" s="293"/>
      <c r="H30" s="293"/>
      <c r="I30" s="293"/>
      <c r="J30" s="348"/>
      <c r="K30" s="348"/>
      <c r="L30" s="348"/>
      <c r="M30" s="348"/>
      <c r="N30" s="348"/>
      <c r="O30" s="348"/>
      <c r="P30" s="296"/>
      <c r="Q30" s="296"/>
      <c r="R30" s="296"/>
      <c r="S30" s="296"/>
      <c r="T30" s="296"/>
      <c r="U30" s="296"/>
      <c r="V30" s="296"/>
      <c r="W30" s="296"/>
      <c r="X30" s="296"/>
      <c r="Y30" s="296"/>
    </row>
    <row r="31" spans="1:25">
      <c r="A31" s="291"/>
      <c r="B31" s="199"/>
      <c r="C31" s="291"/>
      <c r="D31" s="291"/>
      <c r="E31" s="292"/>
      <c r="F31" s="292"/>
      <c r="G31" s="293"/>
      <c r="H31" s="293"/>
      <c r="I31" s="293"/>
      <c r="J31" s="348"/>
      <c r="K31" s="348"/>
      <c r="L31" s="348"/>
      <c r="M31" s="348"/>
      <c r="N31" s="348"/>
      <c r="O31" s="348"/>
      <c r="P31" s="296"/>
      <c r="Q31" s="296"/>
      <c r="R31" s="296"/>
      <c r="S31" s="296"/>
      <c r="T31" s="296"/>
      <c r="U31" s="296"/>
      <c r="V31" s="296"/>
      <c r="W31" s="296"/>
      <c r="X31" s="296"/>
      <c r="Y31" s="296"/>
    </row>
    <row r="32" spans="1:25">
      <c r="A32" s="291"/>
      <c r="B32" s="199"/>
      <c r="C32" s="291"/>
      <c r="D32" s="291"/>
      <c r="E32" s="292"/>
      <c r="F32" s="292"/>
      <c r="G32" s="293"/>
      <c r="H32" s="293"/>
      <c r="I32" s="293"/>
      <c r="J32" s="348"/>
      <c r="K32" s="348"/>
      <c r="L32" s="348"/>
      <c r="M32" s="348"/>
      <c r="N32" s="348"/>
      <c r="O32" s="348"/>
      <c r="P32" s="296"/>
      <c r="Q32" s="296"/>
      <c r="R32" s="296"/>
      <c r="S32" s="296"/>
      <c r="T32" s="296"/>
      <c r="U32" s="296"/>
      <c r="V32" s="296"/>
      <c r="W32" s="296"/>
      <c r="X32" s="296"/>
      <c r="Y32" s="296"/>
    </row>
    <row r="33" spans="1:25">
      <c r="A33" s="291"/>
      <c r="B33" s="199"/>
      <c r="C33" s="291"/>
      <c r="D33" s="291"/>
      <c r="E33" s="292"/>
      <c r="F33" s="292"/>
      <c r="G33" s="293"/>
      <c r="H33" s="293"/>
      <c r="I33" s="293"/>
      <c r="J33" s="348"/>
      <c r="K33" s="348"/>
      <c r="L33" s="348"/>
      <c r="M33" s="348"/>
      <c r="N33" s="348"/>
      <c r="O33" s="348"/>
      <c r="P33" s="296"/>
      <c r="Q33" s="296"/>
      <c r="R33" s="296"/>
      <c r="S33" s="296"/>
      <c r="T33" s="296"/>
      <c r="U33" s="296"/>
      <c r="V33" s="296"/>
      <c r="W33" s="296"/>
      <c r="X33" s="296"/>
      <c r="Y33" s="296"/>
    </row>
    <row r="34" spans="1:25">
      <c r="E34" s="292"/>
      <c r="F34" s="292"/>
      <c r="G34" s="293"/>
      <c r="H34" s="293"/>
      <c r="I34" s="293"/>
      <c r="J34" s="348"/>
      <c r="K34" s="348"/>
      <c r="L34" s="348"/>
      <c r="M34" s="348"/>
      <c r="N34" s="348"/>
      <c r="O34" s="348"/>
      <c r="P34" s="296"/>
      <c r="Q34" s="296"/>
      <c r="R34" s="296"/>
      <c r="S34" s="296"/>
      <c r="T34" s="296"/>
      <c r="U34" s="296"/>
      <c r="V34" s="296"/>
      <c r="W34" s="296"/>
      <c r="X34" s="296"/>
      <c r="Y34" s="296"/>
    </row>
    <row r="35" spans="1:25">
      <c r="E35" s="292"/>
      <c r="F35" s="292"/>
      <c r="G35" s="293"/>
      <c r="H35" s="293"/>
      <c r="I35" s="293"/>
      <c r="J35" s="348"/>
      <c r="K35" s="348"/>
      <c r="L35" s="348"/>
      <c r="M35" s="348"/>
      <c r="N35" s="348"/>
      <c r="O35" s="348"/>
      <c r="P35" s="296"/>
      <c r="Q35" s="296"/>
      <c r="R35" s="296"/>
      <c r="S35" s="296"/>
      <c r="T35" s="296"/>
      <c r="U35" s="296"/>
      <c r="V35" s="296"/>
      <c r="W35" s="296"/>
      <c r="X35" s="296"/>
      <c r="Y35" s="296"/>
    </row>
    <row r="36" spans="1:25">
      <c r="E36" s="292"/>
      <c r="F36" s="292"/>
      <c r="G36" s="293"/>
      <c r="H36" s="293"/>
      <c r="I36" s="293"/>
      <c r="J36" s="294"/>
      <c r="K36" s="294"/>
      <c r="L36" s="294"/>
      <c r="M36" s="294"/>
      <c r="N36" s="294"/>
      <c r="O36" s="294"/>
      <c r="P36" s="296"/>
      <c r="Q36" s="296"/>
      <c r="R36" s="296"/>
      <c r="S36" s="296"/>
      <c r="T36" s="296"/>
      <c r="U36" s="296"/>
      <c r="V36" s="296"/>
      <c r="W36" s="296"/>
      <c r="X36" s="296"/>
      <c r="Y36" s="296"/>
    </row>
    <row r="37" spans="1:25">
      <c r="E37" s="292"/>
      <c r="F37" s="292"/>
      <c r="G37" s="293"/>
      <c r="H37" s="293"/>
      <c r="I37" s="293"/>
      <c r="J37" s="294"/>
      <c r="K37" s="294"/>
      <c r="L37" s="294"/>
      <c r="M37" s="294"/>
      <c r="N37" s="294"/>
      <c r="O37" s="294"/>
      <c r="P37" s="296"/>
      <c r="Q37" s="296"/>
      <c r="R37" s="296"/>
      <c r="S37" s="296"/>
      <c r="T37" s="296"/>
      <c r="U37" s="296"/>
      <c r="V37" s="296"/>
      <c r="W37" s="296"/>
      <c r="X37" s="296"/>
      <c r="Y37" s="296"/>
    </row>
    <row r="38" spans="1:25">
      <c r="E38" s="292"/>
      <c r="F38" s="292"/>
      <c r="G38" s="293"/>
      <c r="H38" s="293"/>
      <c r="I38" s="293"/>
      <c r="J38" s="294"/>
      <c r="K38" s="294"/>
      <c r="L38" s="294"/>
      <c r="M38" s="294"/>
      <c r="N38" s="294"/>
      <c r="O38" s="294"/>
      <c r="P38" s="296"/>
      <c r="Q38" s="296"/>
      <c r="R38" s="296"/>
      <c r="S38" s="296"/>
      <c r="T38" s="296"/>
      <c r="U38" s="296"/>
      <c r="V38" s="296"/>
      <c r="W38" s="296"/>
      <c r="X38" s="296"/>
      <c r="Y38" s="296"/>
    </row>
    <row r="39" spans="1:25">
      <c r="E39" s="292"/>
      <c r="F39" s="292"/>
      <c r="G39" s="293"/>
      <c r="H39" s="293"/>
      <c r="I39" s="293"/>
      <c r="J39" s="294"/>
      <c r="K39" s="294"/>
      <c r="L39" s="294"/>
      <c r="M39" s="294"/>
      <c r="N39" s="294"/>
      <c r="O39" s="294"/>
      <c r="P39" s="296"/>
      <c r="Q39" s="296"/>
      <c r="R39" s="296"/>
      <c r="S39" s="296"/>
      <c r="T39" s="296"/>
      <c r="U39" s="296"/>
      <c r="V39" s="296"/>
      <c r="W39" s="296"/>
      <c r="X39" s="296"/>
      <c r="Y39" s="296"/>
    </row>
    <row r="40" spans="1:25">
      <c r="E40" s="292"/>
      <c r="F40" s="292"/>
      <c r="G40" s="293"/>
      <c r="H40" s="293"/>
      <c r="I40" s="293"/>
      <c r="J40" s="294"/>
      <c r="K40" s="294"/>
      <c r="L40" s="294"/>
      <c r="M40" s="294"/>
      <c r="N40" s="294"/>
      <c r="O40" s="294"/>
      <c r="P40" s="296"/>
      <c r="Q40" s="296"/>
      <c r="R40" s="296"/>
      <c r="S40" s="296"/>
      <c r="T40" s="296"/>
      <c r="U40" s="296"/>
      <c r="V40" s="296"/>
      <c r="W40" s="296"/>
      <c r="X40" s="296"/>
      <c r="Y40" s="296"/>
    </row>
    <row r="41" spans="1:25">
      <c r="E41" s="292"/>
      <c r="F41" s="292"/>
      <c r="G41" s="293"/>
      <c r="H41" s="293"/>
      <c r="I41" s="293"/>
      <c r="J41" s="294"/>
      <c r="K41" s="294"/>
      <c r="L41" s="294"/>
      <c r="M41" s="294"/>
      <c r="N41" s="294"/>
      <c r="O41" s="294"/>
      <c r="P41" s="296"/>
      <c r="Q41" s="296"/>
      <c r="R41" s="296"/>
      <c r="S41" s="296"/>
      <c r="T41" s="296"/>
      <c r="U41" s="296"/>
      <c r="V41" s="296"/>
      <c r="W41" s="296"/>
      <c r="X41" s="296"/>
      <c r="Y41" s="296"/>
    </row>
    <row r="42" spans="1:25">
      <c r="E42" s="292"/>
      <c r="F42" s="292"/>
      <c r="G42" s="293"/>
      <c r="H42" s="293"/>
      <c r="I42" s="293"/>
      <c r="J42" s="294"/>
      <c r="K42" s="294"/>
      <c r="L42" s="294"/>
      <c r="M42" s="294"/>
      <c r="N42" s="294"/>
      <c r="O42" s="294"/>
      <c r="P42" s="296"/>
      <c r="Q42" s="296"/>
      <c r="R42" s="296"/>
      <c r="S42" s="296"/>
      <c r="T42" s="296"/>
      <c r="U42" s="296"/>
      <c r="V42" s="296"/>
      <c r="W42" s="296"/>
      <c r="X42" s="296"/>
      <c r="Y42" s="296"/>
    </row>
    <row r="43" spans="1:25">
      <c r="E43" s="292"/>
      <c r="F43" s="292"/>
      <c r="G43" s="293"/>
      <c r="H43" s="293"/>
      <c r="I43" s="293"/>
      <c r="J43" s="294"/>
      <c r="K43" s="294"/>
      <c r="L43" s="294"/>
      <c r="M43" s="294"/>
      <c r="N43" s="294"/>
      <c r="O43" s="294"/>
      <c r="P43" s="296"/>
      <c r="Q43" s="296"/>
      <c r="R43" s="296"/>
      <c r="S43" s="296"/>
      <c r="T43" s="296"/>
      <c r="U43" s="296"/>
      <c r="V43" s="296"/>
      <c r="W43" s="296"/>
      <c r="X43" s="296"/>
      <c r="Y43" s="296"/>
    </row>
    <row r="44" spans="1:25">
      <c r="E44" s="292"/>
      <c r="F44" s="292"/>
      <c r="G44" s="293"/>
      <c r="H44" s="293"/>
      <c r="I44" s="293"/>
      <c r="J44" s="294"/>
      <c r="K44" s="294"/>
      <c r="L44" s="294"/>
      <c r="M44" s="294"/>
      <c r="N44" s="294"/>
      <c r="O44" s="294"/>
      <c r="P44" s="296"/>
      <c r="Q44" s="296"/>
      <c r="R44" s="296"/>
      <c r="S44" s="296"/>
      <c r="T44" s="296"/>
      <c r="U44" s="296"/>
      <c r="V44" s="296"/>
      <c r="W44" s="296"/>
      <c r="X44" s="296"/>
      <c r="Y44" s="296"/>
    </row>
    <row r="45" spans="1:25">
      <c r="E45" s="292"/>
      <c r="F45" s="292"/>
      <c r="G45" s="293"/>
      <c r="H45" s="293"/>
      <c r="I45" s="293"/>
      <c r="J45" s="294"/>
      <c r="K45" s="294"/>
      <c r="L45" s="294"/>
      <c r="M45" s="294"/>
      <c r="N45" s="294"/>
      <c r="O45" s="294"/>
      <c r="P45" s="296"/>
      <c r="Q45" s="296"/>
      <c r="R45" s="296"/>
      <c r="S45" s="296"/>
      <c r="T45" s="296"/>
      <c r="U45" s="296"/>
      <c r="V45" s="296"/>
      <c r="W45" s="296"/>
      <c r="X45" s="296"/>
      <c r="Y45" s="296"/>
    </row>
    <row r="46" spans="1:25">
      <c r="E46" s="292"/>
      <c r="F46" s="292"/>
      <c r="G46" s="293"/>
      <c r="H46" s="293"/>
      <c r="I46" s="293"/>
      <c r="J46" s="294"/>
      <c r="K46" s="294"/>
      <c r="L46" s="294"/>
      <c r="M46" s="294"/>
      <c r="N46" s="294"/>
      <c r="O46" s="294"/>
      <c r="P46" s="296"/>
      <c r="Q46" s="296"/>
      <c r="R46" s="296"/>
      <c r="S46" s="296"/>
      <c r="T46" s="296"/>
      <c r="U46" s="296"/>
      <c r="V46" s="296"/>
      <c r="W46" s="296"/>
      <c r="X46" s="296"/>
      <c r="Y46" s="296"/>
    </row>
    <row r="47" spans="1:25">
      <c r="E47" s="292"/>
      <c r="F47" s="292"/>
      <c r="G47" s="293"/>
      <c r="H47" s="293"/>
      <c r="I47" s="293"/>
      <c r="J47" s="294"/>
      <c r="K47" s="294"/>
      <c r="L47" s="294"/>
      <c r="M47" s="294"/>
      <c r="N47" s="294"/>
      <c r="O47" s="294"/>
      <c r="P47" s="296"/>
      <c r="Q47" s="296"/>
      <c r="R47" s="296"/>
      <c r="S47" s="296"/>
      <c r="T47" s="296"/>
      <c r="U47" s="296"/>
      <c r="V47" s="296"/>
      <c r="W47" s="296"/>
      <c r="X47" s="296"/>
      <c r="Y47" s="296"/>
    </row>
    <row r="48" spans="1:25">
      <c r="E48" s="292"/>
      <c r="F48" s="292"/>
      <c r="G48" s="293"/>
      <c r="H48" s="293"/>
      <c r="I48" s="293"/>
      <c r="J48" s="294"/>
      <c r="K48" s="294"/>
      <c r="L48" s="294"/>
      <c r="M48" s="294"/>
      <c r="N48" s="294"/>
      <c r="O48" s="294"/>
      <c r="P48" s="296"/>
      <c r="Q48" s="296"/>
      <c r="R48" s="296"/>
      <c r="S48" s="296"/>
      <c r="T48" s="296"/>
      <c r="U48" s="296"/>
      <c r="V48" s="296"/>
      <c r="W48" s="296"/>
      <c r="X48" s="296"/>
      <c r="Y48" s="296"/>
    </row>
    <row r="49" spans="5:25">
      <c r="E49" s="292"/>
      <c r="F49" s="292"/>
      <c r="G49" s="293"/>
      <c r="H49" s="293"/>
      <c r="I49" s="293"/>
      <c r="J49" s="294"/>
      <c r="K49" s="294"/>
      <c r="L49" s="294"/>
      <c r="M49" s="294"/>
      <c r="N49" s="294"/>
      <c r="O49" s="294"/>
      <c r="P49" s="296"/>
      <c r="Q49" s="296"/>
      <c r="R49" s="296"/>
      <c r="S49" s="296"/>
      <c r="T49" s="296"/>
      <c r="U49" s="296"/>
      <c r="V49" s="296"/>
      <c r="W49" s="296"/>
      <c r="X49" s="296"/>
      <c r="Y49" s="296"/>
    </row>
    <row r="50" spans="5:25">
      <c r="E50" s="292"/>
      <c r="F50" s="292"/>
      <c r="G50" s="293"/>
      <c r="H50" s="293"/>
      <c r="I50" s="293"/>
      <c r="J50" s="294"/>
      <c r="K50" s="294"/>
      <c r="L50" s="294"/>
      <c r="M50" s="294"/>
      <c r="N50" s="294"/>
      <c r="O50" s="294"/>
      <c r="P50" s="296"/>
      <c r="Q50" s="296"/>
      <c r="R50" s="296"/>
      <c r="S50" s="296"/>
      <c r="T50" s="296"/>
      <c r="U50" s="296"/>
      <c r="V50" s="296"/>
      <c r="W50" s="296"/>
      <c r="X50" s="296"/>
      <c r="Y50" s="296"/>
    </row>
    <row r="51" spans="5:25">
      <c r="E51" s="292"/>
      <c r="F51" s="292"/>
      <c r="G51" s="293"/>
      <c r="H51" s="293"/>
      <c r="I51" s="293"/>
      <c r="J51" s="294"/>
      <c r="K51" s="294"/>
      <c r="L51" s="294"/>
      <c r="M51" s="294"/>
      <c r="N51" s="294"/>
      <c r="O51" s="294"/>
      <c r="P51" s="296"/>
      <c r="Q51" s="296"/>
      <c r="R51" s="296"/>
      <c r="S51" s="296"/>
      <c r="T51" s="296"/>
      <c r="U51" s="296"/>
      <c r="V51" s="296"/>
      <c r="W51" s="296"/>
      <c r="X51" s="296"/>
      <c r="Y51" s="296"/>
    </row>
    <row r="52" spans="5:25">
      <c r="E52" s="292"/>
      <c r="F52" s="292"/>
      <c r="G52" s="293"/>
      <c r="H52" s="293"/>
      <c r="I52" s="293"/>
      <c r="J52" s="294"/>
      <c r="K52" s="294"/>
      <c r="L52" s="294"/>
      <c r="M52" s="294"/>
      <c r="N52" s="294"/>
      <c r="O52" s="294"/>
      <c r="P52" s="296"/>
      <c r="Q52" s="296"/>
      <c r="R52" s="296"/>
      <c r="S52" s="296"/>
      <c r="T52" s="296"/>
      <c r="U52" s="296"/>
      <c r="V52" s="296"/>
      <c r="W52" s="296"/>
      <c r="X52" s="296"/>
      <c r="Y52" s="296"/>
    </row>
    <row r="53" spans="5:25">
      <c r="E53" s="292"/>
      <c r="F53" s="292"/>
      <c r="G53" s="293"/>
      <c r="H53" s="293"/>
      <c r="I53" s="293"/>
      <c r="J53" s="294"/>
      <c r="K53" s="294"/>
      <c r="L53" s="294"/>
      <c r="M53" s="294"/>
      <c r="N53" s="294"/>
      <c r="O53" s="294"/>
      <c r="P53" s="296"/>
      <c r="Q53" s="296"/>
      <c r="R53" s="296"/>
      <c r="S53" s="296"/>
      <c r="T53" s="296"/>
      <c r="U53" s="296"/>
      <c r="V53" s="296"/>
      <c r="W53" s="296"/>
      <c r="X53" s="296"/>
      <c r="Y53" s="296"/>
    </row>
    <row r="54" spans="5:25">
      <c r="E54" s="292"/>
      <c r="F54" s="292"/>
      <c r="G54" s="293"/>
      <c r="H54" s="293"/>
      <c r="I54" s="293"/>
      <c r="J54" s="294"/>
      <c r="K54" s="294"/>
      <c r="L54" s="294"/>
      <c r="M54" s="294"/>
      <c r="N54" s="294"/>
      <c r="O54" s="294"/>
      <c r="P54" s="296"/>
      <c r="Q54" s="296"/>
      <c r="R54" s="296"/>
      <c r="S54" s="296"/>
      <c r="T54" s="296"/>
      <c r="U54" s="296"/>
      <c r="V54" s="296"/>
      <c r="W54" s="296"/>
      <c r="X54" s="296"/>
      <c r="Y54" s="296"/>
    </row>
    <row r="55" spans="5:25">
      <c r="E55" s="292"/>
      <c r="F55" s="292"/>
      <c r="G55" s="293"/>
      <c r="H55" s="293"/>
      <c r="I55" s="293"/>
      <c r="J55" s="294"/>
      <c r="K55" s="294"/>
      <c r="L55" s="294"/>
      <c r="M55" s="294"/>
      <c r="N55" s="294"/>
      <c r="O55" s="294"/>
      <c r="P55" s="296"/>
      <c r="Q55" s="296"/>
      <c r="R55" s="296"/>
      <c r="S55" s="296"/>
      <c r="T55" s="296"/>
      <c r="U55" s="296"/>
      <c r="V55" s="296"/>
      <c r="W55" s="296"/>
      <c r="X55" s="296"/>
      <c r="Y55" s="296"/>
    </row>
    <row r="56" spans="5:25">
      <c r="E56" s="292"/>
      <c r="F56" s="292"/>
      <c r="G56" s="293"/>
      <c r="H56" s="293"/>
      <c r="I56" s="293"/>
      <c r="J56" s="294"/>
      <c r="K56" s="294"/>
      <c r="L56" s="294"/>
      <c r="M56" s="294"/>
      <c r="N56" s="294"/>
      <c r="O56" s="294"/>
      <c r="P56" s="296"/>
      <c r="Q56" s="296"/>
      <c r="R56" s="296"/>
      <c r="S56" s="296"/>
      <c r="T56" s="296"/>
      <c r="U56" s="296"/>
      <c r="V56" s="296"/>
      <c r="W56" s="296"/>
      <c r="X56" s="296"/>
      <c r="Y56" s="296"/>
    </row>
    <row r="57" spans="5:25">
      <c r="E57" s="292"/>
      <c r="F57" s="292"/>
      <c r="G57" s="293"/>
      <c r="H57" s="293"/>
      <c r="I57" s="293"/>
      <c r="J57" s="294"/>
      <c r="K57" s="294"/>
      <c r="L57" s="294"/>
      <c r="M57" s="294"/>
      <c r="N57" s="294"/>
      <c r="O57" s="294"/>
      <c r="P57" s="296"/>
      <c r="Q57" s="296"/>
      <c r="R57" s="296"/>
      <c r="S57" s="296"/>
      <c r="T57" s="296"/>
      <c r="U57" s="296"/>
      <c r="V57" s="296"/>
      <c r="W57" s="296"/>
      <c r="X57" s="296"/>
      <c r="Y57" s="296"/>
    </row>
  </sheetData>
  <mergeCells count="1">
    <mergeCell ref="A4:Y4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5C59-0B06-48C8-9C69-F5E7142DD7DD}">
  <dimension ref="A1:EW15"/>
  <sheetViews>
    <sheetView zoomScale="115" zoomScaleNormal="115" workbookViewId="0">
      <selection activeCell="D16" sqref="D16"/>
    </sheetView>
  </sheetViews>
  <sheetFormatPr defaultColWidth="9.28515625" defaultRowHeight="15"/>
  <cols>
    <col min="1" max="1" width="47" customWidth="1"/>
    <col min="2" max="2" width="39.28515625" customWidth="1"/>
    <col min="3" max="3" width="29.5703125" customWidth="1"/>
    <col min="4" max="4" width="22.7109375" bestFit="1" customWidth="1"/>
    <col min="5" max="5" width="4.42578125" customWidth="1"/>
    <col min="6" max="6" width="25.7109375" hidden="1" customWidth="1"/>
    <col min="7" max="7" width="24.140625" hidden="1" customWidth="1"/>
    <col min="8" max="8" width="25.7109375" hidden="1" customWidth="1"/>
    <col min="9" max="9" width="22.5703125" hidden="1" customWidth="1"/>
    <col min="10" max="10" width="19.140625" hidden="1" customWidth="1"/>
    <col min="11" max="11" width="25.7109375" customWidth="1"/>
    <col min="12" max="12" width="24.140625" bestFit="1" customWidth="1"/>
    <col min="13" max="13" width="25.7109375" bestFit="1" customWidth="1"/>
    <col min="14" max="14" width="29.42578125" customWidth="1"/>
    <col min="15" max="15" width="18.5703125" hidden="1" customWidth="1"/>
    <col min="16" max="16" width="31.7109375" hidden="1" customWidth="1"/>
    <col min="17" max="17" width="10.42578125" hidden="1" customWidth="1"/>
    <col min="18" max="19" width="35.7109375" hidden="1" customWidth="1"/>
    <col min="20" max="20" width="18.5703125" hidden="1" customWidth="1"/>
    <col min="21" max="21" width="20.140625" hidden="1" customWidth="1"/>
    <col min="22" max="22" width="17.5703125" hidden="1" customWidth="1"/>
  </cols>
  <sheetData>
    <row r="1" spans="1:153" s="199" customFormat="1">
      <c r="A1" s="193" t="s">
        <v>761</v>
      </c>
      <c r="B1" s="194"/>
      <c r="C1" s="194"/>
      <c r="D1" s="194"/>
      <c r="E1" s="195"/>
      <c r="F1" s="195"/>
      <c r="G1" s="195"/>
      <c r="H1" s="195"/>
      <c r="I1" s="196"/>
      <c r="J1" s="196"/>
      <c r="K1" s="196"/>
      <c r="L1" s="207"/>
      <c r="M1" s="207"/>
      <c r="N1" s="197"/>
      <c r="O1" s="197"/>
      <c r="P1" s="197"/>
      <c r="Q1" s="209"/>
      <c r="R1" s="209"/>
      <c r="S1" s="198"/>
      <c r="T1" s="198"/>
      <c r="U1" s="198"/>
      <c r="V1" s="231"/>
    </row>
    <row r="2" spans="1:153" s="199" customFormat="1">
      <c r="A2" s="200"/>
      <c r="B2" s="201"/>
      <c r="C2" s="201"/>
      <c r="D2" s="201"/>
      <c r="E2" s="202"/>
      <c r="F2" s="202"/>
      <c r="G2" s="202"/>
      <c r="H2" s="202"/>
      <c r="I2" s="203"/>
      <c r="J2" s="203"/>
      <c r="K2" s="203"/>
      <c r="L2" s="208"/>
      <c r="M2" s="208"/>
      <c r="N2" s="204"/>
      <c r="O2" s="204"/>
      <c r="P2" s="204"/>
      <c r="Q2" s="210"/>
      <c r="R2" s="210"/>
      <c r="S2" s="205"/>
      <c r="T2" s="205"/>
      <c r="U2" s="205"/>
      <c r="V2" s="231"/>
    </row>
    <row r="3" spans="1:153" s="199" customFormat="1" ht="15.75" thickBot="1">
      <c r="A3" s="232" t="s">
        <v>808</v>
      </c>
      <c r="B3" s="233"/>
      <c r="C3" s="233"/>
      <c r="D3" s="233"/>
      <c r="E3" s="234"/>
      <c r="F3" s="234"/>
      <c r="G3" s="235"/>
      <c r="H3" s="235"/>
      <c r="I3" s="236"/>
      <c r="J3" s="236"/>
      <c r="K3" s="236"/>
      <c r="L3" s="237"/>
      <c r="M3" s="237"/>
      <c r="N3" s="238"/>
      <c r="O3" s="238"/>
      <c r="P3" s="238"/>
      <c r="Q3" s="239"/>
      <c r="R3" s="239"/>
      <c r="S3" s="240"/>
      <c r="T3" s="240"/>
      <c r="U3" s="240"/>
      <c r="V3" s="241"/>
    </row>
    <row r="7" spans="1:153" ht="15.75" thickBot="1"/>
    <row r="8" spans="1:153" s="87" customFormat="1" ht="15.75" customHeight="1">
      <c r="A8" s="435" t="s">
        <v>12</v>
      </c>
      <c r="B8" s="438" t="s">
        <v>13</v>
      </c>
      <c r="C8" s="438" t="s">
        <v>14</v>
      </c>
      <c r="D8" s="429" t="s">
        <v>19</v>
      </c>
      <c r="E8" s="261"/>
      <c r="F8" s="430" t="s">
        <v>774</v>
      </c>
      <c r="G8" s="431"/>
      <c r="H8" s="432"/>
      <c r="I8" s="426" t="s">
        <v>20</v>
      </c>
      <c r="J8" s="426" t="s">
        <v>21</v>
      </c>
      <c r="K8" s="427" t="s">
        <v>808</v>
      </c>
      <c r="L8" s="427"/>
      <c r="M8" s="428"/>
      <c r="N8" s="243" t="s">
        <v>694</v>
      </c>
      <c r="O8" s="246"/>
      <c r="P8" s="247"/>
      <c r="Q8" s="247"/>
      <c r="R8" s="247"/>
      <c r="S8" s="247"/>
      <c r="T8" s="247"/>
      <c r="U8" s="248"/>
      <c r="V8" s="255" t="s">
        <v>682</v>
      </c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</row>
    <row r="9" spans="1:153" s="87" customFormat="1" ht="15.75" customHeight="1">
      <c r="A9" s="436"/>
      <c r="B9" s="403"/>
      <c r="C9" s="403"/>
      <c r="D9" s="406"/>
      <c r="E9" s="152"/>
      <c r="F9" s="418" t="s">
        <v>7</v>
      </c>
      <c r="G9" s="418" t="s">
        <v>23</v>
      </c>
      <c r="H9" s="416" t="s">
        <v>22</v>
      </c>
      <c r="I9" s="412"/>
      <c r="J9" s="412"/>
      <c r="K9" s="422" t="s">
        <v>7</v>
      </c>
      <c r="L9" s="422" t="s">
        <v>23</v>
      </c>
      <c r="M9" s="420" t="s">
        <v>22</v>
      </c>
      <c r="N9" s="244"/>
      <c r="O9" s="249" t="s">
        <v>24</v>
      </c>
      <c r="P9" s="89" t="s">
        <v>24</v>
      </c>
      <c r="Q9" s="89" t="s">
        <v>24</v>
      </c>
      <c r="R9" s="89" t="s">
        <v>24</v>
      </c>
      <c r="S9" s="89" t="s">
        <v>24</v>
      </c>
      <c r="T9" s="89" t="s">
        <v>24</v>
      </c>
      <c r="U9" s="250" t="s">
        <v>24</v>
      </c>
      <c r="V9" s="256" t="s">
        <v>683</v>
      </c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</row>
    <row r="10" spans="1:153" s="87" customFormat="1">
      <c r="A10" s="437"/>
      <c r="B10" s="404"/>
      <c r="C10" s="404"/>
      <c r="D10" s="407"/>
      <c r="E10" s="153"/>
      <c r="F10" s="419"/>
      <c r="G10" s="419"/>
      <c r="H10" s="417"/>
      <c r="I10" s="413"/>
      <c r="J10" s="413"/>
      <c r="K10" s="423"/>
      <c r="L10" s="423"/>
      <c r="M10" s="421"/>
      <c r="N10" s="245"/>
      <c r="O10" s="251"/>
      <c r="P10" s="154"/>
      <c r="Q10" s="154"/>
      <c r="R10" s="154"/>
      <c r="S10" s="154"/>
      <c r="T10" s="154"/>
      <c r="U10" s="252"/>
      <c r="V10" s="257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</row>
    <row r="11" spans="1:153" s="4" customFormat="1" ht="25.5">
      <c r="A11" s="433" t="s">
        <v>759</v>
      </c>
      <c r="B11" s="399"/>
      <c r="C11" s="36"/>
      <c r="D11" s="39"/>
      <c r="E11" s="39"/>
      <c r="F11" s="40"/>
      <c r="G11" s="40"/>
      <c r="H11" s="41"/>
      <c r="I11" s="96"/>
      <c r="J11" s="96"/>
      <c r="K11" s="96"/>
      <c r="L11" s="40"/>
      <c r="M11" s="41"/>
      <c r="N11" s="41"/>
      <c r="O11" s="242"/>
      <c r="P11" s="96"/>
      <c r="Q11" s="40"/>
      <c r="R11" s="40"/>
      <c r="S11" s="40"/>
      <c r="T11" s="40"/>
      <c r="U11" s="253"/>
      <c r="V11" s="258"/>
    </row>
    <row r="12" spans="1:153" s="278" customFormat="1" ht="28.5">
      <c r="A12" s="263" t="s">
        <v>756</v>
      </c>
      <c r="B12" s="264" t="s">
        <v>757</v>
      </c>
      <c r="C12" s="265" t="s">
        <v>159</v>
      </c>
      <c r="D12" s="266" t="s">
        <v>772</v>
      </c>
      <c r="E12" s="267" t="s">
        <v>673</v>
      </c>
      <c r="F12" s="268">
        <v>0</v>
      </c>
      <c r="G12" s="269">
        <v>21000</v>
      </c>
      <c r="H12" s="270">
        <v>20000</v>
      </c>
      <c r="I12" s="271">
        <v>0</v>
      </c>
      <c r="J12" s="272">
        <v>0</v>
      </c>
      <c r="K12" s="268">
        <f>IF(E12="TG",ROUNDUP((F12+I12)*(Specificatie!$L$6/Specificatie!$K$6),-3),ROUNDUP((F12+I12)*(Specificatie!$L$8/Specificatie!$K$8),-3))</f>
        <v>0</v>
      </c>
      <c r="L12" s="269">
        <f>ROUNDUP((G12+J12)*(Specificatie!$L$7/Specificatie!$K$7),-3)</f>
        <v>21000</v>
      </c>
      <c r="M12" s="273">
        <f>SUM(K12+L12)</f>
        <v>21000</v>
      </c>
      <c r="N12" s="270">
        <f>M12-(H12+I12+J12)</f>
        <v>1000</v>
      </c>
      <c r="O12" s="268">
        <f>(M12*Specificatie!$G$6/1000)*Specificatie!$T$17</f>
        <v>0</v>
      </c>
      <c r="P12" s="274">
        <f>(M12*Specificatie!$G$7/1000)*Specificatie!$U$17</f>
        <v>0</v>
      </c>
      <c r="Q12" s="269">
        <f>(M12*Specificatie!$G$8/1000)*Specificatie!$V$17</f>
        <v>0</v>
      </c>
      <c r="R12" s="275">
        <f>(M12*Specificatie!$G$9/1000)*Specificatie!$W$17</f>
        <v>0</v>
      </c>
      <c r="S12" s="269">
        <f>(M12*Specificatie!$G$10/1000)*Specificatie!$X$17</f>
        <v>0</v>
      </c>
      <c r="T12" s="275">
        <f>(M12*Specificatie!$G$11/1000)*Specificatie!$Y$17</f>
        <v>0</v>
      </c>
      <c r="U12" s="276">
        <f>SUM(O12:T12)</f>
        <v>0</v>
      </c>
      <c r="V12" s="277">
        <f>U12*Specificatie!$D$7</f>
        <v>0</v>
      </c>
    </row>
    <row r="13" spans="1:153" s="4" customFormat="1" ht="13.5" thickBot="1">
      <c r="A13" s="262" t="s">
        <v>22</v>
      </c>
      <c r="B13" s="227"/>
      <c r="C13" s="227"/>
      <c r="D13" s="228"/>
      <c r="E13" s="228"/>
      <c r="F13" s="108">
        <f t="shared" ref="F13:O14" si="0">SUM(F12)</f>
        <v>0</v>
      </c>
      <c r="G13" s="106">
        <f t="shared" si="0"/>
        <v>21000</v>
      </c>
      <c r="H13" s="106">
        <f t="shared" si="0"/>
        <v>20000</v>
      </c>
      <c r="I13" s="109">
        <f t="shared" si="0"/>
        <v>0</v>
      </c>
      <c r="J13" s="106">
        <f t="shared" si="0"/>
        <v>0</v>
      </c>
      <c r="K13" s="108">
        <f t="shared" si="0"/>
        <v>0</v>
      </c>
      <c r="L13" s="106">
        <f t="shared" si="0"/>
        <v>21000</v>
      </c>
      <c r="M13" s="106">
        <f t="shared" si="0"/>
        <v>21000</v>
      </c>
      <c r="N13" s="106">
        <f t="shared" si="0"/>
        <v>1000</v>
      </c>
      <c r="O13" s="108">
        <f t="shared" si="0"/>
        <v>0</v>
      </c>
      <c r="P13" s="106">
        <f t="shared" ref="P13:V14" si="1">SUM(P12)</f>
        <v>0</v>
      </c>
      <c r="Q13" s="106">
        <f t="shared" si="1"/>
        <v>0</v>
      </c>
      <c r="R13" s="106">
        <f t="shared" si="1"/>
        <v>0</v>
      </c>
      <c r="S13" s="105">
        <f t="shared" si="1"/>
        <v>0</v>
      </c>
      <c r="T13" s="105">
        <f t="shared" si="1"/>
        <v>0</v>
      </c>
      <c r="U13" s="137">
        <f t="shared" si="1"/>
        <v>0</v>
      </c>
      <c r="V13" s="259">
        <f t="shared" si="1"/>
        <v>0</v>
      </c>
    </row>
    <row r="14" spans="1:153" s="23" customFormat="1" ht="21.75" thickTop="1" thickBot="1">
      <c r="A14" s="434" t="s">
        <v>760</v>
      </c>
      <c r="B14" s="400"/>
      <c r="C14" s="47"/>
      <c r="D14" s="49"/>
      <c r="E14" s="49"/>
      <c r="F14" s="126">
        <f t="shared" si="0"/>
        <v>0</v>
      </c>
      <c r="G14" s="127">
        <f t="shared" si="0"/>
        <v>21000</v>
      </c>
      <c r="H14" s="127">
        <f t="shared" si="0"/>
        <v>20000</v>
      </c>
      <c r="I14" s="126">
        <f t="shared" si="0"/>
        <v>0</v>
      </c>
      <c r="J14" s="127">
        <f t="shared" si="0"/>
        <v>0</v>
      </c>
      <c r="K14" s="126">
        <f t="shared" si="0"/>
        <v>0</v>
      </c>
      <c r="L14" s="127">
        <f t="shared" si="0"/>
        <v>21000</v>
      </c>
      <c r="M14" s="127">
        <f t="shared" si="0"/>
        <v>21000</v>
      </c>
      <c r="N14" s="127">
        <f t="shared" si="0"/>
        <v>1000</v>
      </c>
      <c r="O14" s="126">
        <f t="shared" si="0"/>
        <v>0</v>
      </c>
      <c r="P14" s="127">
        <f t="shared" si="1"/>
        <v>0</v>
      </c>
      <c r="Q14" s="127">
        <f t="shared" si="1"/>
        <v>0</v>
      </c>
      <c r="R14" s="127">
        <f t="shared" si="1"/>
        <v>0</v>
      </c>
      <c r="S14" s="127">
        <f t="shared" si="1"/>
        <v>0</v>
      </c>
      <c r="T14" s="127">
        <f t="shared" si="1"/>
        <v>0</v>
      </c>
      <c r="U14" s="254">
        <f t="shared" si="1"/>
        <v>0</v>
      </c>
      <c r="V14" s="260">
        <f t="shared" si="1"/>
        <v>0</v>
      </c>
    </row>
    <row r="15" spans="1:153" ht="15.75" thickTop="1"/>
  </sheetData>
  <mergeCells count="16">
    <mergeCell ref="D8:D10"/>
    <mergeCell ref="F8:H8"/>
    <mergeCell ref="A11:B11"/>
    <mergeCell ref="A14:B14"/>
    <mergeCell ref="A8:A10"/>
    <mergeCell ref="B8:B10"/>
    <mergeCell ref="C8:C10"/>
    <mergeCell ref="I8:I10"/>
    <mergeCell ref="J8:J10"/>
    <mergeCell ref="K8:M8"/>
    <mergeCell ref="F9:F10"/>
    <mergeCell ref="G9:G10"/>
    <mergeCell ref="H9:H10"/>
    <mergeCell ref="K9:K10"/>
    <mergeCell ref="L9:L10"/>
    <mergeCell ref="M9:M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8b9f9cac66945448abed9f71f009dbb xmlns="5ed9877c-a581-4620-9b18-e7bde829f7f4">0.0 - Bestuur en ondersteuning|fad8819e-2af6-4873-a860-9291055f713c</e8b9f9cac66945448abed9f71f009dbb>
    <l72b65e41614461b9b237d2ca8dc3bfa xmlns="5ed9877c-a581-4620-9b18-e7bde829f7f4">NL-DvGD|e13875df-7832-4475-b0b1-827f938ffd5f</l72b65e41614461b9b237d2ca8dc3bfa>
    <TaxCatchAll xmlns="5ed9877c-a581-4620-9b18-e7bde829f7f4">
      <Value>5</Value>
      <Value>4</Value>
      <Value>3</Value>
      <Value>2</Value>
      <Value>1</Value>
    </TaxCatchAll>
    <Sitenaam xmlns="5ed9877c-a581-4620-9b18-e7bde829f7f4">/sites/dev-team-jzi-verzekeringen</Sitenaam>
    <ge0bf3e4aade45a29e5e49763c92758f xmlns="5ed9877c-a581-4620-9b18-e7bde829f7f4">Vertrouwelijk|0f064123-b7de-4c6e-a147-f08c0e2b2389</ge0bf3e4aade45a29e5e49763c92758f>
    <h094006d2ad9401f9b7d73498d7056c6 xmlns="5ed9877c-a581-4620-9b18-e7bde829f7f4">Nederlands|519689bf-6b82-4ac4-acfb-f627d324f32a</h094006d2ad9401f9b7d73498d7056c6>
    <c9555a5d75ea45459c485b5bc5619d47 xmlns="5ed9877c-a581-4620-9b18-e7bde829f7f4">DEV-ASK|66c40e3c-d51f-4308-a414-67e177bf0547</c9555a5d75ea45459c485b5bc5619d47>
    <pd50c43e94894024a73443235b9c5599 xmlns="5ed9877c-a581-4620-9b18-e7bde829f7f4" xsi:nil="true"/>
    <Ontstaanscontext xmlns="5ed9877c-a581-4620-9b18-e7bde829f7f4">Bastiaansen, Martine</Ontstaanscontext>
    <jf3007396e7347cea609257d9eaa4ca6 xmlns="5ed9877c-a581-4620-9b18-e7bde829f7f4" xsi:nil="true"/>
    <lcf76f155ced4ddcb4097134ff3c332f xmlns="658416bb-f217-4a69-a472-d9e6efe34fa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B9EBA72899DF7147B2B4B46DE456536D" ma:contentTypeVersion="66" ma:contentTypeDescription="" ma:contentTypeScope="" ma:versionID="5675be9ba2e9762b09e924a4ec6e33bd">
  <xsd:schema xmlns:xsd="http://www.w3.org/2001/XMLSchema" xmlns:xs="http://www.w3.org/2001/XMLSchema" xmlns:p="http://schemas.microsoft.com/office/2006/metadata/properties" xmlns:ns2="5ed9877c-a581-4620-9b18-e7bde829f7f4" xmlns:ns3="658416bb-f217-4a69-a472-d9e6efe34fae" targetNamespace="http://schemas.microsoft.com/office/2006/metadata/properties" ma:root="true" ma:fieldsID="b63e5a3e670c59acc1bcf9f64cc59b19" ns2:_="" ns3:_="">
    <xsd:import namespace="5ed9877c-a581-4620-9b18-e7bde829f7f4"/>
    <xsd:import namespace="658416bb-f217-4a69-a472-d9e6efe34fae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e8b9f9cac66945448abed9f71f009dbb" minOccurs="0"/>
                <xsd:element ref="ns2:jf3007396e7347cea609257d9eaa4ca6" minOccurs="0"/>
                <xsd:element ref="ns2:h094006d2ad9401f9b7d73498d7056c6" minOccurs="0"/>
                <xsd:element ref="ns2:pd50c43e94894024a73443235b9c5599" minOccurs="0"/>
                <xsd:element ref="ns2:l72b65e41614461b9b237d2ca8dc3bfa" minOccurs="0"/>
                <xsd:element ref="ns2:Ontstaanscontext" minOccurs="0"/>
                <xsd:element ref="ns2:c9555a5d75ea45459c485b5bc5619d47" minOccurs="0"/>
                <xsd:element ref="ns2:ge0bf3e4aade45a29e5e49763c92758f" minOccurs="0"/>
                <xsd:element ref="ns2:Sitenaam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9877c-a581-4620-9b18-e7bde829f7f4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dc796fd1-de70-4bc9-81b8-077db5ae83c2}" ma:internalName="TaxCatchAll" ma:showField="CatchAllData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8b9f9cac66945448abed9f71f009dbb" ma:index="9" nillable="true" ma:displayName="Classificatie_0" ma:internalName="e8b9f9cac66945448abed9f71f009dbb" ma:readOnly="false">
      <xsd:simpleType>
        <xsd:restriction base="dms:Note">
          <xsd:maxLength value="255"/>
        </xsd:restriction>
      </xsd:simpleType>
    </xsd:element>
    <xsd:element name="jf3007396e7347cea609257d9eaa4ca6" ma:index="11" nillable="true" ma:displayName="Documentstatus_0" ma:internalName="jf3007396e7347cea609257d9eaa4ca6" ma:readOnly="false">
      <xsd:simpleType>
        <xsd:restriction base="dms:Note">
          <xsd:maxLength value="255"/>
        </xsd:restriction>
      </xsd:simpleType>
    </xsd:element>
    <xsd:element name="h094006d2ad9401f9b7d73498d7056c6" ma:index="13" nillable="true" ma:displayName="Documenttaal_0" ma:internalName="h094006d2ad9401f9b7d73498d7056c6" ma:readOnly="false">
      <xsd:simpleType>
        <xsd:restriction base="dms:Note">
          <xsd:maxLength value="255"/>
        </xsd:restriction>
      </xsd:simpleType>
    </xsd:element>
    <xsd:element name="pd50c43e94894024a73443235b9c5599" ma:index="15" nillable="true" ma:displayName="Documenttype_0" ma:internalName="pd50c43e94894024a73443235b9c5599" ma:readOnly="false">
      <xsd:simpleType>
        <xsd:restriction base="dms:Note">
          <xsd:maxLength value="255"/>
        </xsd:restriction>
      </xsd:simpleType>
    </xsd:element>
    <xsd:element name="l72b65e41614461b9b237d2ca8dc3bfa" ma:index="17" nillable="true" ma:displayName="Identificatiekenmerk_0" ma:internalName="l72b65e41614461b9b237d2ca8dc3bfa" ma:readOnly="false">
      <xsd:simpleType>
        <xsd:restriction base="dms:Note">
          <xsd:maxLength value="255"/>
        </xsd:restriction>
      </xsd:simpleType>
    </xsd:element>
    <xsd:element name="Ontstaanscontext" ma:index="19" nillable="true" ma:displayName="Ontstaanscontext" ma:default="Straalen, Michiel, van" ma:description="Voor een projectsite de naam van de projectleider, voor teamsite een teamleider, programma-site een programmaleider, werkomgeving de naam van de eigenaar." ma:hidden="true" ma:internalName="Ontstaanscontext" ma:readOnly="false">
      <xsd:simpleType>
        <xsd:restriction base="dms:Text">
          <xsd:maxLength value="255"/>
        </xsd:restriction>
      </xsd:simpleType>
    </xsd:element>
    <xsd:element name="c9555a5d75ea45459c485b5bc5619d47" ma:index="20" nillable="true" ma:displayName="Organisatie_0" ma:internalName="c9555a5d75ea45459c485b5bc5619d47" ma:readOnly="false">
      <xsd:simpleType>
        <xsd:restriction base="dms:Note">
          <xsd:maxLength value="255"/>
        </xsd:restriction>
      </xsd:simpleType>
    </xsd:element>
    <xsd:element name="ge0bf3e4aade45a29e5e49763c92758f" ma:index="22" nillable="true" ma:displayName="Vertrouwelijkheid_0" ma:internalName="ge0bf3e4aade45a29e5e49763c92758f" ma:readOnly="false">
      <xsd:simpleType>
        <xsd:restriction base="dms:Note">
          <xsd:maxLength value="255"/>
        </xsd:restriction>
      </xsd:simpleType>
    </xsd:element>
    <xsd:element name="Sitenaam" ma:index="24" nillable="true" ma:displayName="SiteURL" ma:description="Geef hier de naam aan van site zoals die in de URL is opgenomen." ma:hidden="true" ma:internalName="Sitenaam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416bb-f217-4a69-a472-d9e6efe34f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3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BD7B8D-4ED8-4F57-8FC7-A7E6736F90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1DA466-FF77-4838-A09B-A52DA3B75197}">
  <ds:schemaRefs>
    <ds:schemaRef ds:uri="http://purl.org/dc/elements/1.1/"/>
    <ds:schemaRef ds:uri="http://schemas.openxmlformats.org/package/2006/metadata/core-properties"/>
    <ds:schemaRef ds:uri="5ed9877c-a581-4620-9b18-e7bde829f7f4"/>
    <ds:schemaRef ds:uri="http://purl.org/dc/terms/"/>
    <ds:schemaRef ds:uri="658416bb-f217-4a69-a472-d9e6efe34fa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0924A7-0BE7-4C78-A3CE-74AFBE3BD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d9877c-a581-4620-9b18-e7bde829f7f4"/>
    <ds:schemaRef ds:uri="658416bb-f217-4a69-a472-d9e6efe34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Specificatie</vt:lpstr>
      <vt:lpstr>Specificatie VO</vt:lpstr>
      <vt:lpstr>Sportbedrijf Deventer</vt:lpstr>
      <vt:lpstr>Materialen</vt:lpstr>
      <vt:lpstr>Specificatie!Print_Area</vt:lpstr>
      <vt:lpstr>'Specificatie VO'!Print_Area</vt:lpstr>
      <vt:lpstr>Specificatie!Print_Titles</vt:lpstr>
      <vt:lpstr>'Specificatie VO'!Print_Titles</vt:lpstr>
    </vt:vector>
  </TitlesOfParts>
  <Manager/>
  <Company>Gemeente Deventer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broes</dc:creator>
  <cp:keywords/>
  <dc:description/>
  <cp:lastModifiedBy>Robin ter Hark</cp:lastModifiedBy>
  <cp:revision/>
  <cp:lastPrinted>2024-09-26T18:56:14Z</cp:lastPrinted>
  <dcterms:created xsi:type="dcterms:W3CDTF">2008-11-19T10:01:45Z</dcterms:created>
  <dcterms:modified xsi:type="dcterms:W3CDTF">2026-08-07T13:06:05Z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0x010100B9EBA72899DF7147B2B4B46DE456536D</vt:lpwstr>
  </property>
  <property fmtid="{D5CDD505-2E9C-101B-9397-08002B2CF9AE}" pid="3" name="Classificatie">
    <vt:lpwstr>2;#0.0 - Bestuur en ondersteuning|fad8819e-2af6-4873-a860-9291055f713c</vt:lpwstr>
  </property>
  <property fmtid="{D5CDD505-2E9C-101B-9397-08002B2CF9AE}" pid="4" name="Organisatie">
    <vt:lpwstr>4;#DEV-ASK|66c40e3c-d51f-4308-a414-67e177bf0547</vt:lpwstr>
  </property>
  <property fmtid="{D5CDD505-2E9C-101B-9397-08002B2CF9AE}" pid="5" name="Documenttaal">
    <vt:lpwstr>1;#Nederlands|519689bf-6b82-4ac4-acfb-f627d324f32a</vt:lpwstr>
  </property>
  <property fmtid="{D5CDD505-2E9C-101B-9397-08002B2CF9AE}" pid="6" name="Documenttype">
    <vt:lpwstr/>
  </property>
  <property fmtid="{D5CDD505-2E9C-101B-9397-08002B2CF9AE}" pid="7" name="Documentstatus">
    <vt:lpwstr/>
  </property>
  <property fmtid="{D5CDD505-2E9C-101B-9397-08002B2CF9AE}" pid="8" name="Identificatiekenmerk">
    <vt:lpwstr>3;#NL-DvGD|e13875df-7832-4475-b0b1-827f938ffd5f</vt:lpwstr>
  </property>
  <property fmtid="{D5CDD505-2E9C-101B-9397-08002B2CF9AE}" pid="9" name="Vertrouwelijkheid">
    <vt:lpwstr>5;#Vertrouwelijk|0f064123-b7de-4c6e-a147-f08c0e2b2389</vt:lpwstr>
  </property>
  <property fmtid="{D5CDD505-2E9C-101B-9397-08002B2CF9AE}" pid="10" name="TitusGUID">
    <vt:lpwstr>b752312e-0457-4022-84df-ae6eb682f66f</vt:lpwstr>
  </property>
  <property fmtid="{D5CDD505-2E9C-101B-9397-08002B2CF9AE}" pid="11" name="AonClassification">
    <vt:lpwstr>ADC_class_200</vt:lpwstr>
  </property>
  <property fmtid="{D5CDD505-2E9C-101B-9397-08002B2CF9AE}" pid="12" name="MSIP_Label_9043f10a-881e-4653-a55e-02ca2cc829dc_Enabled">
    <vt:lpwstr>true</vt:lpwstr>
  </property>
  <property fmtid="{D5CDD505-2E9C-101B-9397-08002B2CF9AE}" pid="13" name="MSIP_Label_9043f10a-881e-4653-a55e-02ca2cc829dc_SetDate">
    <vt:lpwstr>2024-01-20T09:10:19Z</vt:lpwstr>
  </property>
  <property fmtid="{D5CDD505-2E9C-101B-9397-08002B2CF9AE}" pid="14" name="MSIP_Label_9043f10a-881e-4653-a55e-02ca2cc829dc_Method">
    <vt:lpwstr>Standard</vt:lpwstr>
  </property>
  <property fmtid="{D5CDD505-2E9C-101B-9397-08002B2CF9AE}" pid="15" name="MSIP_Label_9043f10a-881e-4653-a55e-02ca2cc829dc_Name">
    <vt:lpwstr>ADC_class_200</vt:lpwstr>
  </property>
  <property fmtid="{D5CDD505-2E9C-101B-9397-08002B2CF9AE}" pid="16" name="MSIP_Label_9043f10a-881e-4653-a55e-02ca2cc829dc_SiteId">
    <vt:lpwstr>94cfddbc-0627-494a-ad7a-29aea3aea832</vt:lpwstr>
  </property>
  <property fmtid="{D5CDD505-2E9C-101B-9397-08002B2CF9AE}" pid="17" name="MSIP_Label_9043f10a-881e-4653-a55e-02ca2cc829dc_ActionId">
    <vt:lpwstr>73a049da-c065-40ec-95a6-e1f6b7d5885e</vt:lpwstr>
  </property>
  <property fmtid="{D5CDD505-2E9C-101B-9397-08002B2CF9AE}" pid="18" name="MSIP_Label_9043f10a-881e-4653-a55e-02ca2cc829dc_ContentBits">
    <vt:lpwstr>0</vt:lpwstr>
  </property>
  <property fmtid="{D5CDD505-2E9C-101B-9397-08002B2CF9AE}" pid="19" name="MediaServiceImageTags">
    <vt:lpwstr/>
  </property>
</Properties>
</file>