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Nestas/2026.0209 Nestas scholengroep/05. Definitieve documenten/"/>
    </mc:Choice>
  </mc:AlternateContent>
  <xr:revisionPtr revIDLastSave="780" documentId="13_ncr:1_{232BE5A4-4878-4C46-AD26-A9878ED450C0}" xr6:coauthVersionLast="47" xr6:coauthVersionMax="47" xr10:uidLastSave="{25A74F2D-299B-4D45-B88E-B6A74434EB64}"/>
  <bookViews>
    <workbookView xWindow="-51705" yWindow="1035" windowWidth="26010" windowHeight="20985" tabRatio="946" firstSheet="6" activeTab="13" xr2:uid="{00000000-000D-0000-FFFF-FFFF00000000}"/>
  </bookViews>
  <sheets>
    <sheet name="1A-Uitgangspunten" sheetId="41" r:id="rId1"/>
    <sheet name="1B-Locatie lijst" sheetId="44" r:id="rId2"/>
    <sheet name="2A-Kostenoverzicht" sheetId="45" r:id="rId3"/>
    <sheet name="2B-Kosten per locatie" sheetId="37" r:id="rId4"/>
    <sheet name="3-Productie normen" sheetId="28" r:id="rId5"/>
    <sheet name="4-Basis ruimtestaat" sheetId="2" r:id="rId6"/>
    <sheet name="5-Premies en opslagen" sheetId="17" r:id="rId7"/>
    <sheet name="6-Opbouw uurtarief productie" sheetId="18" r:id="rId8"/>
    <sheet name="7-Opbouw uurtarief toezicht" sheetId="38" r:id="rId9"/>
    <sheet name="8-Additionele kosten" sheetId="31" r:id="rId10"/>
    <sheet name="9-Afroepprijs" sheetId="5" r:id="rId11"/>
    <sheet name="10-Glasbewassing" sheetId="35" r:id="rId12"/>
    <sheet name="11-Vloeronderhoud" sheetId="39" r:id="rId13"/>
    <sheet name="12-Machinekosten" sheetId="40" r:id="rId14"/>
  </sheets>
  <externalReferences>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2" hidden="1">[1]Blad1!#REF!</definedName>
    <definedName name="_1F" localSheetId="3"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1" hidden="1">'[2]#REF'!#REF!</definedName>
    <definedName name="_Fill" localSheetId="12" hidden="1">'[2]#REF'!#REF!</definedName>
    <definedName name="_Fill" localSheetId="2" hidden="1">'[3]#REF'!#REF!</definedName>
    <definedName name="_Fill" localSheetId="3" hidden="1">'[3]#REF'!#REF!</definedName>
    <definedName name="_Fill" hidden="1">'[3]#REF'!#REF!</definedName>
    <definedName name="_filll" hidden="1">'[4]#REF'!#REF!</definedName>
    <definedName name="_xlnm._FilterDatabase" localSheetId="11" hidden="1">'10-Glasbewassing'!$A$12:$S$86</definedName>
    <definedName name="_xlnm._FilterDatabase" localSheetId="12" hidden="1">'11-Vloeronderhoud'!$A$12:$AA$173</definedName>
    <definedName name="_xlnm._FilterDatabase" localSheetId="2" hidden="1">'2A-Kostenoverzicht'!$A$11:$K$39</definedName>
    <definedName name="_xlnm._FilterDatabase" localSheetId="3" hidden="1">'2B-Kosten per locatie'!$A$14:$K$41</definedName>
    <definedName name="_xlnm._FilterDatabase" localSheetId="4" hidden="1">'3-Productie normen'!$A$10:$I$25</definedName>
    <definedName name="_xlnm._FilterDatabase" localSheetId="5" hidden="1">'4-Basis ruimtestaat'!$B$9:$R$959</definedName>
    <definedName name="_Hlk39130726" localSheetId="0">'1A-Uitgangspunten'!$A$16</definedName>
    <definedName name="_Key1" localSheetId="11" hidden="1">'[2]#REF'!#REF!</definedName>
    <definedName name="_Key1" localSheetId="12" hidden="1">'[2]#REF'!#REF!</definedName>
    <definedName name="_Key1" localSheetId="2" hidden="1">'[3]#REF'!#REF!</definedName>
    <definedName name="_Key1" localSheetId="3" hidden="1">'[3]#REF'!#REF!</definedName>
    <definedName name="_Key1" hidden="1">'[3]#REF'!#REF!</definedName>
    <definedName name="_Key2" localSheetId="2" hidden="1">'2A-Kostenoverzicht'!#REF!</definedName>
    <definedName name="_Key2" localSheetId="3" hidden="1">#REF!</definedName>
    <definedName name="_Key2" hidden="1">#REF!</definedName>
    <definedName name="_Order1" hidden="1">255</definedName>
    <definedName name="_Order2" hidden="1">255</definedName>
    <definedName name="_Sort" localSheetId="2" hidden="1">'2A-Kostenoverzicht'!#REF!</definedName>
    <definedName name="_Sort" localSheetId="3" hidden="1">#REF!</definedName>
    <definedName name="_Sort" hidden="1">#REF!</definedName>
    <definedName name="_Table1_In1" hidden="1">#REF!</definedName>
    <definedName name="_Table1_Out" hidden="1">#REF!</definedName>
    <definedName name="_Toc106114456" localSheetId="0">'1A-Uitgangspunten'!$A$2</definedName>
    <definedName name="_Toc106114457" localSheetId="0">'1A-Uitgangspunten'!$A$5</definedName>
    <definedName name="_Toc106114458" localSheetId="0">'1A-Uitgangspunten'!$A$9</definedName>
    <definedName name="_Toc106114459" localSheetId="0">'1A-Uitgangspunten'!$A$13</definedName>
    <definedName name="_Toc518445846" localSheetId="0">'1A-Uitgangspunten'!$A$17</definedName>
    <definedName name="AccessDatabase" hidden="1">"C:\data\excel\BASISWP.mdb"</definedName>
    <definedName name="Additioneel" hidden="1">'[2]#REF'!#REF!</definedName>
    <definedName name="_xlnm.Print_Area" localSheetId="2">'2A-Kostenoverzicht'!$A$3:$AC$37</definedName>
    <definedName name="_xlnm.Print_Area" localSheetId="3">'2B-Kosten per locatie'!$A$3:$AC$40</definedName>
    <definedName name="_xlnm.Print_Area" localSheetId="5">'4-Basis ruimtestaat'!$B$3:$R$420</definedName>
    <definedName name="_xlnm.Print_Area" localSheetId="6">'5-Premies en opslagen'!$A$3:$E$55</definedName>
    <definedName name="_xlnm.Print_Area" localSheetId="7">'6-Opbouw uurtarief productie'!$A$1:$R$65</definedName>
    <definedName name="_xlnm.Print_Area" localSheetId="10">'9-Afroepprijs'!$A$3:$F$52</definedName>
    <definedName name="_xlnm.Print_Titles" localSheetId="11">'10-Glasbewassing'!$12:$12</definedName>
    <definedName name="_xlnm.Print_Titles" localSheetId="12">'11-Vloeronderhoud'!$12:$12</definedName>
    <definedName name="_xlnm.Print_Titles" localSheetId="2">'2A-Kostenoverzicht'!$11:$11</definedName>
    <definedName name="_xlnm.Print_Titles" localSheetId="3">'2B-Kosten per locatie'!$14:$14</definedName>
    <definedName name="_xlnm.Print_Titles" localSheetId="5">'4-Basis ruimtestaat'!$9:$9</definedName>
    <definedName name="_xlnm.Print_Titles" localSheetId="7">'6-Opbouw uurtarief productie'!$A:$C</definedName>
    <definedName name="_xlnm.Print_Titles" localSheetId="10">'9-Afroepprijs'!$6:$10</definedName>
    <definedName name="berichtok" localSheetId="2">'2A-Kostenoverzicht'!berichtok</definedName>
    <definedName name="berichtok" localSheetId="3">'2B-Kosten per locatie'!berichtok</definedName>
    <definedName name="berichtok">'2B-Kosten per locatie'!berichtok</definedName>
    <definedName name="berichtoke" localSheetId="2">'2A-Kostenoverzicht'!berichtoke</definedName>
    <definedName name="berichtoke" localSheetId="3">'2B-Kosten per locatie'!berichtoke</definedName>
    <definedName name="berichtoke">'2B-Kosten per locatie'!berichtoke</definedName>
    <definedName name="berichtoke1" localSheetId="2">'2A-Kostenoverzicht'!berichtoke1</definedName>
    <definedName name="berichtoke1" localSheetId="3">'2B-Kosten per locatie'!berichtoke1</definedName>
    <definedName name="berichtoke1">'2B-Kosten per locatie'!berichtoke1</definedName>
    <definedName name="Berkt" localSheetId="2">'2A-Kostenoverzicht'!Berkt</definedName>
    <definedName name="Berkt" localSheetId="3">'2B-Kosten per locatie'!Berkt</definedName>
    <definedName name="Berkt">'2B-Kosten per locatie'!Berkt</definedName>
    <definedName name="dffdf" hidden="1">'[3]#REF'!#REF!</definedName>
    <definedName name="einde" localSheetId="2">'2A-Kostenoverzicht'!einde</definedName>
    <definedName name="einde" localSheetId="3">'2B-Kosten per locatie'!einde</definedName>
    <definedName name="einde">'2B-Kosten per locatie'!einde</definedName>
    <definedName name="fghf" hidden="1">'[3]#REF'!#REF!</definedName>
    <definedName name="Gan_R" localSheetId="2">'2A-Kostenoverzicht'!Gan_R</definedName>
    <definedName name="Gan_R" localSheetId="3">'2B-Kosten per locatie'!Gan_R</definedName>
    <definedName name="Gan_R">'2B-Kosten per locatie'!Gan_R</definedName>
    <definedName name="gs" hidden="1">'[3]#REF'!#REF!</definedName>
    <definedName name="han" localSheetId="11" hidden="1">'[2]#REF'!#REF!</definedName>
    <definedName name="han" localSheetId="12" hidden="1">'[2]#REF'!#REF!</definedName>
    <definedName name="han" localSheetId="2" hidden="1">'[3]#REF'!#REF!</definedName>
    <definedName name="han" localSheetId="3" hidden="1">'[3]#REF'!#REF!</definedName>
    <definedName name="han" hidden="1">'[3]#REF'!#REF!</definedName>
    <definedName name="HTML_CodePage" hidden="1">1252</definedName>
    <definedName name="HTML_Control" localSheetId="2" hidden="1">{"'ma_vr'!$A$1:$AA$42"}</definedName>
    <definedName name="HTML_Control" localSheetId="3"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2" hidden="1">{"'ma_vr'!$A$1:$AA$42"}</definedName>
    <definedName name="Mutatiederdekwartaal" localSheetId="3"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38" l="1"/>
  <c r="J23" i="38"/>
  <c r="K23" i="38"/>
  <c r="L23" i="38"/>
  <c r="M23" i="38"/>
  <c r="N23" i="38"/>
  <c r="B4" i="45" l="1"/>
  <c r="B7" i="45"/>
  <c r="B6" i="45"/>
  <c r="B5" i="44"/>
  <c r="B4" i="44"/>
  <c r="B2" i="44"/>
  <c r="K890" i="2"/>
  <c r="K791" i="2"/>
  <c r="K790" i="2"/>
  <c r="K814" i="2"/>
  <c r="K820" i="2"/>
  <c r="K842" i="2"/>
  <c r="K841" i="2"/>
  <c r="K840" i="2"/>
  <c r="K839" i="2"/>
  <c r="K838" i="2"/>
  <c r="K837" i="2"/>
  <c r="K872" i="2"/>
  <c r="K880" i="2"/>
  <c r="F166" i="39" l="1"/>
  <c r="E166" i="39"/>
  <c r="F165" i="39"/>
  <c r="E165" i="39"/>
  <c r="F164" i="39"/>
  <c r="E164" i="39"/>
  <c r="F163" i="39"/>
  <c r="E163" i="39"/>
  <c r="F162" i="39"/>
  <c r="E162" i="39"/>
  <c r="F161" i="39"/>
  <c r="E161" i="39"/>
  <c r="F160" i="39"/>
  <c r="E160" i="39"/>
  <c r="F159" i="39"/>
  <c r="E159" i="39"/>
  <c r="F158" i="39"/>
  <c r="E158" i="39"/>
  <c r="F157" i="39"/>
  <c r="E157" i="39"/>
  <c r="F156" i="39"/>
  <c r="E156" i="39"/>
  <c r="F155" i="39"/>
  <c r="E155" i="39"/>
  <c r="F154" i="39"/>
  <c r="E154" i="39"/>
  <c r="F153" i="39"/>
  <c r="E153" i="39"/>
  <c r="F152" i="39"/>
  <c r="E152" i="39"/>
  <c r="F151" i="39"/>
  <c r="E151" i="39"/>
  <c r="F150" i="39"/>
  <c r="E150" i="39"/>
  <c r="F149" i="39"/>
  <c r="E149" i="39"/>
  <c r="F148" i="39"/>
  <c r="E148" i="39"/>
  <c r="F147" i="39"/>
  <c r="E147" i="39"/>
  <c r="F146" i="39"/>
  <c r="E146" i="39"/>
  <c r="F145" i="39"/>
  <c r="E145" i="39"/>
  <c r="F144" i="39"/>
  <c r="E144" i="39"/>
  <c r="F143" i="39"/>
  <c r="E143" i="39"/>
  <c r="F142" i="39"/>
  <c r="E142" i="39"/>
  <c r="F141" i="39"/>
  <c r="E141" i="39"/>
  <c r="F140" i="39"/>
  <c r="E140" i="39"/>
  <c r="F139" i="39"/>
  <c r="E139" i="39"/>
  <c r="F138" i="39"/>
  <c r="E138" i="39"/>
  <c r="F137" i="39"/>
  <c r="E137" i="39"/>
  <c r="F136" i="39"/>
  <c r="E136" i="39"/>
  <c r="F135" i="39"/>
  <c r="E135" i="39"/>
  <c r="F134" i="39"/>
  <c r="E134" i="39"/>
  <c r="F133" i="39"/>
  <c r="E133" i="39"/>
  <c r="F132" i="39"/>
  <c r="E132" i="39"/>
  <c r="F173" i="39"/>
  <c r="E173" i="39"/>
  <c r="F172" i="39"/>
  <c r="E172" i="39"/>
  <c r="F171" i="39"/>
  <c r="E171" i="39"/>
  <c r="F170" i="39"/>
  <c r="E170" i="39"/>
  <c r="F169" i="39"/>
  <c r="E169" i="39"/>
  <c r="F168" i="39"/>
  <c r="E168" i="39"/>
  <c r="F167" i="39"/>
  <c r="E167" i="39"/>
  <c r="F131" i="39"/>
  <c r="E131" i="39"/>
  <c r="F130" i="39"/>
  <c r="E130" i="39"/>
  <c r="F129" i="39"/>
  <c r="E129" i="39"/>
  <c r="F128" i="39"/>
  <c r="E128" i="39"/>
  <c r="F127" i="39"/>
  <c r="E127" i="39"/>
  <c r="F126" i="39"/>
  <c r="E126" i="39"/>
  <c r="F125" i="39"/>
  <c r="E125" i="39"/>
  <c r="F124" i="39"/>
  <c r="E124" i="39"/>
  <c r="F123" i="39"/>
  <c r="E123" i="39"/>
  <c r="F122" i="39"/>
  <c r="E122" i="39"/>
  <c r="F121" i="39"/>
  <c r="E121" i="39"/>
  <c r="F120" i="39"/>
  <c r="E120" i="39"/>
  <c r="F119" i="39"/>
  <c r="E119" i="39"/>
  <c r="F118" i="39"/>
  <c r="E118" i="39"/>
  <c r="F117" i="39"/>
  <c r="E117" i="39"/>
  <c r="F116" i="39"/>
  <c r="E116" i="39"/>
  <c r="F115" i="39"/>
  <c r="E115" i="39"/>
  <c r="F114" i="39"/>
  <c r="E114" i="39"/>
  <c r="F113" i="39"/>
  <c r="E113" i="39"/>
  <c r="F112" i="39"/>
  <c r="E112" i="39"/>
  <c r="F111" i="39"/>
  <c r="E111" i="39"/>
  <c r="F110" i="39"/>
  <c r="E110" i="39"/>
  <c r="F109" i="39"/>
  <c r="E109" i="39"/>
  <c r="F108" i="39"/>
  <c r="E108" i="39"/>
  <c r="F107" i="39"/>
  <c r="E107" i="39"/>
  <c r="F106" i="39"/>
  <c r="E106" i="39"/>
  <c r="F105" i="39"/>
  <c r="E105" i="39"/>
  <c r="F104" i="39"/>
  <c r="E104" i="39"/>
  <c r="F103" i="39"/>
  <c r="E103" i="39"/>
  <c r="F102" i="39"/>
  <c r="E102" i="39"/>
  <c r="F101" i="39"/>
  <c r="E101" i="39"/>
  <c r="F100" i="39"/>
  <c r="E100" i="39"/>
  <c r="F99" i="39"/>
  <c r="E99" i="39"/>
  <c r="F98" i="39"/>
  <c r="E98" i="39"/>
  <c r="F97" i="39"/>
  <c r="E97" i="39"/>
  <c r="F96" i="39"/>
  <c r="E96" i="39"/>
  <c r="F95" i="39"/>
  <c r="E95" i="39"/>
  <c r="F94" i="39"/>
  <c r="E94" i="39"/>
  <c r="F93" i="39"/>
  <c r="E93" i="39"/>
  <c r="F92" i="39"/>
  <c r="E92" i="39"/>
  <c r="F91" i="39"/>
  <c r="E91" i="39"/>
  <c r="F90" i="39"/>
  <c r="E90" i="39"/>
  <c r="F89" i="39"/>
  <c r="E89" i="39"/>
  <c r="F88" i="39"/>
  <c r="E88" i="39"/>
  <c r="F87" i="39"/>
  <c r="E87" i="39"/>
  <c r="F86" i="39"/>
  <c r="E86" i="39"/>
  <c r="F85" i="39"/>
  <c r="E85" i="39"/>
  <c r="F84" i="39"/>
  <c r="E84" i="39"/>
  <c r="F83" i="39"/>
  <c r="E83" i="39"/>
  <c r="F82" i="39"/>
  <c r="E82" i="39"/>
  <c r="F81" i="39"/>
  <c r="E81" i="39"/>
  <c r="F80" i="39"/>
  <c r="E80" i="39"/>
  <c r="F79" i="39"/>
  <c r="E79" i="39"/>
  <c r="F78" i="39"/>
  <c r="E78" i="39"/>
  <c r="F77" i="39"/>
  <c r="E77" i="39"/>
  <c r="F76" i="39"/>
  <c r="E76" i="39"/>
  <c r="F75" i="39"/>
  <c r="E75" i="39"/>
  <c r="F74" i="39"/>
  <c r="E74" i="39"/>
  <c r="F73" i="39"/>
  <c r="E73" i="39"/>
  <c r="F72" i="39"/>
  <c r="E72" i="39"/>
  <c r="F71" i="39"/>
  <c r="E71" i="39"/>
  <c r="F70" i="39"/>
  <c r="E70" i="39"/>
  <c r="F69" i="39"/>
  <c r="E69" i="39"/>
  <c r="F68" i="39"/>
  <c r="E68" i="39"/>
  <c r="F67" i="39"/>
  <c r="E67" i="39"/>
  <c r="F66" i="39"/>
  <c r="E66" i="39"/>
  <c r="F65" i="39"/>
  <c r="E65" i="39"/>
  <c r="F64" i="39"/>
  <c r="E64" i="39"/>
  <c r="F63" i="39"/>
  <c r="E63" i="39"/>
  <c r="F62" i="39"/>
  <c r="E62" i="39"/>
  <c r="F61" i="39"/>
  <c r="E61" i="39"/>
  <c r="F60" i="39"/>
  <c r="E60" i="39"/>
  <c r="F59" i="39"/>
  <c r="E59" i="39"/>
  <c r="F58" i="39"/>
  <c r="E58" i="39"/>
  <c r="F57" i="39"/>
  <c r="E57" i="39"/>
  <c r="F56" i="39"/>
  <c r="E56" i="39"/>
  <c r="F55" i="39"/>
  <c r="E55" i="39"/>
  <c r="F54" i="39"/>
  <c r="E54" i="39"/>
  <c r="F53" i="39"/>
  <c r="E53" i="39"/>
  <c r="F52" i="39"/>
  <c r="E52" i="39"/>
  <c r="F51" i="39"/>
  <c r="E51" i="39"/>
  <c r="F50" i="39"/>
  <c r="E50" i="39"/>
  <c r="F49" i="39"/>
  <c r="E49" i="39"/>
  <c r="F48" i="39"/>
  <c r="E48" i="39"/>
  <c r="F47" i="39"/>
  <c r="E47" i="39"/>
  <c r="F46" i="39"/>
  <c r="E46" i="39"/>
  <c r="F45" i="39"/>
  <c r="E45" i="39"/>
  <c r="F44" i="39"/>
  <c r="E44" i="39"/>
  <c r="F43" i="39"/>
  <c r="E43" i="39"/>
  <c r="F42" i="39"/>
  <c r="E42" i="39"/>
  <c r="F41" i="39"/>
  <c r="E41" i="39"/>
  <c r="F40" i="39"/>
  <c r="E40" i="39"/>
  <c r="F39" i="39"/>
  <c r="E39" i="39"/>
  <c r="F38" i="39"/>
  <c r="E38" i="39"/>
  <c r="F37" i="39"/>
  <c r="E37" i="39"/>
  <c r="F36" i="39"/>
  <c r="E36" i="39"/>
  <c r="F35" i="39"/>
  <c r="E35" i="39"/>
  <c r="F34" i="39"/>
  <c r="E34" i="39"/>
  <c r="F33" i="39"/>
  <c r="E33" i="39"/>
  <c r="F32" i="39"/>
  <c r="E32" i="39"/>
  <c r="F31" i="39"/>
  <c r="E31" i="39"/>
  <c r="F30" i="39"/>
  <c r="E30" i="39"/>
  <c r="F29" i="39"/>
  <c r="E29" i="39"/>
  <c r="F28" i="39"/>
  <c r="E28" i="39"/>
  <c r="F27" i="39"/>
  <c r="E27" i="39"/>
  <c r="F26" i="39"/>
  <c r="E26" i="39"/>
  <c r="F25" i="39"/>
  <c r="E25" i="39"/>
  <c r="F24" i="39"/>
  <c r="E24" i="39"/>
  <c r="F23" i="39"/>
  <c r="E23" i="39"/>
  <c r="F22" i="39"/>
  <c r="E22" i="39"/>
  <c r="F21" i="39"/>
  <c r="E21" i="39"/>
  <c r="F20" i="39"/>
  <c r="E20" i="39"/>
  <c r="F18" i="39"/>
  <c r="F19" i="39"/>
  <c r="E18" i="39"/>
  <c r="E19" i="39"/>
  <c r="E13" i="35"/>
  <c r="F13" i="35" s="1"/>
  <c r="H13" i="35" s="1"/>
  <c r="E14" i="35"/>
  <c r="F14" i="35" s="1"/>
  <c r="H14" i="35" s="1"/>
  <c r="E15" i="35"/>
  <c r="F15" i="35" s="1"/>
  <c r="H15" i="35" s="1"/>
  <c r="B36" i="45"/>
  <c r="G10" i="28"/>
  <c r="G11" i="28"/>
  <c r="G12" i="28"/>
  <c r="G13" i="28"/>
  <c r="G14" i="28"/>
  <c r="G15" i="28"/>
  <c r="G16" i="28"/>
  <c r="G17" i="28"/>
  <c r="G18" i="28"/>
  <c r="G19" i="28"/>
  <c r="G20" i="28"/>
  <c r="G21" i="28"/>
  <c r="G22" i="28"/>
  <c r="G23" i="28"/>
  <c r="G24" i="28"/>
  <c r="G25" i="28"/>
  <c r="G26" i="28"/>
  <c r="G27" i="28"/>
  <c r="E17" i="40"/>
  <c r="F17" i="40" s="1"/>
  <c r="I17" i="40" s="1"/>
  <c r="N17" i="40" s="1"/>
  <c r="Q17" i="40" s="1"/>
  <c r="J17" i="40"/>
  <c r="K17" i="40"/>
  <c r="L17" i="40"/>
  <c r="J18" i="40"/>
  <c r="K18" i="40"/>
  <c r="L18" i="40"/>
  <c r="M927" i="2"/>
  <c r="N927" i="2"/>
  <c r="K897" i="2"/>
  <c r="R897" i="2" s="1"/>
  <c r="K898" i="2"/>
  <c r="R898" i="2" s="1"/>
  <c r="K899" i="2"/>
  <c r="R899" i="2" s="1"/>
  <c r="K900" i="2"/>
  <c r="R900" i="2" s="1"/>
  <c r="K901" i="2"/>
  <c r="R901" i="2" s="1"/>
  <c r="K902" i="2"/>
  <c r="R902" i="2" s="1"/>
  <c r="K903" i="2"/>
  <c r="R903" i="2" s="1"/>
  <c r="K904" i="2"/>
  <c r="R904" i="2" s="1"/>
  <c r="K905" i="2"/>
  <c r="R905" i="2" s="1"/>
  <c r="K906" i="2"/>
  <c r="R906" i="2" s="1"/>
  <c r="K907" i="2"/>
  <c r="R907" i="2" s="1"/>
  <c r="K908" i="2"/>
  <c r="R908" i="2" s="1"/>
  <c r="K909" i="2"/>
  <c r="R909" i="2" s="1"/>
  <c r="K910" i="2"/>
  <c r="R910" i="2" s="1"/>
  <c r="K911" i="2"/>
  <c r="R911" i="2" s="1"/>
  <c r="K912" i="2"/>
  <c r="R912" i="2" s="1"/>
  <c r="K913" i="2"/>
  <c r="R913" i="2" s="1"/>
  <c r="K914" i="2"/>
  <c r="R914" i="2" s="1"/>
  <c r="K915" i="2"/>
  <c r="R915" i="2" s="1"/>
  <c r="K916" i="2"/>
  <c r="R916" i="2" s="1"/>
  <c r="K917" i="2"/>
  <c r="R917" i="2" s="1"/>
  <c r="K918" i="2"/>
  <c r="R918" i="2" s="1"/>
  <c r="K919" i="2"/>
  <c r="R919" i="2" s="1"/>
  <c r="K920" i="2"/>
  <c r="R920" i="2" s="1"/>
  <c r="K921" i="2"/>
  <c r="R921" i="2" s="1"/>
  <c r="K922" i="2"/>
  <c r="R922" i="2" s="1"/>
  <c r="K923" i="2"/>
  <c r="R923" i="2" s="1"/>
  <c r="K924" i="2"/>
  <c r="R924" i="2" s="1"/>
  <c r="K925" i="2"/>
  <c r="R925" i="2" s="1"/>
  <c r="K926" i="2"/>
  <c r="R926" i="2" s="1"/>
  <c r="K927" i="2"/>
  <c r="R927" i="2" s="1"/>
  <c r="K928" i="2"/>
  <c r="R928" i="2" s="1"/>
  <c r="K929" i="2"/>
  <c r="R929" i="2" s="1"/>
  <c r="K930" i="2"/>
  <c r="R930" i="2" s="1"/>
  <c r="K931" i="2"/>
  <c r="R931" i="2" s="1"/>
  <c r="K932" i="2"/>
  <c r="R932" i="2" s="1"/>
  <c r="K933" i="2"/>
  <c r="R933" i="2" s="1"/>
  <c r="K934" i="2"/>
  <c r="R934" i="2" s="1"/>
  <c r="K935" i="2"/>
  <c r="R935" i="2" s="1"/>
  <c r="K936" i="2"/>
  <c r="R936" i="2" s="1"/>
  <c r="K937" i="2"/>
  <c r="R937" i="2" s="1"/>
  <c r="K938" i="2"/>
  <c r="R938" i="2" s="1"/>
  <c r="K939" i="2"/>
  <c r="R939" i="2" s="1"/>
  <c r="K940" i="2"/>
  <c r="R940" i="2" s="1"/>
  <c r="K941" i="2"/>
  <c r="R941" i="2" s="1"/>
  <c r="K942" i="2"/>
  <c r="R942" i="2" s="1"/>
  <c r="K943" i="2"/>
  <c r="R943" i="2" s="1"/>
  <c r="K944" i="2"/>
  <c r="R944" i="2" s="1"/>
  <c r="K945" i="2"/>
  <c r="R945" i="2" s="1"/>
  <c r="K946" i="2"/>
  <c r="R946" i="2" s="1"/>
  <c r="K947" i="2"/>
  <c r="R947" i="2" s="1"/>
  <c r="K948" i="2"/>
  <c r="R948" i="2" s="1"/>
  <c r="K949" i="2"/>
  <c r="R949" i="2" s="1"/>
  <c r="K950" i="2"/>
  <c r="R950" i="2" s="1"/>
  <c r="K951" i="2"/>
  <c r="R951" i="2" s="1"/>
  <c r="K952" i="2"/>
  <c r="R952" i="2" s="1"/>
  <c r="K953" i="2"/>
  <c r="R953" i="2" s="1"/>
  <c r="K954" i="2"/>
  <c r="R954" i="2" s="1"/>
  <c r="K955" i="2"/>
  <c r="R955" i="2" s="1"/>
  <c r="K956" i="2"/>
  <c r="R956" i="2" s="1"/>
  <c r="K957" i="2"/>
  <c r="R957" i="2" s="1"/>
  <c r="K958" i="2"/>
  <c r="R958" i="2" s="1"/>
  <c r="K959" i="2"/>
  <c r="R959" i="2" s="1"/>
  <c r="E14" i="39"/>
  <c r="E15" i="39"/>
  <c r="E16" i="39"/>
  <c r="E17" i="39"/>
  <c r="E13" i="39"/>
  <c r="F17" i="39"/>
  <c r="F16" i="39"/>
  <c r="F15" i="39"/>
  <c r="F14" i="39"/>
  <c r="E22" i="35"/>
  <c r="F22" i="35" s="1"/>
  <c r="E16" i="35"/>
  <c r="F16" i="35" s="1"/>
  <c r="E19" i="35"/>
  <c r="F19" i="35" s="1"/>
  <c r="E25" i="35"/>
  <c r="E28" i="35"/>
  <c r="E31" i="35"/>
  <c r="F31" i="35" s="1"/>
  <c r="E34" i="35"/>
  <c r="E37" i="35"/>
  <c r="F37" i="35" s="1"/>
  <c r="E40" i="35"/>
  <c r="F40" i="35" s="1"/>
  <c r="E43" i="35"/>
  <c r="F43" i="35" s="1"/>
  <c r="E46" i="35"/>
  <c r="F46" i="35" s="1"/>
  <c r="E49" i="35"/>
  <c r="E52" i="35"/>
  <c r="F52" i="35" s="1"/>
  <c r="E55" i="35"/>
  <c r="F55" i="35" s="1"/>
  <c r="E58" i="35"/>
  <c r="E61" i="35"/>
  <c r="F61" i="35" s="1"/>
  <c r="E64" i="35"/>
  <c r="F64" i="35" s="1"/>
  <c r="E67" i="35"/>
  <c r="F67" i="35" s="1"/>
  <c r="E70" i="35"/>
  <c r="F70" i="35" s="1"/>
  <c r="E73" i="35"/>
  <c r="E76" i="35"/>
  <c r="F76" i="35" s="1"/>
  <c r="E79" i="35"/>
  <c r="E82" i="35"/>
  <c r="F82" i="35" s="1"/>
  <c r="E17" i="35"/>
  <c r="E20" i="35"/>
  <c r="F20" i="35" s="1"/>
  <c r="E23" i="35"/>
  <c r="F23" i="35" s="1"/>
  <c r="E26" i="35"/>
  <c r="E29" i="35"/>
  <c r="E32" i="35"/>
  <c r="F32" i="35" s="1"/>
  <c r="E35" i="35"/>
  <c r="E38" i="35"/>
  <c r="E41" i="35"/>
  <c r="F41" i="35" s="1"/>
  <c r="E44" i="35"/>
  <c r="F44" i="35" s="1"/>
  <c r="E47" i="35"/>
  <c r="E50" i="35"/>
  <c r="F50" i="35" s="1"/>
  <c r="E53" i="35"/>
  <c r="F53" i="35" s="1"/>
  <c r="E56" i="35"/>
  <c r="F56" i="35" s="1"/>
  <c r="E59" i="35"/>
  <c r="E62" i="35"/>
  <c r="E65" i="35"/>
  <c r="F65" i="35" s="1"/>
  <c r="E68" i="35"/>
  <c r="F68" i="35" s="1"/>
  <c r="E71" i="35"/>
  <c r="E74" i="35"/>
  <c r="F74" i="35" s="1"/>
  <c r="E77" i="35"/>
  <c r="F77" i="35" s="1"/>
  <c r="E80" i="35"/>
  <c r="E83" i="35"/>
  <c r="F83" i="35" s="1"/>
  <c r="E18" i="35"/>
  <c r="F18" i="35" s="1"/>
  <c r="E21" i="35"/>
  <c r="F21" i="35" s="1"/>
  <c r="E24" i="35"/>
  <c r="F24" i="35" s="1"/>
  <c r="E27" i="35"/>
  <c r="F27" i="35" s="1"/>
  <c r="E30" i="35"/>
  <c r="F30" i="35" s="1"/>
  <c r="E33" i="35"/>
  <c r="E36" i="35"/>
  <c r="E39" i="35"/>
  <c r="F39" i="35" s="1"/>
  <c r="E42" i="35"/>
  <c r="F42" i="35" s="1"/>
  <c r="E45" i="35"/>
  <c r="F45" i="35" s="1"/>
  <c r="E48" i="35"/>
  <c r="F48" i="35" s="1"/>
  <c r="E51" i="35"/>
  <c r="F51" i="35" s="1"/>
  <c r="E54" i="35"/>
  <c r="F54" i="35" s="1"/>
  <c r="E57" i="35"/>
  <c r="F57" i="35" s="1"/>
  <c r="M590" i="2"/>
  <c r="M591" i="2"/>
  <c r="M594" i="2"/>
  <c r="M596" i="2"/>
  <c r="M602" i="2"/>
  <c r="M612" i="2"/>
  <c r="M615" i="2"/>
  <c r="M619" i="2"/>
  <c r="M620" i="2"/>
  <c r="M623" i="2"/>
  <c r="M626" i="2"/>
  <c r="M627" i="2"/>
  <c r="M629" i="2"/>
  <c r="M634" i="2"/>
  <c r="M727" i="2"/>
  <c r="M729" i="2"/>
  <c r="M745" i="2"/>
  <c r="M766" i="2"/>
  <c r="M773" i="2"/>
  <c r="M779" i="2"/>
  <c r="G20" i="39" l="1"/>
  <c r="I20" i="39" s="1"/>
  <c r="G24" i="39"/>
  <c r="I24" i="39" s="1"/>
  <c r="G28" i="39"/>
  <c r="I28" i="39" s="1"/>
  <c r="G32" i="39"/>
  <c r="I32" i="39" s="1"/>
  <c r="G36" i="39"/>
  <c r="I36" i="39" s="1"/>
  <c r="G40" i="39"/>
  <c r="I40" i="39" s="1"/>
  <c r="G44" i="39"/>
  <c r="I44" i="39" s="1"/>
  <c r="G48" i="39"/>
  <c r="I48" i="39" s="1"/>
  <c r="G52" i="39"/>
  <c r="I52" i="39" s="1"/>
  <c r="G56" i="39"/>
  <c r="I56" i="39" s="1"/>
  <c r="G60" i="39"/>
  <c r="I60" i="39" s="1"/>
  <c r="G64" i="39"/>
  <c r="I64" i="39" s="1"/>
  <c r="G68" i="39"/>
  <c r="I68" i="39" s="1"/>
  <c r="G72" i="39"/>
  <c r="I72" i="39" s="1"/>
  <c r="G76" i="39"/>
  <c r="I76" i="39" s="1"/>
  <c r="G80" i="39"/>
  <c r="I80" i="39" s="1"/>
  <c r="G84" i="39"/>
  <c r="I84" i="39" s="1"/>
  <c r="G88" i="39"/>
  <c r="I88" i="39" s="1"/>
  <c r="G92" i="39"/>
  <c r="I92" i="39" s="1"/>
  <c r="G96" i="39"/>
  <c r="I96" i="39" s="1"/>
  <c r="G100" i="39"/>
  <c r="I100" i="39" s="1"/>
  <c r="G104" i="39"/>
  <c r="I104" i="39" s="1"/>
  <c r="G108" i="39"/>
  <c r="I108" i="39" s="1"/>
  <c r="G112" i="39"/>
  <c r="I112" i="39" s="1"/>
  <c r="G116" i="39"/>
  <c r="I116" i="39" s="1"/>
  <c r="G120" i="39"/>
  <c r="I120" i="39" s="1"/>
  <c r="G124" i="39"/>
  <c r="I124" i="39" s="1"/>
  <c r="G128" i="39"/>
  <c r="I128" i="39" s="1"/>
  <c r="G167" i="39"/>
  <c r="I167" i="39" s="1"/>
  <c r="G171" i="39"/>
  <c r="I171" i="39" s="1"/>
  <c r="G133" i="39"/>
  <c r="I133" i="39" s="1"/>
  <c r="G137" i="39"/>
  <c r="I137" i="39" s="1"/>
  <c r="G141" i="39"/>
  <c r="I141" i="39" s="1"/>
  <c r="G145" i="39"/>
  <c r="I145" i="39" s="1"/>
  <c r="G149" i="39"/>
  <c r="I149" i="39" s="1"/>
  <c r="G153" i="39"/>
  <c r="I153" i="39" s="1"/>
  <c r="G157" i="39"/>
  <c r="I157" i="39" s="1"/>
  <c r="G161" i="39"/>
  <c r="I161" i="39" s="1"/>
  <c r="G165" i="39"/>
  <c r="I165" i="39" s="1"/>
  <c r="G22" i="39"/>
  <c r="I22" i="39" s="1"/>
  <c r="G26" i="39"/>
  <c r="I26" i="39" s="1"/>
  <c r="G30" i="39"/>
  <c r="I30" i="39" s="1"/>
  <c r="G34" i="39"/>
  <c r="I34" i="39" s="1"/>
  <c r="G38" i="39"/>
  <c r="I38" i="39" s="1"/>
  <c r="G42" i="39"/>
  <c r="I42" i="39" s="1"/>
  <c r="G46" i="39"/>
  <c r="I46" i="39" s="1"/>
  <c r="G23" i="39"/>
  <c r="I23" i="39" s="1"/>
  <c r="G27" i="39"/>
  <c r="I27" i="39" s="1"/>
  <c r="G31" i="39"/>
  <c r="I31" i="39" s="1"/>
  <c r="G35" i="39"/>
  <c r="I35" i="39" s="1"/>
  <c r="G39" i="39"/>
  <c r="I39" i="39" s="1"/>
  <c r="G43" i="39"/>
  <c r="I43" i="39" s="1"/>
  <c r="G132" i="39"/>
  <c r="I132" i="39" s="1"/>
  <c r="G136" i="39"/>
  <c r="I136" i="39" s="1"/>
  <c r="G140" i="39"/>
  <c r="I140" i="39" s="1"/>
  <c r="G144" i="39"/>
  <c r="I144" i="39" s="1"/>
  <c r="G148" i="39"/>
  <c r="I148" i="39" s="1"/>
  <c r="G152" i="39"/>
  <c r="I152" i="39" s="1"/>
  <c r="G156" i="39"/>
  <c r="I156" i="39" s="1"/>
  <c r="G160" i="39"/>
  <c r="I160" i="39" s="1"/>
  <c r="G164" i="39"/>
  <c r="I164" i="39" s="1"/>
  <c r="G21" i="39"/>
  <c r="I21" i="39" s="1"/>
  <c r="G25" i="39"/>
  <c r="I25" i="39" s="1"/>
  <c r="G29" i="39"/>
  <c r="I29" i="39" s="1"/>
  <c r="G33" i="39"/>
  <c r="I33" i="39" s="1"/>
  <c r="G37" i="39"/>
  <c r="I37" i="39" s="1"/>
  <c r="G41" i="39"/>
  <c r="I41" i="39" s="1"/>
  <c r="G45" i="39"/>
  <c r="I45" i="39" s="1"/>
  <c r="G49" i="39"/>
  <c r="I49" i="39" s="1"/>
  <c r="G53" i="39"/>
  <c r="I53" i="39" s="1"/>
  <c r="G57" i="39"/>
  <c r="I57" i="39" s="1"/>
  <c r="G61" i="39"/>
  <c r="I61" i="39" s="1"/>
  <c r="G65" i="39"/>
  <c r="I65" i="39" s="1"/>
  <c r="G69" i="39"/>
  <c r="I69" i="39" s="1"/>
  <c r="G73" i="39"/>
  <c r="I73" i="39" s="1"/>
  <c r="G77" i="39"/>
  <c r="I77" i="39" s="1"/>
  <c r="G81" i="39"/>
  <c r="I81" i="39" s="1"/>
  <c r="G85" i="39"/>
  <c r="I85" i="39" s="1"/>
  <c r="G89" i="39"/>
  <c r="I89" i="39" s="1"/>
  <c r="G93" i="39"/>
  <c r="I93" i="39" s="1"/>
  <c r="G97" i="39"/>
  <c r="I97" i="39" s="1"/>
  <c r="G101" i="39"/>
  <c r="I101" i="39" s="1"/>
  <c r="G105" i="39"/>
  <c r="I105" i="39" s="1"/>
  <c r="G109" i="39"/>
  <c r="I109" i="39" s="1"/>
  <c r="G113" i="39"/>
  <c r="I113" i="39" s="1"/>
  <c r="G117" i="39"/>
  <c r="I117" i="39" s="1"/>
  <c r="G121" i="39"/>
  <c r="I121" i="39" s="1"/>
  <c r="G125" i="39"/>
  <c r="I125" i="39" s="1"/>
  <c r="G129" i="39"/>
  <c r="I129" i="39" s="1"/>
  <c r="G168" i="39"/>
  <c r="I168" i="39" s="1"/>
  <c r="G172" i="39"/>
  <c r="I172" i="39" s="1"/>
  <c r="G134" i="39"/>
  <c r="I134" i="39" s="1"/>
  <c r="G138" i="39"/>
  <c r="I138" i="39" s="1"/>
  <c r="G142" i="39"/>
  <c r="I142" i="39" s="1"/>
  <c r="G146" i="39"/>
  <c r="I146" i="39" s="1"/>
  <c r="G150" i="39"/>
  <c r="I150" i="39" s="1"/>
  <c r="G154" i="39"/>
  <c r="I154" i="39" s="1"/>
  <c r="G158" i="39"/>
  <c r="I158" i="39" s="1"/>
  <c r="G162" i="39"/>
  <c r="I162" i="39" s="1"/>
  <c r="G166" i="39"/>
  <c r="I166" i="39" s="1"/>
  <c r="G94" i="39"/>
  <c r="I94" i="39" s="1"/>
  <c r="G98" i="39"/>
  <c r="I98" i="39" s="1"/>
  <c r="G102" i="39"/>
  <c r="I102" i="39" s="1"/>
  <c r="G106" i="39"/>
  <c r="I106" i="39" s="1"/>
  <c r="G110" i="39"/>
  <c r="I110" i="39" s="1"/>
  <c r="G114" i="39"/>
  <c r="I114" i="39" s="1"/>
  <c r="G118" i="39"/>
  <c r="I118" i="39" s="1"/>
  <c r="G122" i="39"/>
  <c r="I122" i="39" s="1"/>
  <c r="G126" i="39"/>
  <c r="I126" i="39" s="1"/>
  <c r="G130" i="39"/>
  <c r="I130" i="39" s="1"/>
  <c r="G169" i="39"/>
  <c r="I169" i="39" s="1"/>
  <c r="G173" i="39"/>
  <c r="I173" i="39" s="1"/>
  <c r="G135" i="39"/>
  <c r="I135" i="39" s="1"/>
  <c r="G139" i="39"/>
  <c r="I139" i="39" s="1"/>
  <c r="G143" i="39"/>
  <c r="I143" i="39" s="1"/>
  <c r="G147" i="39"/>
  <c r="I147" i="39" s="1"/>
  <c r="G151" i="39"/>
  <c r="I151" i="39" s="1"/>
  <c r="G155" i="39"/>
  <c r="I155" i="39" s="1"/>
  <c r="G159" i="39"/>
  <c r="I159" i="39" s="1"/>
  <c r="G163" i="39"/>
  <c r="I163" i="39" s="1"/>
  <c r="G18" i="39"/>
  <c r="I18" i="39" s="1"/>
  <c r="G47" i="39"/>
  <c r="I47" i="39" s="1"/>
  <c r="G51" i="39"/>
  <c r="I51" i="39" s="1"/>
  <c r="G55" i="39"/>
  <c r="I55" i="39" s="1"/>
  <c r="G59" i="39"/>
  <c r="I59" i="39" s="1"/>
  <c r="G63" i="39"/>
  <c r="I63" i="39" s="1"/>
  <c r="G67" i="39"/>
  <c r="I67" i="39" s="1"/>
  <c r="G71" i="39"/>
  <c r="I71" i="39" s="1"/>
  <c r="G75" i="39"/>
  <c r="I75" i="39" s="1"/>
  <c r="G79" i="39"/>
  <c r="I79" i="39" s="1"/>
  <c r="G83" i="39"/>
  <c r="I83" i="39" s="1"/>
  <c r="G87" i="39"/>
  <c r="I87" i="39" s="1"/>
  <c r="G91" i="39"/>
  <c r="I91" i="39" s="1"/>
  <c r="G95" i="39"/>
  <c r="I95" i="39" s="1"/>
  <c r="G99" i="39"/>
  <c r="I99" i="39" s="1"/>
  <c r="G103" i="39"/>
  <c r="I103" i="39" s="1"/>
  <c r="G107" i="39"/>
  <c r="I107" i="39" s="1"/>
  <c r="G111" i="39"/>
  <c r="I111" i="39" s="1"/>
  <c r="G115" i="39"/>
  <c r="I115" i="39" s="1"/>
  <c r="G119" i="39"/>
  <c r="I119" i="39" s="1"/>
  <c r="G123" i="39"/>
  <c r="I123" i="39" s="1"/>
  <c r="G127" i="39"/>
  <c r="I127" i="39" s="1"/>
  <c r="G131" i="39"/>
  <c r="I131" i="39" s="1"/>
  <c r="G170" i="39"/>
  <c r="I170" i="39" s="1"/>
  <c r="G19" i="39"/>
  <c r="I19" i="39" s="1"/>
  <c r="G50" i="39"/>
  <c r="I50" i="39" s="1"/>
  <c r="G54" i="39"/>
  <c r="I54" i="39" s="1"/>
  <c r="G58" i="39"/>
  <c r="I58" i="39" s="1"/>
  <c r="G62" i="39"/>
  <c r="I62" i="39" s="1"/>
  <c r="G66" i="39"/>
  <c r="I66" i="39" s="1"/>
  <c r="G70" i="39"/>
  <c r="I70" i="39" s="1"/>
  <c r="G74" i="39"/>
  <c r="I74" i="39" s="1"/>
  <c r="G78" i="39"/>
  <c r="I78" i="39" s="1"/>
  <c r="G82" i="39"/>
  <c r="I82" i="39" s="1"/>
  <c r="G86" i="39"/>
  <c r="I86" i="39" s="1"/>
  <c r="G90" i="39"/>
  <c r="I90" i="39" s="1"/>
  <c r="G17" i="39"/>
  <c r="I17" i="39" s="1"/>
  <c r="G16" i="39"/>
  <c r="I16" i="39" s="1"/>
  <c r="G14" i="39"/>
  <c r="I14" i="39" s="1"/>
  <c r="G15" i="39"/>
  <c r="I15" i="39" s="1"/>
  <c r="H30" i="35"/>
  <c r="F58" i="35"/>
  <c r="H58" i="35" s="1"/>
  <c r="F29" i="35"/>
  <c r="H29" i="35" s="1"/>
  <c r="H48" i="35"/>
  <c r="H27" i="35"/>
  <c r="F73" i="35"/>
  <c r="H73" i="35" s="1"/>
  <c r="F49" i="35"/>
  <c r="H49" i="35" s="1"/>
  <c r="F36" i="35"/>
  <c r="H36" i="35" s="1"/>
  <c r="F28" i="35"/>
  <c r="H28" i="35" s="1"/>
  <c r="H39" i="35"/>
  <c r="H37" i="35"/>
  <c r="F59" i="35"/>
  <c r="H59" i="35" s="1"/>
  <c r="F38" i="35"/>
  <c r="H38" i="35" s="1"/>
  <c r="H74" i="35"/>
  <c r="H22" i="35"/>
  <c r="F35" i="35"/>
  <c r="H35" i="35" s="1"/>
  <c r="H65" i="35"/>
  <c r="H20" i="35"/>
  <c r="H64" i="35"/>
  <c r="H19" i="35"/>
  <c r="F79" i="35"/>
  <c r="H79" i="35" s="1"/>
  <c r="F71" i="35"/>
  <c r="H71" i="35" s="1"/>
  <c r="F47" i="35"/>
  <c r="H47" i="35" s="1"/>
  <c r="F34" i="35"/>
  <c r="H34" i="35" s="1"/>
  <c r="F26" i="35"/>
  <c r="H26" i="35" s="1"/>
  <c r="H83" i="35"/>
  <c r="H82" i="35"/>
  <c r="H57" i="35"/>
  <c r="H56" i="35"/>
  <c r="H55" i="35"/>
  <c r="H51" i="35"/>
  <c r="H50" i="35"/>
  <c r="H67" i="35"/>
  <c r="H43" i="35"/>
  <c r="F80" i="35"/>
  <c r="H80" i="35" s="1"/>
  <c r="H42" i="35"/>
  <c r="H61" i="35"/>
  <c r="H40" i="35"/>
  <c r="F62" i="35"/>
  <c r="H62" i="35" s="1"/>
  <c r="F33" i="35"/>
  <c r="H33" i="35" s="1"/>
  <c r="F25" i="35"/>
  <c r="H25" i="35" s="1"/>
  <c r="F17" i="35"/>
  <c r="H17" i="35" s="1"/>
  <c r="H18" i="35"/>
  <c r="H54" i="35"/>
  <c r="H77" i="35"/>
  <c r="H53" i="35"/>
  <c r="H32" i="35"/>
  <c r="H76" i="35"/>
  <c r="H52" i="35"/>
  <c r="H31" i="35"/>
  <c r="H70" i="35"/>
  <c r="H46" i="35"/>
  <c r="H41" i="35"/>
  <c r="H45" i="35"/>
  <c r="H24" i="35"/>
  <c r="H68" i="35"/>
  <c r="H44" i="35"/>
  <c r="H23" i="35"/>
  <c r="H21" i="35"/>
  <c r="H16" i="35"/>
  <c r="N590" i="2"/>
  <c r="N591" i="2"/>
  <c r="N594" i="2"/>
  <c r="N596" i="2"/>
  <c r="N602" i="2"/>
  <c r="N612" i="2"/>
  <c r="N615" i="2"/>
  <c r="N619" i="2"/>
  <c r="N620" i="2"/>
  <c r="N623" i="2"/>
  <c r="N626" i="2"/>
  <c r="N627" i="2"/>
  <c r="N629" i="2"/>
  <c r="N634" i="2"/>
  <c r="N719" i="2"/>
  <c r="M719" i="2" s="1"/>
  <c r="N727" i="2"/>
  <c r="N729" i="2"/>
  <c r="N745" i="2"/>
  <c r="N766" i="2"/>
  <c r="N773" i="2"/>
  <c r="N779" i="2"/>
  <c r="K291" i="2" l="1"/>
  <c r="R291" i="2" s="1"/>
  <c r="K292" i="2"/>
  <c r="R292" i="2" s="1"/>
  <c r="K293" i="2"/>
  <c r="R293" i="2" s="1"/>
  <c r="K294" i="2"/>
  <c r="R294" i="2" s="1"/>
  <c r="K295" i="2"/>
  <c r="R295" i="2" s="1"/>
  <c r="K296" i="2"/>
  <c r="R296" i="2" s="1"/>
  <c r="K297" i="2"/>
  <c r="R297" i="2" s="1"/>
  <c r="K298" i="2"/>
  <c r="R298" i="2" s="1"/>
  <c r="K299" i="2"/>
  <c r="R299" i="2" s="1"/>
  <c r="K300" i="2"/>
  <c r="R300" i="2" s="1"/>
  <c r="K301" i="2"/>
  <c r="R301" i="2" s="1"/>
  <c r="K302" i="2"/>
  <c r="R302" i="2" s="1"/>
  <c r="K303" i="2"/>
  <c r="R303" i="2" s="1"/>
  <c r="K304" i="2"/>
  <c r="R304" i="2" s="1"/>
  <c r="K305" i="2"/>
  <c r="R305" i="2" s="1"/>
  <c r="K306" i="2"/>
  <c r="R306" i="2" s="1"/>
  <c r="K307" i="2"/>
  <c r="R307" i="2" s="1"/>
  <c r="E60" i="35" l="1"/>
  <c r="E63" i="35"/>
  <c r="E66" i="35"/>
  <c r="E69" i="35"/>
  <c r="E72" i="35"/>
  <c r="E75" i="35"/>
  <c r="E78" i="35"/>
  <c r="E81" i="35"/>
  <c r="E84" i="35"/>
  <c r="F11" i="31"/>
  <c r="K421" i="2"/>
  <c r="R421" i="2" s="1"/>
  <c r="K422" i="2"/>
  <c r="R422" i="2" s="1"/>
  <c r="K423" i="2"/>
  <c r="R423" i="2" s="1"/>
  <c r="K424" i="2"/>
  <c r="R424" i="2" s="1"/>
  <c r="K425" i="2"/>
  <c r="R425" i="2" s="1"/>
  <c r="K426" i="2"/>
  <c r="R426" i="2" s="1"/>
  <c r="K427" i="2"/>
  <c r="R427" i="2" s="1"/>
  <c r="K428" i="2"/>
  <c r="R428" i="2" s="1"/>
  <c r="K429" i="2"/>
  <c r="R429" i="2" s="1"/>
  <c r="K430" i="2"/>
  <c r="R430" i="2" s="1"/>
  <c r="K431" i="2"/>
  <c r="R431" i="2" s="1"/>
  <c r="K432" i="2"/>
  <c r="R432" i="2" s="1"/>
  <c r="K433" i="2"/>
  <c r="R433" i="2" s="1"/>
  <c r="K434" i="2"/>
  <c r="R434" i="2" s="1"/>
  <c r="K435" i="2"/>
  <c r="R435" i="2" s="1"/>
  <c r="K436" i="2"/>
  <c r="R436" i="2" s="1"/>
  <c r="K437" i="2"/>
  <c r="R437" i="2" s="1"/>
  <c r="K438" i="2"/>
  <c r="R438" i="2" s="1"/>
  <c r="K439" i="2"/>
  <c r="R439" i="2" s="1"/>
  <c r="K440" i="2"/>
  <c r="R440" i="2" s="1"/>
  <c r="K441" i="2"/>
  <c r="R441" i="2" s="1"/>
  <c r="K442" i="2"/>
  <c r="R442" i="2" s="1"/>
  <c r="K443" i="2"/>
  <c r="R443" i="2" s="1"/>
  <c r="K444" i="2"/>
  <c r="R444" i="2" s="1"/>
  <c r="K445" i="2"/>
  <c r="R445" i="2" s="1"/>
  <c r="K446" i="2"/>
  <c r="R446" i="2" s="1"/>
  <c r="K447" i="2"/>
  <c r="R447" i="2" s="1"/>
  <c r="K448" i="2"/>
  <c r="R448" i="2" s="1"/>
  <c r="K449" i="2"/>
  <c r="R449" i="2" s="1"/>
  <c r="K450" i="2"/>
  <c r="R450" i="2" s="1"/>
  <c r="K451" i="2"/>
  <c r="R451" i="2" s="1"/>
  <c r="K452" i="2"/>
  <c r="R452" i="2" s="1"/>
  <c r="K453" i="2"/>
  <c r="R453" i="2" s="1"/>
  <c r="K454" i="2"/>
  <c r="R454" i="2" s="1"/>
  <c r="K455" i="2"/>
  <c r="R455" i="2" s="1"/>
  <c r="K456" i="2"/>
  <c r="R456" i="2" s="1"/>
  <c r="K457" i="2"/>
  <c r="R457" i="2" s="1"/>
  <c r="K458" i="2"/>
  <c r="R458" i="2" s="1"/>
  <c r="K459" i="2"/>
  <c r="R459" i="2" s="1"/>
  <c r="K460" i="2"/>
  <c r="R460" i="2" s="1"/>
  <c r="K461" i="2"/>
  <c r="R461" i="2" s="1"/>
  <c r="K462" i="2"/>
  <c r="R462" i="2" s="1"/>
  <c r="K463" i="2"/>
  <c r="R463" i="2" s="1"/>
  <c r="K464" i="2"/>
  <c r="R464" i="2" s="1"/>
  <c r="K465" i="2"/>
  <c r="R465" i="2" s="1"/>
  <c r="K466" i="2"/>
  <c r="R466" i="2" s="1"/>
  <c r="K467" i="2"/>
  <c r="R467" i="2" s="1"/>
  <c r="K468" i="2"/>
  <c r="R468" i="2" s="1"/>
  <c r="K469" i="2"/>
  <c r="R469" i="2" s="1"/>
  <c r="K470" i="2"/>
  <c r="R470" i="2" s="1"/>
  <c r="K471" i="2"/>
  <c r="R471" i="2" s="1"/>
  <c r="K472" i="2"/>
  <c r="R472" i="2" s="1"/>
  <c r="K473" i="2"/>
  <c r="R473" i="2" s="1"/>
  <c r="K474" i="2"/>
  <c r="R474" i="2" s="1"/>
  <c r="K475" i="2"/>
  <c r="R475" i="2" s="1"/>
  <c r="K476" i="2"/>
  <c r="R476" i="2" s="1"/>
  <c r="K477" i="2"/>
  <c r="R477" i="2" s="1"/>
  <c r="K478" i="2"/>
  <c r="R478" i="2" s="1"/>
  <c r="K479" i="2"/>
  <c r="R479" i="2" s="1"/>
  <c r="K480" i="2"/>
  <c r="R480" i="2" s="1"/>
  <c r="K481" i="2"/>
  <c r="R481" i="2" s="1"/>
  <c r="K482" i="2"/>
  <c r="R482" i="2" s="1"/>
  <c r="K483" i="2"/>
  <c r="R483" i="2" s="1"/>
  <c r="K484" i="2"/>
  <c r="R484" i="2" s="1"/>
  <c r="K485" i="2"/>
  <c r="R485" i="2" s="1"/>
  <c r="K486" i="2"/>
  <c r="R486" i="2" s="1"/>
  <c r="K487" i="2"/>
  <c r="R487" i="2" s="1"/>
  <c r="K488" i="2"/>
  <c r="R488" i="2" s="1"/>
  <c r="K489" i="2"/>
  <c r="R489" i="2" s="1"/>
  <c r="K490" i="2"/>
  <c r="R490" i="2" s="1"/>
  <c r="K491" i="2"/>
  <c r="R491" i="2" s="1"/>
  <c r="K492" i="2"/>
  <c r="R492" i="2" s="1"/>
  <c r="K493" i="2"/>
  <c r="R493" i="2" s="1"/>
  <c r="K494" i="2"/>
  <c r="R494" i="2" s="1"/>
  <c r="K495" i="2"/>
  <c r="R495" i="2" s="1"/>
  <c r="K496" i="2"/>
  <c r="R496" i="2" s="1"/>
  <c r="K497" i="2"/>
  <c r="R497" i="2" s="1"/>
  <c r="K498" i="2"/>
  <c r="R498" i="2" s="1"/>
  <c r="K499" i="2"/>
  <c r="R499" i="2" s="1"/>
  <c r="K500" i="2"/>
  <c r="R500" i="2" s="1"/>
  <c r="K501" i="2"/>
  <c r="R501" i="2" s="1"/>
  <c r="K502" i="2"/>
  <c r="R502" i="2" s="1"/>
  <c r="K503" i="2"/>
  <c r="R503" i="2" s="1"/>
  <c r="K504" i="2"/>
  <c r="R504" i="2" s="1"/>
  <c r="K505" i="2"/>
  <c r="R505" i="2" s="1"/>
  <c r="K506" i="2"/>
  <c r="R506" i="2" s="1"/>
  <c r="K507" i="2"/>
  <c r="R507" i="2" s="1"/>
  <c r="K508" i="2"/>
  <c r="R508" i="2" s="1"/>
  <c r="K509" i="2"/>
  <c r="R509" i="2" s="1"/>
  <c r="K510" i="2"/>
  <c r="R510" i="2" s="1"/>
  <c r="K511" i="2"/>
  <c r="R511" i="2" s="1"/>
  <c r="K512" i="2"/>
  <c r="R512" i="2" s="1"/>
  <c r="K513" i="2"/>
  <c r="R513" i="2" s="1"/>
  <c r="K514" i="2"/>
  <c r="R514" i="2" s="1"/>
  <c r="K515" i="2"/>
  <c r="R515" i="2" s="1"/>
  <c r="K516" i="2"/>
  <c r="R516" i="2" s="1"/>
  <c r="K517" i="2"/>
  <c r="R517" i="2" s="1"/>
  <c r="K518" i="2"/>
  <c r="R518" i="2" s="1"/>
  <c r="K519" i="2"/>
  <c r="R519" i="2" s="1"/>
  <c r="K520" i="2"/>
  <c r="R520" i="2" s="1"/>
  <c r="K521" i="2"/>
  <c r="R521" i="2" s="1"/>
  <c r="K522" i="2"/>
  <c r="R522" i="2" s="1"/>
  <c r="K523" i="2"/>
  <c r="R523" i="2" s="1"/>
  <c r="K524" i="2"/>
  <c r="R524" i="2" s="1"/>
  <c r="K525" i="2"/>
  <c r="R525" i="2" s="1"/>
  <c r="K526" i="2"/>
  <c r="R526" i="2" s="1"/>
  <c r="K527" i="2"/>
  <c r="R527" i="2" s="1"/>
  <c r="K528" i="2"/>
  <c r="R528" i="2" s="1"/>
  <c r="K529" i="2"/>
  <c r="R529" i="2" s="1"/>
  <c r="K530" i="2"/>
  <c r="R530" i="2" s="1"/>
  <c r="K531" i="2"/>
  <c r="R531" i="2" s="1"/>
  <c r="K532" i="2"/>
  <c r="R532" i="2" s="1"/>
  <c r="K533" i="2"/>
  <c r="R533" i="2" s="1"/>
  <c r="K534" i="2"/>
  <c r="R534" i="2" s="1"/>
  <c r="K535" i="2"/>
  <c r="R535" i="2" s="1"/>
  <c r="K536" i="2"/>
  <c r="R536" i="2" s="1"/>
  <c r="K537" i="2"/>
  <c r="R537" i="2" s="1"/>
  <c r="K538" i="2"/>
  <c r="R538" i="2" s="1"/>
  <c r="K539" i="2"/>
  <c r="R539" i="2" s="1"/>
  <c r="K540" i="2"/>
  <c r="R540" i="2" s="1"/>
  <c r="K541" i="2"/>
  <c r="R541" i="2" s="1"/>
  <c r="K542" i="2"/>
  <c r="R542" i="2" s="1"/>
  <c r="K543" i="2"/>
  <c r="R543" i="2" s="1"/>
  <c r="K544" i="2"/>
  <c r="R544" i="2" s="1"/>
  <c r="K545" i="2"/>
  <c r="R545" i="2" s="1"/>
  <c r="K546" i="2"/>
  <c r="R546" i="2" s="1"/>
  <c r="K547" i="2"/>
  <c r="R547" i="2" s="1"/>
  <c r="K548" i="2"/>
  <c r="R548" i="2" s="1"/>
  <c r="K549" i="2"/>
  <c r="R549" i="2" s="1"/>
  <c r="K550" i="2"/>
  <c r="R550" i="2" s="1"/>
  <c r="K551" i="2"/>
  <c r="R551" i="2" s="1"/>
  <c r="K552" i="2"/>
  <c r="R552" i="2" s="1"/>
  <c r="K553" i="2"/>
  <c r="R553" i="2" s="1"/>
  <c r="K554" i="2"/>
  <c r="R554" i="2" s="1"/>
  <c r="K555" i="2"/>
  <c r="R555" i="2" s="1"/>
  <c r="K556" i="2"/>
  <c r="R556" i="2" s="1"/>
  <c r="K557" i="2"/>
  <c r="R557" i="2" s="1"/>
  <c r="K558" i="2"/>
  <c r="R558" i="2" s="1"/>
  <c r="K559" i="2"/>
  <c r="R559" i="2" s="1"/>
  <c r="K560" i="2"/>
  <c r="R560" i="2" s="1"/>
  <c r="K561" i="2"/>
  <c r="R561" i="2" s="1"/>
  <c r="K562" i="2"/>
  <c r="R562" i="2" s="1"/>
  <c r="K563" i="2"/>
  <c r="R563" i="2" s="1"/>
  <c r="K564" i="2"/>
  <c r="R564" i="2" s="1"/>
  <c r="K565" i="2"/>
  <c r="R565" i="2" s="1"/>
  <c r="K566" i="2"/>
  <c r="R566" i="2" s="1"/>
  <c r="K567" i="2"/>
  <c r="R567" i="2" s="1"/>
  <c r="K568" i="2"/>
  <c r="R568" i="2" s="1"/>
  <c r="K569" i="2"/>
  <c r="R569" i="2" s="1"/>
  <c r="K570" i="2"/>
  <c r="R570" i="2" s="1"/>
  <c r="K571" i="2"/>
  <c r="R571" i="2" s="1"/>
  <c r="K572" i="2"/>
  <c r="R572" i="2" s="1"/>
  <c r="K573" i="2"/>
  <c r="R573" i="2" s="1"/>
  <c r="K574" i="2"/>
  <c r="R574" i="2" s="1"/>
  <c r="K575" i="2"/>
  <c r="R575" i="2" s="1"/>
  <c r="K576" i="2"/>
  <c r="R576" i="2" s="1"/>
  <c r="K577" i="2"/>
  <c r="R577" i="2" s="1"/>
  <c r="K578" i="2"/>
  <c r="R578" i="2" s="1"/>
  <c r="K579" i="2"/>
  <c r="R579" i="2" s="1"/>
  <c r="K580" i="2"/>
  <c r="R580" i="2" s="1"/>
  <c r="K581" i="2"/>
  <c r="R581" i="2" s="1"/>
  <c r="K582" i="2"/>
  <c r="R582" i="2" s="1"/>
  <c r="K583" i="2"/>
  <c r="R583" i="2" s="1"/>
  <c r="K584" i="2"/>
  <c r="R584" i="2" s="1"/>
  <c r="K585" i="2"/>
  <c r="R585" i="2" s="1"/>
  <c r="K586" i="2"/>
  <c r="R586" i="2" s="1"/>
  <c r="K587" i="2"/>
  <c r="R587" i="2" s="1"/>
  <c r="K588" i="2"/>
  <c r="R588" i="2" s="1"/>
  <c r="K589" i="2"/>
  <c r="R589" i="2" s="1"/>
  <c r="K590" i="2"/>
  <c r="R590" i="2" s="1"/>
  <c r="K591" i="2"/>
  <c r="R591" i="2" s="1"/>
  <c r="K592" i="2"/>
  <c r="R592" i="2" s="1"/>
  <c r="K593" i="2"/>
  <c r="R593" i="2" s="1"/>
  <c r="K594" i="2"/>
  <c r="R594" i="2" s="1"/>
  <c r="K595" i="2"/>
  <c r="R595" i="2" s="1"/>
  <c r="K596" i="2"/>
  <c r="R596" i="2" s="1"/>
  <c r="K597" i="2"/>
  <c r="R597" i="2" s="1"/>
  <c r="K598" i="2"/>
  <c r="R598" i="2" s="1"/>
  <c r="K599" i="2"/>
  <c r="R599" i="2" s="1"/>
  <c r="K600" i="2"/>
  <c r="R600" i="2" s="1"/>
  <c r="K601" i="2"/>
  <c r="R601" i="2" s="1"/>
  <c r="K602" i="2"/>
  <c r="R602" i="2" s="1"/>
  <c r="K603" i="2"/>
  <c r="R603" i="2" s="1"/>
  <c r="K604" i="2"/>
  <c r="R604" i="2" s="1"/>
  <c r="K605" i="2"/>
  <c r="R605" i="2" s="1"/>
  <c r="K606" i="2"/>
  <c r="R606" i="2" s="1"/>
  <c r="K607" i="2"/>
  <c r="R607" i="2" s="1"/>
  <c r="K608" i="2"/>
  <c r="R608" i="2" s="1"/>
  <c r="K609" i="2"/>
  <c r="R609" i="2" s="1"/>
  <c r="K610" i="2"/>
  <c r="R610" i="2" s="1"/>
  <c r="K611" i="2"/>
  <c r="R611" i="2" s="1"/>
  <c r="K612" i="2"/>
  <c r="R612" i="2" s="1"/>
  <c r="K613" i="2"/>
  <c r="R613" i="2" s="1"/>
  <c r="K614" i="2"/>
  <c r="R614" i="2" s="1"/>
  <c r="K615" i="2"/>
  <c r="R615" i="2" s="1"/>
  <c r="K616" i="2"/>
  <c r="R616" i="2" s="1"/>
  <c r="K617" i="2"/>
  <c r="R617" i="2" s="1"/>
  <c r="K618" i="2"/>
  <c r="R618" i="2" s="1"/>
  <c r="K619" i="2"/>
  <c r="R619" i="2" s="1"/>
  <c r="K620" i="2"/>
  <c r="R620" i="2" s="1"/>
  <c r="K621" i="2"/>
  <c r="R621" i="2" s="1"/>
  <c r="K622" i="2"/>
  <c r="R622" i="2" s="1"/>
  <c r="K623" i="2"/>
  <c r="R623" i="2" s="1"/>
  <c r="K624" i="2"/>
  <c r="R624" i="2" s="1"/>
  <c r="K625" i="2"/>
  <c r="R625" i="2" s="1"/>
  <c r="K626" i="2"/>
  <c r="R626" i="2" s="1"/>
  <c r="K627" i="2"/>
  <c r="R627" i="2" s="1"/>
  <c r="K628" i="2"/>
  <c r="R628" i="2" s="1"/>
  <c r="K629" i="2"/>
  <c r="R629" i="2" s="1"/>
  <c r="K630" i="2"/>
  <c r="R630" i="2" s="1"/>
  <c r="K631" i="2"/>
  <c r="R631" i="2" s="1"/>
  <c r="K632" i="2"/>
  <c r="R632" i="2" s="1"/>
  <c r="K633" i="2"/>
  <c r="R633" i="2" s="1"/>
  <c r="K634" i="2"/>
  <c r="R634" i="2" s="1"/>
  <c r="K635" i="2"/>
  <c r="R635" i="2" s="1"/>
  <c r="K636" i="2"/>
  <c r="R636" i="2" s="1"/>
  <c r="K637" i="2"/>
  <c r="R637" i="2" s="1"/>
  <c r="K638" i="2"/>
  <c r="R638" i="2" s="1"/>
  <c r="K639" i="2"/>
  <c r="R639" i="2" s="1"/>
  <c r="K640" i="2"/>
  <c r="R640" i="2" s="1"/>
  <c r="K641" i="2"/>
  <c r="R641" i="2" s="1"/>
  <c r="K642" i="2"/>
  <c r="R642" i="2" s="1"/>
  <c r="K643" i="2"/>
  <c r="R643" i="2" s="1"/>
  <c r="K644" i="2"/>
  <c r="R644" i="2" s="1"/>
  <c r="K645" i="2"/>
  <c r="R645" i="2" s="1"/>
  <c r="K646" i="2"/>
  <c r="R646" i="2" s="1"/>
  <c r="K647" i="2"/>
  <c r="R647" i="2" s="1"/>
  <c r="K648" i="2"/>
  <c r="R648" i="2" s="1"/>
  <c r="K649" i="2"/>
  <c r="R649" i="2" s="1"/>
  <c r="K650" i="2"/>
  <c r="R650" i="2" s="1"/>
  <c r="K651" i="2"/>
  <c r="R651" i="2" s="1"/>
  <c r="K652" i="2"/>
  <c r="R652" i="2" s="1"/>
  <c r="K653" i="2"/>
  <c r="R653" i="2" s="1"/>
  <c r="K654" i="2"/>
  <c r="R654" i="2" s="1"/>
  <c r="K655" i="2"/>
  <c r="R655" i="2" s="1"/>
  <c r="K656" i="2"/>
  <c r="R656" i="2" s="1"/>
  <c r="K657" i="2"/>
  <c r="R657" i="2" s="1"/>
  <c r="K658" i="2"/>
  <c r="R658" i="2" s="1"/>
  <c r="K659" i="2"/>
  <c r="R659" i="2" s="1"/>
  <c r="K660" i="2"/>
  <c r="R660" i="2" s="1"/>
  <c r="K661" i="2"/>
  <c r="R661" i="2" s="1"/>
  <c r="K662" i="2"/>
  <c r="R662" i="2" s="1"/>
  <c r="K663" i="2"/>
  <c r="R663" i="2" s="1"/>
  <c r="K664" i="2"/>
  <c r="R664" i="2" s="1"/>
  <c r="K665" i="2"/>
  <c r="R665" i="2" s="1"/>
  <c r="K666" i="2"/>
  <c r="R666" i="2" s="1"/>
  <c r="K667" i="2"/>
  <c r="R667" i="2" s="1"/>
  <c r="K668" i="2"/>
  <c r="R668" i="2" s="1"/>
  <c r="K669" i="2"/>
  <c r="R669" i="2" s="1"/>
  <c r="K670" i="2"/>
  <c r="R670" i="2" s="1"/>
  <c r="K671" i="2"/>
  <c r="R671" i="2" s="1"/>
  <c r="K672" i="2"/>
  <c r="R672" i="2" s="1"/>
  <c r="K673" i="2"/>
  <c r="R673" i="2" s="1"/>
  <c r="K674" i="2"/>
  <c r="R674" i="2" s="1"/>
  <c r="K675" i="2"/>
  <c r="R675" i="2" s="1"/>
  <c r="K676" i="2"/>
  <c r="R676" i="2" s="1"/>
  <c r="K677" i="2"/>
  <c r="R677" i="2" s="1"/>
  <c r="K678" i="2"/>
  <c r="R678" i="2" s="1"/>
  <c r="K679" i="2"/>
  <c r="R679" i="2" s="1"/>
  <c r="K680" i="2"/>
  <c r="R680" i="2" s="1"/>
  <c r="K681" i="2"/>
  <c r="R681" i="2" s="1"/>
  <c r="K682" i="2"/>
  <c r="R682" i="2" s="1"/>
  <c r="K683" i="2"/>
  <c r="R683" i="2" s="1"/>
  <c r="K684" i="2"/>
  <c r="R684" i="2" s="1"/>
  <c r="K685" i="2"/>
  <c r="R685" i="2" s="1"/>
  <c r="K686" i="2"/>
  <c r="R686" i="2" s="1"/>
  <c r="K687" i="2"/>
  <c r="R687" i="2" s="1"/>
  <c r="K688" i="2"/>
  <c r="R688" i="2" s="1"/>
  <c r="K689" i="2"/>
  <c r="R689" i="2" s="1"/>
  <c r="K690" i="2"/>
  <c r="R690" i="2" s="1"/>
  <c r="K691" i="2"/>
  <c r="R691" i="2" s="1"/>
  <c r="K692" i="2"/>
  <c r="R692" i="2" s="1"/>
  <c r="K693" i="2"/>
  <c r="R693" i="2" s="1"/>
  <c r="K694" i="2"/>
  <c r="R694" i="2" s="1"/>
  <c r="K695" i="2"/>
  <c r="R695" i="2" s="1"/>
  <c r="K696" i="2"/>
  <c r="R696" i="2" s="1"/>
  <c r="K697" i="2"/>
  <c r="R697" i="2" s="1"/>
  <c r="K698" i="2"/>
  <c r="R698" i="2" s="1"/>
  <c r="K699" i="2"/>
  <c r="R699" i="2" s="1"/>
  <c r="K700" i="2"/>
  <c r="R700" i="2" s="1"/>
  <c r="K701" i="2"/>
  <c r="R701" i="2" s="1"/>
  <c r="K702" i="2"/>
  <c r="R702" i="2" s="1"/>
  <c r="K703" i="2"/>
  <c r="R703" i="2" s="1"/>
  <c r="K704" i="2"/>
  <c r="R704" i="2" s="1"/>
  <c r="K705" i="2"/>
  <c r="R705" i="2" s="1"/>
  <c r="K706" i="2"/>
  <c r="R706" i="2" s="1"/>
  <c r="K707" i="2"/>
  <c r="R707" i="2" s="1"/>
  <c r="K708" i="2"/>
  <c r="R708" i="2" s="1"/>
  <c r="K709" i="2"/>
  <c r="R709" i="2" s="1"/>
  <c r="K710" i="2"/>
  <c r="R710" i="2" s="1"/>
  <c r="K711" i="2"/>
  <c r="R711" i="2" s="1"/>
  <c r="K712" i="2"/>
  <c r="R712" i="2" s="1"/>
  <c r="K713" i="2"/>
  <c r="R713" i="2" s="1"/>
  <c r="K714" i="2"/>
  <c r="R714" i="2" s="1"/>
  <c r="K715" i="2"/>
  <c r="R715" i="2" s="1"/>
  <c r="K716" i="2"/>
  <c r="R716" i="2" s="1"/>
  <c r="K717" i="2"/>
  <c r="R717" i="2" s="1"/>
  <c r="K718" i="2"/>
  <c r="R718" i="2" s="1"/>
  <c r="K719" i="2"/>
  <c r="R719" i="2" s="1"/>
  <c r="K720" i="2"/>
  <c r="R720" i="2" s="1"/>
  <c r="K721" i="2"/>
  <c r="R721" i="2" s="1"/>
  <c r="K722" i="2"/>
  <c r="R722" i="2" s="1"/>
  <c r="K723" i="2"/>
  <c r="R723" i="2" s="1"/>
  <c r="K724" i="2"/>
  <c r="R724" i="2" s="1"/>
  <c r="K725" i="2"/>
  <c r="R725" i="2" s="1"/>
  <c r="K726" i="2"/>
  <c r="R726" i="2" s="1"/>
  <c r="K727" i="2"/>
  <c r="R727" i="2" s="1"/>
  <c r="K728" i="2"/>
  <c r="R728" i="2" s="1"/>
  <c r="K729" i="2"/>
  <c r="R729" i="2" s="1"/>
  <c r="K730" i="2"/>
  <c r="R730" i="2" s="1"/>
  <c r="K731" i="2"/>
  <c r="R731" i="2" s="1"/>
  <c r="K732" i="2"/>
  <c r="R732" i="2" s="1"/>
  <c r="K733" i="2"/>
  <c r="R733" i="2" s="1"/>
  <c r="K734" i="2"/>
  <c r="R734" i="2" s="1"/>
  <c r="K735" i="2"/>
  <c r="R735" i="2" s="1"/>
  <c r="K736" i="2"/>
  <c r="R736" i="2" s="1"/>
  <c r="K737" i="2"/>
  <c r="R737" i="2" s="1"/>
  <c r="K738" i="2"/>
  <c r="R738" i="2" s="1"/>
  <c r="K739" i="2"/>
  <c r="R739" i="2" s="1"/>
  <c r="K740" i="2"/>
  <c r="R740" i="2" s="1"/>
  <c r="K741" i="2"/>
  <c r="R741" i="2" s="1"/>
  <c r="K742" i="2"/>
  <c r="R742" i="2" s="1"/>
  <c r="K743" i="2"/>
  <c r="R743" i="2" s="1"/>
  <c r="K744" i="2"/>
  <c r="R744" i="2" s="1"/>
  <c r="K745" i="2"/>
  <c r="R745" i="2" s="1"/>
  <c r="K746" i="2"/>
  <c r="R746" i="2" s="1"/>
  <c r="K747" i="2"/>
  <c r="R747" i="2" s="1"/>
  <c r="K748" i="2"/>
  <c r="R748" i="2" s="1"/>
  <c r="K749" i="2"/>
  <c r="R749" i="2" s="1"/>
  <c r="K750" i="2"/>
  <c r="R750" i="2" s="1"/>
  <c r="K751" i="2"/>
  <c r="R751" i="2" s="1"/>
  <c r="K752" i="2"/>
  <c r="R752" i="2" s="1"/>
  <c r="K753" i="2"/>
  <c r="R753" i="2" s="1"/>
  <c r="K754" i="2"/>
  <c r="R754" i="2" s="1"/>
  <c r="K755" i="2"/>
  <c r="R755" i="2" s="1"/>
  <c r="K756" i="2"/>
  <c r="R756" i="2" s="1"/>
  <c r="K757" i="2"/>
  <c r="R757" i="2" s="1"/>
  <c r="K758" i="2"/>
  <c r="R758" i="2" s="1"/>
  <c r="K759" i="2"/>
  <c r="R759" i="2" s="1"/>
  <c r="K760" i="2"/>
  <c r="R760" i="2" s="1"/>
  <c r="K761" i="2"/>
  <c r="R761" i="2" s="1"/>
  <c r="K762" i="2"/>
  <c r="R762" i="2" s="1"/>
  <c r="K763" i="2"/>
  <c r="R763" i="2" s="1"/>
  <c r="K764" i="2"/>
  <c r="R764" i="2" s="1"/>
  <c r="K765" i="2"/>
  <c r="R765" i="2" s="1"/>
  <c r="K766" i="2"/>
  <c r="R766" i="2" s="1"/>
  <c r="K767" i="2"/>
  <c r="R767" i="2" s="1"/>
  <c r="K768" i="2"/>
  <c r="R768" i="2" s="1"/>
  <c r="K769" i="2"/>
  <c r="R769" i="2" s="1"/>
  <c r="K770" i="2"/>
  <c r="R770" i="2" s="1"/>
  <c r="K771" i="2"/>
  <c r="R771" i="2" s="1"/>
  <c r="K772" i="2"/>
  <c r="R772" i="2" s="1"/>
  <c r="K773" i="2"/>
  <c r="R773" i="2" s="1"/>
  <c r="K774" i="2"/>
  <c r="R774" i="2" s="1"/>
  <c r="K775" i="2"/>
  <c r="R775" i="2" s="1"/>
  <c r="K776" i="2"/>
  <c r="R776" i="2" s="1"/>
  <c r="K777" i="2"/>
  <c r="R777" i="2" s="1"/>
  <c r="K778" i="2"/>
  <c r="R778" i="2" s="1"/>
  <c r="K779" i="2"/>
  <c r="R779" i="2" s="1"/>
  <c r="K780" i="2"/>
  <c r="R780" i="2" s="1"/>
  <c r="K781" i="2"/>
  <c r="R781" i="2" s="1"/>
  <c r="K782" i="2"/>
  <c r="R782" i="2" s="1"/>
  <c r="K783" i="2"/>
  <c r="R783" i="2" s="1"/>
  <c r="K784" i="2"/>
  <c r="R784" i="2" s="1"/>
  <c r="K785" i="2"/>
  <c r="R785" i="2" s="1"/>
  <c r="K786" i="2"/>
  <c r="R786" i="2" s="1"/>
  <c r="K787" i="2"/>
  <c r="R787" i="2" s="1"/>
  <c r="K788" i="2"/>
  <c r="R788" i="2" s="1"/>
  <c r="K789" i="2"/>
  <c r="R789" i="2" s="1"/>
  <c r="R790" i="2"/>
  <c r="R791" i="2"/>
  <c r="K792" i="2"/>
  <c r="R792" i="2" s="1"/>
  <c r="K793" i="2"/>
  <c r="R793" i="2" s="1"/>
  <c r="K794" i="2"/>
  <c r="R794" i="2" s="1"/>
  <c r="K795" i="2"/>
  <c r="R795" i="2" s="1"/>
  <c r="K796" i="2"/>
  <c r="R796" i="2" s="1"/>
  <c r="K797" i="2"/>
  <c r="R797" i="2" s="1"/>
  <c r="K798" i="2"/>
  <c r="R798" i="2" s="1"/>
  <c r="K799" i="2"/>
  <c r="R799" i="2" s="1"/>
  <c r="K800" i="2"/>
  <c r="R800" i="2" s="1"/>
  <c r="K801" i="2"/>
  <c r="R801" i="2" s="1"/>
  <c r="K802" i="2"/>
  <c r="R802" i="2" s="1"/>
  <c r="K803" i="2"/>
  <c r="R803" i="2" s="1"/>
  <c r="K804" i="2"/>
  <c r="R804" i="2" s="1"/>
  <c r="K805" i="2"/>
  <c r="R805" i="2" s="1"/>
  <c r="K806" i="2"/>
  <c r="R806" i="2" s="1"/>
  <c r="K807" i="2"/>
  <c r="R807" i="2" s="1"/>
  <c r="K808" i="2"/>
  <c r="R808" i="2" s="1"/>
  <c r="K809" i="2"/>
  <c r="R809" i="2" s="1"/>
  <c r="K810" i="2"/>
  <c r="R810" i="2" s="1"/>
  <c r="K811" i="2"/>
  <c r="R811" i="2" s="1"/>
  <c r="K812" i="2"/>
  <c r="R812" i="2" s="1"/>
  <c r="K813" i="2"/>
  <c r="R813" i="2" s="1"/>
  <c r="R814" i="2"/>
  <c r="K815" i="2"/>
  <c r="R815" i="2" s="1"/>
  <c r="K816" i="2"/>
  <c r="R816" i="2" s="1"/>
  <c r="K817" i="2"/>
  <c r="R817" i="2" s="1"/>
  <c r="K818" i="2"/>
  <c r="R818" i="2" s="1"/>
  <c r="K819" i="2"/>
  <c r="R819" i="2" s="1"/>
  <c r="R820" i="2"/>
  <c r="K821" i="2"/>
  <c r="R821" i="2" s="1"/>
  <c r="K822" i="2"/>
  <c r="R822" i="2" s="1"/>
  <c r="K823" i="2"/>
  <c r="R823" i="2" s="1"/>
  <c r="K824" i="2"/>
  <c r="R824" i="2" s="1"/>
  <c r="K825" i="2"/>
  <c r="R825" i="2" s="1"/>
  <c r="K826" i="2"/>
  <c r="R826" i="2" s="1"/>
  <c r="K827" i="2"/>
  <c r="R827" i="2" s="1"/>
  <c r="K828" i="2"/>
  <c r="R828" i="2" s="1"/>
  <c r="K829" i="2"/>
  <c r="R829" i="2" s="1"/>
  <c r="K830" i="2"/>
  <c r="R830" i="2" s="1"/>
  <c r="K831" i="2"/>
  <c r="R831" i="2" s="1"/>
  <c r="K832" i="2"/>
  <c r="R832" i="2" s="1"/>
  <c r="K833" i="2"/>
  <c r="R833" i="2" s="1"/>
  <c r="K834" i="2"/>
  <c r="R834" i="2" s="1"/>
  <c r="K835" i="2"/>
  <c r="R835" i="2" s="1"/>
  <c r="K836" i="2"/>
  <c r="R836" i="2" s="1"/>
  <c r="R837" i="2"/>
  <c r="R838" i="2"/>
  <c r="R839" i="2"/>
  <c r="R840" i="2"/>
  <c r="R841" i="2"/>
  <c r="R842" i="2"/>
  <c r="K843" i="2"/>
  <c r="R843" i="2" s="1"/>
  <c r="K844" i="2"/>
  <c r="R844" i="2" s="1"/>
  <c r="K845" i="2"/>
  <c r="R845" i="2" s="1"/>
  <c r="K846" i="2"/>
  <c r="R846" i="2" s="1"/>
  <c r="K847" i="2"/>
  <c r="R847" i="2" s="1"/>
  <c r="K848" i="2"/>
  <c r="R848" i="2" s="1"/>
  <c r="K849" i="2"/>
  <c r="R849" i="2" s="1"/>
  <c r="K850" i="2"/>
  <c r="R850" i="2" s="1"/>
  <c r="K851" i="2"/>
  <c r="R851" i="2" s="1"/>
  <c r="K852" i="2"/>
  <c r="R852" i="2" s="1"/>
  <c r="K853" i="2"/>
  <c r="R853" i="2" s="1"/>
  <c r="K854" i="2"/>
  <c r="R854" i="2" s="1"/>
  <c r="K855" i="2"/>
  <c r="R855" i="2" s="1"/>
  <c r="K856" i="2"/>
  <c r="R856" i="2" s="1"/>
  <c r="K857" i="2"/>
  <c r="R857" i="2" s="1"/>
  <c r="K858" i="2"/>
  <c r="R858" i="2" s="1"/>
  <c r="K859" i="2"/>
  <c r="R859" i="2" s="1"/>
  <c r="K860" i="2"/>
  <c r="R860" i="2" s="1"/>
  <c r="K861" i="2"/>
  <c r="R861" i="2" s="1"/>
  <c r="K862" i="2"/>
  <c r="R862" i="2" s="1"/>
  <c r="K863" i="2"/>
  <c r="R863" i="2" s="1"/>
  <c r="K864" i="2"/>
  <c r="R864" i="2" s="1"/>
  <c r="K865" i="2"/>
  <c r="R865" i="2" s="1"/>
  <c r="K866" i="2"/>
  <c r="R866" i="2" s="1"/>
  <c r="K867" i="2"/>
  <c r="R867" i="2" s="1"/>
  <c r="K868" i="2"/>
  <c r="R868" i="2" s="1"/>
  <c r="K869" i="2"/>
  <c r="R869" i="2" s="1"/>
  <c r="K870" i="2"/>
  <c r="R870" i="2" s="1"/>
  <c r="K871" i="2"/>
  <c r="R871" i="2" s="1"/>
  <c r="R872" i="2"/>
  <c r="K873" i="2"/>
  <c r="R873" i="2" s="1"/>
  <c r="K874" i="2"/>
  <c r="R874" i="2" s="1"/>
  <c r="K875" i="2"/>
  <c r="R875" i="2" s="1"/>
  <c r="K876" i="2"/>
  <c r="R876" i="2" s="1"/>
  <c r="K877" i="2"/>
  <c r="R877" i="2" s="1"/>
  <c r="K878" i="2"/>
  <c r="R878" i="2" s="1"/>
  <c r="K879" i="2"/>
  <c r="R879" i="2" s="1"/>
  <c r="R880" i="2"/>
  <c r="K881" i="2"/>
  <c r="R881" i="2" s="1"/>
  <c r="K882" i="2"/>
  <c r="R882" i="2" s="1"/>
  <c r="K883" i="2"/>
  <c r="R883" i="2" s="1"/>
  <c r="K884" i="2"/>
  <c r="R884" i="2" s="1"/>
  <c r="K885" i="2"/>
  <c r="R885" i="2" s="1"/>
  <c r="K886" i="2"/>
  <c r="R886" i="2" s="1"/>
  <c r="K887" i="2"/>
  <c r="R887" i="2" s="1"/>
  <c r="K888" i="2"/>
  <c r="R888" i="2" s="1"/>
  <c r="K889" i="2"/>
  <c r="R889" i="2" s="1"/>
  <c r="R890" i="2"/>
  <c r="K891" i="2"/>
  <c r="R891" i="2" s="1"/>
  <c r="K892" i="2"/>
  <c r="R892" i="2" s="1"/>
  <c r="K893" i="2"/>
  <c r="R893" i="2" s="1"/>
  <c r="K894" i="2"/>
  <c r="R894" i="2" s="1"/>
  <c r="K895" i="2"/>
  <c r="R895" i="2" s="1"/>
  <c r="K896" i="2"/>
  <c r="R896" i="2" s="1"/>
  <c r="F13" i="39"/>
  <c r="B4" i="37"/>
  <c r="F84" i="35" l="1"/>
  <c r="H84" i="35" s="1"/>
  <c r="F60" i="35"/>
  <c r="H60" i="35" s="1"/>
  <c r="F69" i="35"/>
  <c r="H69" i="35" s="1"/>
  <c r="F81" i="35"/>
  <c r="H81" i="35" s="1"/>
  <c r="F63" i="35"/>
  <c r="H63" i="35" s="1"/>
  <c r="F78" i="35"/>
  <c r="H78" i="35" s="1"/>
  <c r="F66" i="35"/>
  <c r="H66" i="35" s="1"/>
  <c r="F75" i="35"/>
  <c r="H75" i="35" s="1"/>
  <c r="F72" i="35"/>
  <c r="H72" i="35" s="1"/>
  <c r="H86" i="35" l="1"/>
  <c r="N40" i="18"/>
  <c r="N39" i="18"/>
  <c r="L39" i="18"/>
  <c r="L38" i="18"/>
  <c r="J38" i="18"/>
  <c r="J37" i="18"/>
  <c r="N36" i="18"/>
  <c r="N35" i="18"/>
  <c r="L35" i="18"/>
  <c r="L34" i="18"/>
  <c r="K34" i="18"/>
  <c r="J34" i="18"/>
  <c r="I34" i="18"/>
  <c r="M34" i="18"/>
  <c r="N34" i="18"/>
  <c r="I35" i="18"/>
  <c r="J35" i="18"/>
  <c r="K35" i="18"/>
  <c r="M35" i="18"/>
  <c r="I36" i="18"/>
  <c r="J36" i="18"/>
  <c r="K36" i="18"/>
  <c r="L36" i="18"/>
  <c r="M36" i="18"/>
  <c r="I37" i="18"/>
  <c r="K37" i="18"/>
  <c r="L37" i="18"/>
  <c r="M37" i="18"/>
  <c r="N37" i="18"/>
  <c r="I38" i="18"/>
  <c r="K38" i="18"/>
  <c r="M38" i="18"/>
  <c r="N38" i="18"/>
  <c r="I39" i="18"/>
  <c r="J39" i="18"/>
  <c r="K39" i="18"/>
  <c r="M39" i="18"/>
  <c r="I40" i="18"/>
  <c r="J40" i="18"/>
  <c r="K40" i="18"/>
  <c r="L40" i="18"/>
  <c r="M40" i="18"/>
  <c r="K27" i="2" l="1"/>
  <c r="R27" i="2" s="1"/>
  <c r="K28" i="2"/>
  <c r="R28" i="2" s="1"/>
  <c r="K29" i="2"/>
  <c r="R29" i="2" s="1"/>
  <c r="K30" i="2"/>
  <c r="R30" i="2" s="1"/>
  <c r="K31" i="2"/>
  <c r="R31" i="2" s="1"/>
  <c r="K32" i="2"/>
  <c r="R32" i="2" s="1"/>
  <c r="K33" i="2"/>
  <c r="R33" i="2" s="1"/>
  <c r="K34" i="2"/>
  <c r="R34" i="2" s="1"/>
  <c r="K35" i="2"/>
  <c r="R35" i="2" s="1"/>
  <c r="K36" i="2"/>
  <c r="R36" i="2" s="1"/>
  <c r="K37" i="2"/>
  <c r="R37" i="2" s="1"/>
  <c r="K38" i="2"/>
  <c r="R38" i="2" s="1"/>
  <c r="K39" i="2"/>
  <c r="R39" i="2" s="1"/>
  <c r="K40" i="2"/>
  <c r="R40" i="2" s="1"/>
  <c r="K41" i="2"/>
  <c r="R41" i="2" s="1"/>
  <c r="K42" i="2"/>
  <c r="R42" i="2" s="1"/>
  <c r="K43" i="2"/>
  <c r="R43" i="2" s="1"/>
  <c r="K44" i="2"/>
  <c r="R44" i="2" s="1"/>
  <c r="K45" i="2"/>
  <c r="R45" i="2" s="1"/>
  <c r="K46" i="2"/>
  <c r="R46" i="2" s="1"/>
  <c r="K47" i="2"/>
  <c r="R47" i="2" s="1"/>
  <c r="K48" i="2"/>
  <c r="R48" i="2" s="1"/>
  <c r="K49" i="2"/>
  <c r="R49" i="2" s="1"/>
  <c r="K50" i="2"/>
  <c r="R50" i="2" s="1"/>
  <c r="K51" i="2"/>
  <c r="R51" i="2" s="1"/>
  <c r="K52" i="2"/>
  <c r="R52" i="2" s="1"/>
  <c r="K53" i="2"/>
  <c r="R53" i="2" s="1"/>
  <c r="K54" i="2"/>
  <c r="R54" i="2" s="1"/>
  <c r="K55" i="2"/>
  <c r="R55" i="2" s="1"/>
  <c r="K56" i="2"/>
  <c r="R56" i="2" s="1"/>
  <c r="K57" i="2"/>
  <c r="R57" i="2" s="1"/>
  <c r="K58" i="2"/>
  <c r="R58" i="2" s="1"/>
  <c r="K59" i="2"/>
  <c r="R59" i="2" s="1"/>
  <c r="K60" i="2"/>
  <c r="R60" i="2" s="1"/>
  <c r="K61" i="2"/>
  <c r="R61" i="2" s="1"/>
  <c r="K62" i="2"/>
  <c r="R62" i="2" s="1"/>
  <c r="K63" i="2"/>
  <c r="R63" i="2" s="1"/>
  <c r="K64" i="2"/>
  <c r="R64" i="2" s="1"/>
  <c r="K65" i="2"/>
  <c r="R65" i="2" s="1"/>
  <c r="K66" i="2"/>
  <c r="R66" i="2" s="1"/>
  <c r="K67" i="2"/>
  <c r="R67" i="2" s="1"/>
  <c r="K68" i="2"/>
  <c r="R68" i="2" s="1"/>
  <c r="K69" i="2"/>
  <c r="R69" i="2" s="1"/>
  <c r="K70" i="2"/>
  <c r="R70" i="2" s="1"/>
  <c r="K71" i="2"/>
  <c r="R71" i="2" s="1"/>
  <c r="K72" i="2"/>
  <c r="R72" i="2" s="1"/>
  <c r="K73" i="2"/>
  <c r="R73" i="2" s="1"/>
  <c r="K74" i="2"/>
  <c r="R74" i="2" s="1"/>
  <c r="K75" i="2"/>
  <c r="R75" i="2" s="1"/>
  <c r="K76" i="2"/>
  <c r="R76" i="2" s="1"/>
  <c r="K77" i="2"/>
  <c r="R77" i="2" s="1"/>
  <c r="K78" i="2"/>
  <c r="R78" i="2" s="1"/>
  <c r="K79" i="2"/>
  <c r="R79" i="2" s="1"/>
  <c r="K80" i="2"/>
  <c r="R80" i="2" s="1"/>
  <c r="K81" i="2"/>
  <c r="R81" i="2" s="1"/>
  <c r="K82" i="2"/>
  <c r="R82" i="2" s="1"/>
  <c r="K83" i="2"/>
  <c r="R83" i="2" s="1"/>
  <c r="K84" i="2"/>
  <c r="R84" i="2" s="1"/>
  <c r="K85" i="2"/>
  <c r="R85" i="2" s="1"/>
  <c r="K86" i="2"/>
  <c r="R86" i="2" s="1"/>
  <c r="K87" i="2"/>
  <c r="R87" i="2" s="1"/>
  <c r="K88" i="2"/>
  <c r="R88" i="2" s="1"/>
  <c r="K89" i="2"/>
  <c r="R89" i="2" s="1"/>
  <c r="K90" i="2"/>
  <c r="R90" i="2" s="1"/>
  <c r="K91" i="2"/>
  <c r="R91" i="2" s="1"/>
  <c r="K92" i="2"/>
  <c r="R92" i="2" s="1"/>
  <c r="K93" i="2"/>
  <c r="R93" i="2" s="1"/>
  <c r="K94" i="2"/>
  <c r="R94" i="2" s="1"/>
  <c r="K95" i="2"/>
  <c r="R95" i="2" s="1"/>
  <c r="K96" i="2"/>
  <c r="R96" i="2" s="1"/>
  <c r="K97" i="2"/>
  <c r="R97" i="2" s="1"/>
  <c r="K98" i="2"/>
  <c r="R98" i="2" s="1"/>
  <c r="K99" i="2"/>
  <c r="R99" i="2" s="1"/>
  <c r="K100" i="2"/>
  <c r="R100" i="2" s="1"/>
  <c r="K101" i="2"/>
  <c r="R101" i="2" s="1"/>
  <c r="K102" i="2"/>
  <c r="R102" i="2" s="1"/>
  <c r="K103" i="2"/>
  <c r="R103" i="2" s="1"/>
  <c r="K104" i="2"/>
  <c r="R104" i="2" s="1"/>
  <c r="K105" i="2"/>
  <c r="R105" i="2" s="1"/>
  <c r="K106" i="2"/>
  <c r="R106" i="2" s="1"/>
  <c r="K107" i="2"/>
  <c r="R107" i="2" s="1"/>
  <c r="K108" i="2"/>
  <c r="R108" i="2" s="1"/>
  <c r="K109" i="2"/>
  <c r="R109" i="2" s="1"/>
  <c r="K110" i="2"/>
  <c r="R110" i="2" s="1"/>
  <c r="K111" i="2"/>
  <c r="R111" i="2" s="1"/>
  <c r="K112" i="2"/>
  <c r="R112" i="2" s="1"/>
  <c r="K113" i="2"/>
  <c r="R113" i="2" s="1"/>
  <c r="K114" i="2"/>
  <c r="R114" i="2" s="1"/>
  <c r="K115" i="2"/>
  <c r="R115" i="2" s="1"/>
  <c r="K116" i="2"/>
  <c r="R116" i="2" s="1"/>
  <c r="K117" i="2"/>
  <c r="R117" i="2" s="1"/>
  <c r="K118" i="2"/>
  <c r="R118" i="2" s="1"/>
  <c r="K119" i="2"/>
  <c r="R119" i="2" s="1"/>
  <c r="K120" i="2"/>
  <c r="R120" i="2" s="1"/>
  <c r="K121" i="2"/>
  <c r="R121" i="2" s="1"/>
  <c r="K122" i="2"/>
  <c r="R122" i="2" s="1"/>
  <c r="K123" i="2"/>
  <c r="R123" i="2" s="1"/>
  <c r="K124" i="2"/>
  <c r="R124" i="2" s="1"/>
  <c r="K125" i="2"/>
  <c r="R125" i="2" s="1"/>
  <c r="K126" i="2"/>
  <c r="R126" i="2" s="1"/>
  <c r="K127" i="2"/>
  <c r="R127" i="2" s="1"/>
  <c r="K128" i="2"/>
  <c r="R128" i="2" s="1"/>
  <c r="K129" i="2"/>
  <c r="R129" i="2" s="1"/>
  <c r="K130" i="2"/>
  <c r="R130" i="2" s="1"/>
  <c r="K131" i="2"/>
  <c r="R131" i="2" s="1"/>
  <c r="K132" i="2"/>
  <c r="R132" i="2" s="1"/>
  <c r="K133" i="2"/>
  <c r="R133" i="2" s="1"/>
  <c r="K134" i="2"/>
  <c r="R134" i="2" s="1"/>
  <c r="K135" i="2"/>
  <c r="R135" i="2" s="1"/>
  <c r="K136" i="2"/>
  <c r="R136" i="2" s="1"/>
  <c r="K137" i="2"/>
  <c r="R137" i="2" s="1"/>
  <c r="K138" i="2"/>
  <c r="R138" i="2" s="1"/>
  <c r="K139" i="2"/>
  <c r="R139" i="2" s="1"/>
  <c r="K140" i="2"/>
  <c r="R140" i="2" s="1"/>
  <c r="K141" i="2"/>
  <c r="R141" i="2" s="1"/>
  <c r="K142" i="2"/>
  <c r="R142" i="2" s="1"/>
  <c r="K143" i="2"/>
  <c r="R143" i="2" s="1"/>
  <c r="K144" i="2"/>
  <c r="R144" i="2" s="1"/>
  <c r="K145" i="2"/>
  <c r="R145" i="2" s="1"/>
  <c r="K146" i="2"/>
  <c r="R146" i="2" s="1"/>
  <c r="K147" i="2"/>
  <c r="R147" i="2" s="1"/>
  <c r="K148" i="2"/>
  <c r="R148" i="2" s="1"/>
  <c r="K149" i="2"/>
  <c r="R149" i="2" s="1"/>
  <c r="K150" i="2"/>
  <c r="R150" i="2" s="1"/>
  <c r="K151" i="2"/>
  <c r="R151" i="2" s="1"/>
  <c r="K152" i="2"/>
  <c r="R152" i="2" s="1"/>
  <c r="K153" i="2"/>
  <c r="R153" i="2" s="1"/>
  <c r="K154" i="2"/>
  <c r="R154" i="2" s="1"/>
  <c r="K155" i="2"/>
  <c r="R155" i="2" s="1"/>
  <c r="K156" i="2"/>
  <c r="R156" i="2" s="1"/>
  <c r="K157" i="2"/>
  <c r="R157" i="2" s="1"/>
  <c r="K158" i="2"/>
  <c r="R158" i="2" s="1"/>
  <c r="K159" i="2"/>
  <c r="R159" i="2" s="1"/>
  <c r="K160" i="2"/>
  <c r="R160" i="2" s="1"/>
  <c r="K161" i="2"/>
  <c r="R161" i="2" s="1"/>
  <c r="K162" i="2"/>
  <c r="R162" i="2" s="1"/>
  <c r="K163" i="2"/>
  <c r="R163" i="2" s="1"/>
  <c r="K164" i="2"/>
  <c r="R164" i="2" s="1"/>
  <c r="K165" i="2"/>
  <c r="R165" i="2" s="1"/>
  <c r="K166" i="2"/>
  <c r="R166" i="2" s="1"/>
  <c r="K167" i="2"/>
  <c r="R167" i="2" s="1"/>
  <c r="K168" i="2"/>
  <c r="R168" i="2" s="1"/>
  <c r="K169" i="2"/>
  <c r="R169" i="2" s="1"/>
  <c r="K170" i="2"/>
  <c r="R170" i="2" s="1"/>
  <c r="K171" i="2"/>
  <c r="R171" i="2" s="1"/>
  <c r="K172" i="2"/>
  <c r="R172" i="2" s="1"/>
  <c r="K173" i="2"/>
  <c r="R173" i="2" s="1"/>
  <c r="K174" i="2"/>
  <c r="R174" i="2" s="1"/>
  <c r="K175" i="2"/>
  <c r="R175" i="2" s="1"/>
  <c r="K176" i="2"/>
  <c r="R176" i="2" s="1"/>
  <c r="K177" i="2"/>
  <c r="R177" i="2" s="1"/>
  <c r="K178" i="2"/>
  <c r="R178" i="2" s="1"/>
  <c r="K179" i="2"/>
  <c r="R179" i="2" s="1"/>
  <c r="K180" i="2"/>
  <c r="R180" i="2" s="1"/>
  <c r="K181" i="2"/>
  <c r="R181" i="2" s="1"/>
  <c r="K182" i="2"/>
  <c r="R182" i="2" s="1"/>
  <c r="K183" i="2"/>
  <c r="R183" i="2" s="1"/>
  <c r="K184" i="2"/>
  <c r="R184" i="2" s="1"/>
  <c r="K185" i="2"/>
  <c r="R185" i="2" s="1"/>
  <c r="K186" i="2"/>
  <c r="R186" i="2" s="1"/>
  <c r="K187" i="2"/>
  <c r="R187" i="2" s="1"/>
  <c r="K188" i="2"/>
  <c r="R188" i="2" s="1"/>
  <c r="K189" i="2"/>
  <c r="R189" i="2" s="1"/>
  <c r="K190" i="2"/>
  <c r="R190" i="2" s="1"/>
  <c r="K191" i="2"/>
  <c r="R191" i="2" s="1"/>
  <c r="K192" i="2"/>
  <c r="R192" i="2" s="1"/>
  <c r="K193" i="2"/>
  <c r="R193" i="2" s="1"/>
  <c r="K194" i="2"/>
  <c r="R194" i="2" s="1"/>
  <c r="K195" i="2"/>
  <c r="R195" i="2" s="1"/>
  <c r="K196" i="2"/>
  <c r="R196" i="2" s="1"/>
  <c r="K197" i="2"/>
  <c r="R197" i="2" s="1"/>
  <c r="K198" i="2"/>
  <c r="R198" i="2" s="1"/>
  <c r="K199" i="2"/>
  <c r="R199" i="2" s="1"/>
  <c r="K200" i="2"/>
  <c r="R200" i="2" s="1"/>
  <c r="K201" i="2"/>
  <c r="R201" i="2" s="1"/>
  <c r="K202" i="2"/>
  <c r="R202" i="2" s="1"/>
  <c r="K203" i="2"/>
  <c r="R203" i="2" s="1"/>
  <c r="K204" i="2"/>
  <c r="R204" i="2" s="1"/>
  <c r="K205" i="2"/>
  <c r="R205" i="2" s="1"/>
  <c r="K206" i="2"/>
  <c r="R206" i="2" s="1"/>
  <c r="K207" i="2"/>
  <c r="R207" i="2" s="1"/>
  <c r="K208" i="2"/>
  <c r="R208" i="2" s="1"/>
  <c r="K209" i="2"/>
  <c r="R209" i="2" s="1"/>
  <c r="K210" i="2"/>
  <c r="R210" i="2" s="1"/>
  <c r="K211" i="2"/>
  <c r="R211" i="2" s="1"/>
  <c r="K212" i="2"/>
  <c r="R212" i="2" s="1"/>
  <c r="K213" i="2"/>
  <c r="R213" i="2" s="1"/>
  <c r="K214" i="2"/>
  <c r="R214" i="2" s="1"/>
  <c r="K215" i="2"/>
  <c r="R215" i="2" s="1"/>
  <c r="K216" i="2"/>
  <c r="R216" i="2" s="1"/>
  <c r="K217" i="2"/>
  <c r="R217" i="2" s="1"/>
  <c r="K218" i="2"/>
  <c r="R218" i="2" s="1"/>
  <c r="K219" i="2"/>
  <c r="R219" i="2" s="1"/>
  <c r="K220" i="2"/>
  <c r="R220" i="2" s="1"/>
  <c r="K221" i="2"/>
  <c r="R221" i="2" s="1"/>
  <c r="K222" i="2"/>
  <c r="R222" i="2" s="1"/>
  <c r="K223" i="2"/>
  <c r="R223" i="2" s="1"/>
  <c r="K224" i="2"/>
  <c r="R224" i="2" s="1"/>
  <c r="K225" i="2"/>
  <c r="R225" i="2" s="1"/>
  <c r="K226" i="2"/>
  <c r="R226" i="2" s="1"/>
  <c r="K227" i="2"/>
  <c r="R227" i="2" s="1"/>
  <c r="K228" i="2"/>
  <c r="R228" i="2" s="1"/>
  <c r="K229" i="2"/>
  <c r="R229" i="2" s="1"/>
  <c r="K230" i="2"/>
  <c r="R230" i="2" s="1"/>
  <c r="K231" i="2"/>
  <c r="R231" i="2" s="1"/>
  <c r="K232" i="2"/>
  <c r="R232" i="2" s="1"/>
  <c r="K233" i="2"/>
  <c r="R233" i="2" s="1"/>
  <c r="K234" i="2"/>
  <c r="R234" i="2" s="1"/>
  <c r="K235" i="2"/>
  <c r="R235" i="2" s="1"/>
  <c r="K236" i="2"/>
  <c r="R236" i="2" s="1"/>
  <c r="K237" i="2"/>
  <c r="R237" i="2" s="1"/>
  <c r="K238" i="2"/>
  <c r="R238" i="2" s="1"/>
  <c r="K239" i="2"/>
  <c r="R239" i="2" s="1"/>
  <c r="K240" i="2"/>
  <c r="R240" i="2" s="1"/>
  <c r="K241" i="2"/>
  <c r="R241" i="2" s="1"/>
  <c r="K242" i="2"/>
  <c r="R242" i="2" s="1"/>
  <c r="K243" i="2"/>
  <c r="R243" i="2" s="1"/>
  <c r="K244" i="2"/>
  <c r="R244" i="2" s="1"/>
  <c r="K245" i="2"/>
  <c r="R245" i="2" s="1"/>
  <c r="K246" i="2"/>
  <c r="R246" i="2" s="1"/>
  <c r="K247" i="2"/>
  <c r="R247" i="2" s="1"/>
  <c r="K248" i="2"/>
  <c r="R248" i="2" s="1"/>
  <c r="K249" i="2"/>
  <c r="R249" i="2" s="1"/>
  <c r="K250" i="2"/>
  <c r="R250" i="2" s="1"/>
  <c r="K251" i="2"/>
  <c r="R251" i="2" s="1"/>
  <c r="K252" i="2"/>
  <c r="R252" i="2" s="1"/>
  <c r="K253" i="2"/>
  <c r="R253" i="2" s="1"/>
  <c r="K254" i="2"/>
  <c r="R254" i="2" s="1"/>
  <c r="K255" i="2"/>
  <c r="R255" i="2" s="1"/>
  <c r="K256" i="2"/>
  <c r="R256" i="2" s="1"/>
  <c r="K257" i="2"/>
  <c r="R257" i="2" s="1"/>
  <c r="K258" i="2"/>
  <c r="R258" i="2" s="1"/>
  <c r="K259" i="2"/>
  <c r="R259" i="2" s="1"/>
  <c r="K260" i="2"/>
  <c r="R260" i="2" s="1"/>
  <c r="K261" i="2"/>
  <c r="R261" i="2" s="1"/>
  <c r="K262" i="2"/>
  <c r="R262" i="2" s="1"/>
  <c r="K263" i="2"/>
  <c r="R263" i="2" s="1"/>
  <c r="K264" i="2"/>
  <c r="R264" i="2" s="1"/>
  <c r="K265" i="2"/>
  <c r="R265" i="2" s="1"/>
  <c r="K266" i="2"/>
  <c r="R266" i="2" s="1"/>
  <c r="K267" i="2"/>
  <c r="R267" i="2" s="1"/>
  <c r="K268" i="2"/>
  <c r="R268" i="2" s="1"/>
  <c r="K269" i="2"/>
  <c r="R269" i="2" s="1"/>
  <c r="K270" i="2"/>
  <c r="R270" i="2" s="1"/>
  <c r="K271" i="2"/>
  <c r="R271" i="2" s="1"/>
  <c r="K272" i="2"/>
  <c r="R272" i="2" s="1"/>
  <c r="K273" i="2"/>
  <c r="R273" i="2" s="1"/>
  <c r="K274" i="2"/>
  <c r="R274" i="2" s="1"/>
  <c r="K275" i="2"/>
  <c r="R275" i="2" s="1"/>
  <c r="K276" i="2"/>
  <c r="R276" i="2" s="1"/>
  <c r="K277" i="2"/>
  <c r="R277" i="2" s="1"/>
  <c r="K278" i="2"/>
  <c r="R278" i="2" s="1"/>
  <c r="K279" i="2"/>
  <c r="R279" i="2" s="1"/>
  <c r="K280" i="2"/>
  <c r="R280" i="2" s="1"/>
  <c r="K281" i="2"/>
  <c r="R281" i="2" s="1"/>
  <c r="K282" i="2"/>
  <c r="R282" i="2" s="1"/>
  <c r="K283" i="2"/>
  <c r="R283" i="2" s="1"/>
  <c r="K284" i="2"/>
  <c r="R284" i="2" s="1"/>
  <c r="K285" i="2"/>
  <c r="R285" i="2" s="1"/>
  <c r="K286" i="2"/>
  <c r="R286" i="2" s="1"/>
  <c r="K287" i="2"/>
  <c r="R287" i="2" s="1"/>
  <c r="K288" i="2"/>
  <c r="R288" i="2" s="1"/>
  <c r="K289" i="2"/>
  <c r="R289" i="2" s="1"/>
  <c r="K290" i="2"/>
  <c r="R290" i="2" s="1"/>
  <c r="K308" i="2"/>
  <c r="R308" i="2" s="1"/>
  <c r="K309" i="2"/>
  <c r="R309" i="2" s="1"/>
  <c r="K310" i="2"/>
  <c r="R310" i="2" s="1"/>
  <c r="K311" i="2"/>
  <c r="R311" i="2" s="1"/>
  <c r="K312" i="2"/>
  <c r="R312" i="2" s="1"/>
  <c r="K313" i="2"/>
  <c r="R313" i="2" s="1"/>
  <c r="K314" i="2"/>
  <c r="R314" i="2" s="1"/>
  <c r="K315" i="2"/>
  <c r="R315" i="2" s="1"/>
  <c r="K316" i="2"/>
  <c r="R316" i="2" s="1"/>
  <c r="K317" i="2"/>
  <c r="R317" i="2" s="1"/>
  <c r="K318" i="2"/>
  <c r="R318" i="2" s="1"/>
  <c r="K319" i="2"/>
  <c r="R319" i="2" s="1"/>
  <c r="K320" i="2"/>
  <c r="R320" i="2" s="1"/>
  <c r="K321" i="2"/>
  <c r="R321" i="2" s="1"/>
  <c r="K322" i="2"/>
  <c r="R322" i="2" s="1"/>
  <c r="K323" i="2"/>
  <c r="R323" i="2" s="1"/>
  <c r="K324" i="2"/>
  <c r="R324" i="2" s="1"/>
  <c r="K325" i="2"/>
  <c r="R325" i="2" s="1"/>
  <c r="K326" i="2"/>
  <c r="R326" i="2" s="1"/>
  <c r="K327" i="2"/>
  <c r="R327" i="2" s="1"/>
  <c r="K328" i="2"/>
  <c r="R328" i="2" s="1"/>
  <c r="K329" i="2"/>
  <c r="R329" i="2" s="1"/>
  <c r="K330" i="2"/>
  <c r="R330" i="2" s="1"/>
  <c r="K331" i="2"/>
  <c r="R331" i="2" s="1"/>
  <c r="K332" i="2"/>
  <c r="R332" i="2" s="1"/>
  <c r="K333" i="2"/>
  <c r="R333" i="2" s="1"/>
  <c r="K334" i="2"/>
  <c r="R334" i="2" s="1"/>
  <c r="K335" i="2"/>
  <c r="R335" i="2" s="1"/>
  <c r="K336" i="2"/>
  <c r="R336" i="2" s="1"/>
  <c r="K337" i="2"/>
  <c r="R337" i="2" s="1"/>
  <c r="K338" i="2"/>
  <c r="R338" i="2" s="1"/>
  <c r="K339" i="2"/>
  <c r="R339" i="2" s="1"/>
  <c r="K340" i="2"/>
  <c r="R340" i="2" s="1"/>
  <c r="K341" i="2"/>
  <c r="R341" i="2" s="1"/>
  <c r="K342" i="2"/>
  <c r="R342" i="2" s="1"/>
  <c r="K343" i="2"/>
  <c r="R343" i="2" s="1"/>
  <c r="K344" i="2"/>
  <c r="R344" i="2" s="1"/>
  <c r="K345" i="2"/>
  <c r="R345" i="2" s="1"/>
  <c r="K346" i="2"/>
  <c r="R346" i="2" s="1"/>
  <c r="K347" i="2"/>
  <c r="R347" i="2" s="1"/>
  <c r="K348" i="2"/>
  <c r="R348" i="2" s="1"/>
  <c r="K349" i="2"/>
  <c r="R349" i="2" s="1"/>
  <c r="K350" i="2"/>
  <c r="R350" i="2" s="1"/>
  <c r="K351" i="2"/>
  <c r="R351" i="2" s="1"/>
  <c r="K352" i="2"/>
  <c r="R352" i="2" s="1"/>
  <c r="K353" i="2"/>
  <c r="R353" i="2" s="1"/>
  <c r="K354" i="2"/>
  <c r="R354" i="2" s="1"/>
  <c r="K355" i="2"/>
  <c r="R355" i="2" s="1"/>
  <c r="K356" i="2"/>
  <c r="R356" i="2" s="1"/>
  <c r="K357" i="2"/>
  <c r="R357" i="2" s="1"/>
  <c r="K358" i="2"/>
  <c r="R358" i="2" s="1"/>
  <c r="K359" i="2"/>
  <c r="R359" i="2" s="1"/>
  <c r="K360" i="2"/>
  <c r="R360" i="2" s="1"/>
  <c r="K361" i="2"/>
  <c r="R361" i="2" s="1"/>
  <c r="K362" i="2"/>
  <c r="R362" i="2" s="1"/>
  <c r="K363" i="2"/>
  <c r="R363" i="2" s="1"/>
  <c r="K364" i="2"/>
  <c r="R364" i="2" s="1"/>
  <c r="K365" i="2"/>
  <c r="R365" i="2" s="1"/>
  <c r="K366" i="2"/>
  <c r="R366" i="2" s="1"/>
  <c r="K367" i="2"/>
  <c r="R367" i="2" s="1"/>
  <c r="K368" i="2"/>
  <c r="R368" i="2" s="1"/>
  <c r="K369" i="2"/>
  <c r="R369" i="2" s="1"/>
  <c r="K370" i="2"/>
  <c r="R370" i="2" s="1"/>
  <c r="K371" i="2"/>
  <c r="R371" i="2" s="1"/>
  <c r="K372" i="2"/>
  <c r="R372" i="2" s="1"/>
  <c r="K373" i="2"/>
  <c r="R373" i="2" s="1"/>
  <c r="K374" i="2"/>
  <c r="R374" i="2" s="1"/>
  <c r="K375" i="2"/>
  <c r="R375" i="2" s="1"/>
  <c r="K376" i="2"/>
  <c r="R376" i="2" s="1"/>
  <c r="K377" i="2"/>
  <c r="R377" i="2" s="1"/>
  <c r="K378" i="2"/>
  <c r="R378" i="2" s="1"/>
  <c r="K379" i="2"/>
  <c r="R379" i="2" s="1"/>
  <c r="K380" i="2"/>
  <c r="R380" i="2" s="1"/>
  <c r="K381" i="2"/>
  <c r="R381" i="2" s="1"/>
  <c r="K382" i="2"/>
  <c r="R382" i="2" s="1"/>
  <c r="K383" i="2"/>
  <c r="R383" i="2" s="1"/>
  <c r="K384" i="2"/>
  <c r="R384" i="2" s="1"/>
  <c r="K385" i="2"/>
  <c r="R385" i="2" s="1"/>
  <c r="K386" i="2"/>
  <c r="R386" i="2" s="1"/>
  <c r="K387" i="2"/>
  <c r="R387" i="2" s="1"/>
  <c r="K388" i="2"/>
  <c r="R388" i="2" s="1"/>
  <c r="K389" i="2"/>
  <c r="R389" i="2" s="1"/>
  <c r="K390" i="2"/>
  <c r="R390" i="2" s="1"/>
  <c r="K391" i="2"/>
  <c r="R391" i="2" s="1"/>
  <c r="K392" i="2"/>
  <c r="R392" i="2" s="1"/>
  <c r="K393" i="2"/>
  <c r="R393" i="2" s="1"/>
  <c r="K394" i="2"/>
  <c r="R394" i="2" s="1"/>
  <c r="K395" i="2"/>
  <c r="R395" i="2" s="1"/>
  <c r="K396" i="2"/>
  <c r="R396" i="2" s="1"/>
  <c r="K397" i="2"/>
  <c r="R397" i="2" s="1"/>
  <c r="K398" i="2"/>
  <c r="R398" i="2" s="1"/>
  <c r="K399" i="2"/>
  <c r="R399" i="2" s="1"/>
  <c r="K400" i="2"/>
  <c r="R400" i="2" s="1"/>
  <c r="K401" i="2"/>
  <c r="R401" i="2" s="1"/>
  <c r="K402" i="2"/>
  <c r="R402" i="2" s="1"/>
  <c r="K403" i="2"/>
  <c r="R403" i="2" s="1"/>
  <c r="K404" i="2"/>
  <c r="R404" i="2" s="1"/>
  <c r="K405" i="2"/>
  <c r="R405" i="2" s="1"/>
  <c r="K406" i="2"/>
  <c r="R406" i="2" s="1"/>
  <c r="K407" i="2"/>
  <c r="R407" i="2" s="1"/>
  <c r="K408" i="2"/>
  <c r="R408" i="2" s="1"/>
  <c r="K409" i="2"/>
  <c r="R409" i="2" s="1"/>
  <c r="K410" i="2"/>
  <c r="R410" i="2" s="1"/>
  <c r="K411" i="2"/>
  <c r="R411" i="2" s="1"/>
  <c r="K412" i="2"/>
  <c r="R412" i="2" s="1"/>
  <c r="K413" i="2"/>
  <c r="R413" i="2" s="1"/>
  <c r="K414" i="2"/>
  <c r="R414" i="2" s="1"/>
  <c r="K415" i="2"/>
  <c r="R415" i="2" s="1"/>
  <c r="K416" i="2"/>
  <c r="R416" i="2" s="1"/>
  <c r="K417" i="2"/>
  <c r="R417" i="2" s="1"/>
  <c r="K418" i="2"/>
  <c r="R418" i="2" s="1"/>
  <c r="K419" i="2"/>
  <c r="R419" i="2" s="1"/>
  <c r="K420" i="2"/>
  <c r="R420" i="2" s="1"/>
  <c r="B4" i="41" l="1"/>
  <c r="B3" i="41"/>
  <c r="B1" i="41" l="1"/>
  <c r="B2" i="41"/>
  <c r="E14" i="40" l="1"/>
  <c r="E15" i="40"/>
  <c r="E16" i="40"/>
  <c r="E18" i="40"/>
  <c r="F18" i="40" s="1"/>
  <c r="I18" i="40" s="1"/>
  <c r="N18" i="40" s="1"/>
  <c r="Q18" i="40" s="1"/>
  <c r="E19" i="40"/>
  <c r="E20" i="40"/>
  <c r="E13" i="40"/>
  <c r="B5" i="40"/>
  <c r="B6" i="40"/>
  <c r="B7" i="40"/>
  <c r="B8" i="40"/>
  <c r="B3" i="40"/>
  <c r="A4" i="40"/>
  <c r="A5" i="40"/>
  <c r="A6" i="40"/>
  <c r="A7" i="40"/>
  <c r="A8" i="40"/>
  <c r="A3" i="40"/>
  <c r="P22" i="40" l="1"/>
  <c r="L20" i="40"/>
  <c r="K20" i="40"/>
  <c r="J20" i="40"/>
  <c r="F20" i="40"/>
  <c r="I20" i="40" s="1"/>
  <c r="L19" i="40"/>
  <c r="K19" i="40"/>
  <c r="J19" i="40"/>
  <c r="F19" i="40"/>
  <c r="I19" i="40" s="1"/>
  <c r="L16" i="40"/>
  <c r="K16" i="40"/>
  <c r="J16" i="40"/>
  <c r="F16" i="40"/>
  <c r="I16" i="40" s="1"/>
  <c r="L15" i="40"/>
  <c r="K15" i="40"/>
  <c r="J15" i="40"/>
  <c r="F15" i="40"/>
  <c r="I15" i="40" s="1"/>
  <c r="L14" i="40"/>
  <c r="K14" i="40"/>
  <c r="J14" i="40"/>
  <c r="F14" i="40"/>
  <c r="I14" i="40" s="1"/>
  <c r="L13" i="40"/>
  <c r="K13" i="40"/>
  <c r="J13" i="40"/>
  <c r="F13" i="40"/>
  <c r="I13" i="40" s="1"/>
  <c r="B4" i="40"/>
  <c r="N14" i="40" l="1"/>
  <c r="Q14" i="40" s="1"/>
  <c r="N15" i="40"/>
  <c r="Q15" i="40" s="1"/>
  <c r="N16" i="40"/>
  <c r="Q16" i="40" s="1"/>
  <c r="N20" i="40"/>
  <c r="Q20" i="40" s="1"/>
  <c r="N19" i="40"/>
  <c r="Q19" i="40" s="1"/>
  <c r="H15" i="31" s="1"/>
  <c r="N13" i="40"/>
  <c r="Q13" i="40" s="1"/>
  <c r="H14" i="31" s="1"/>
  <c r="Q22" i="40" l="1"/>
  <c r="B5" i="39"/>
  <c r="B6" i="39"/>
  <c r="B7" i="39"/>
  <c r="B8" i="39"/>
  <c r="B4" i="39"/>
  <c r="B3" i="39"/>
  <c r="A4" i="39"/>
  <c r="A5" i="39"/>
  <c r="A6" i="39"/>
  <c r="A7" i="39"/>
  <c r="A8" i="39"/>
  <c r="A3" i="39"/>
  <c r="G13" i="39"/>
  <c r="I13" i="39" s="1"/>
  <c r="B3" i="35"/>
  <c r="B5" i="35"/>
  <c r="B6" i="35"/>
  <c r="B7" i="35"/>
  <c r="B8" i="35"/>
  <c r="B4" i="35"/>
  <c r="A4" i="35"/>
  <c r="A5" i="35"/>
  <c r="A6" i="35"/>
  <c r="A7" i="35"/>
  <c r="A8" i="35"/>
  <c r="A3" i="35"/>
  <c r="E175" i="39"/>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K11" i="2"/>
  <c r="R11" i="2" s="1"/>
  <c r="K12" i="2"/>
  <c r="R12" i="2" s="1"/>
  <c r="K13" i="2"/>
  <c r="R13" i="2" s="1"/>
  <c r="K14" i="2"/>
  <c r="R14" i="2" s="1"/>
  <c r="K15" i="2"/>
  <c r="R15" i="2" s="1"/>
  <c r="K16" i="2"/>
  <c r="R16" i="2" s="1"/>
  <c r="K17" i="2"/>
  <c r="R17" i="2" s="1"/>
  <c r="K18" i="2"/>
  <c r="R18" i="2" s="1"/>
  <c r="K19" i="2"/>
  <c r="R19" i="2" s="1"/>
  <c r="K20" i="2"/>
  <c r="R20" i="2" s="1"/>
  <c r="K21" i="2"/>
  <c r="R21" i="2" s="1"/>
  <c r="K22" i="2"/>
  <c r="R22" i="2" s="1"/>
  <c r="K23" i="2"/>
  <c r="R23" i="2" s="1"/>
  <c r="K24" i="2"/>
  <c r="R24" i="2" s="1"/>
  <c r="K25" i="2"/>
  <c r="R25" i="2" s="1"/>
  <c r="K26" i="2"/>
  <c r="R26" i="2" s="1"/>
  <c r="K10" i="2"/>
  <c r="R10" i="2" s="1"/>
  <c r="B6" i="28"/>
  <c r="B5" i="28"/>
  <c r="B3" i="28"/>
  <c r="A4" i="28"/>
  <c r="A5" i="28"/>
  <c r="A6" i="28"/>
  <c r="A3" i="28"/>
  <c r="B7" i="2"/>
  <c r="B6" i="2"/>
  <c r="B5" i="2"/>
  <c r="B4" i="2"/>
  <c r="B3" i="2"/>
  <c r="C7" i="2"/>
  <c r="C6" i="2"/>
  <c r="C5" i="2"/>
  <c r="C3" i="2"/>
  <c r="J18" i="37" l="1"/>
  <c r="O897" i="2"/>
  <c r="O901" i="2"/>
  <c r="O905" i="2"/>
  <c r="O909" i="2"/>
  <c r="O913" i="2"/>
  <c r="O917" i="2"/>
  <c r="O921" i="2"/>
  <c r="O925" i="2"/>
  <c r="N929" i="2"/>
  <c r="M929" i="2" s="1"/>
  <c r="N933" i="2"/>
  <c r="M933" i="2" s="1"/>
  <c r="N937" i="2"/>
  <c r="M937" i="2" s="1"/>
  <c r="N941" i="2"/>
  <c r="M941" i="2" s="1"/>
  <c r="N945" i="2"/>
  <c r="M945" i="2" s="1"/>
  <c r="N949" i="2"/>
  <c r="M949" i="2" s="1"/>
  <c r="N953" i="2"/>
  <c r="M953" i="2" s="1"/>
  <c r="N957" i="2"/>
  <c r="M957" i="2" s="1"/>
  <c r="N898" i="2"/>
  <c r="M898" i="2" s="1"/>
  <c r="N902" i="2"/>
  <c r="M902" i="2" s="1"/>
  <c r="N906" i="2"/>
  <c r="M906" i="2" s="1"/>
  <c r="N910" i="2"/>
  <c r="M910" i="2" s="1"/>
  <c r="N914" i="2"/>
  <c r="M914" i="2" s="1"/>
  <c r="N918" i="2"/>
  <c r="M918" i="2" s="1"/>
  <c r="N922" i="2"/>
  <c r="M922" i="2" s="1"/>
  <c r="N926" i="2"/>
  <c r="M926" i="2" s="1"/>
  <c r="O929" i="2"/>
  <c r="O933" i="2"/>
  <c r="O937" i="2"/>
  <c r="O941" i="2"/>
  <c r="O945" i="2"/>
  <c r="O949" i="2"/>
  <c r="O953" i="2"/>
  <c r="O957" i="2"/>
  <c r="O898" i="2"/>
  <c r="O902" i="2"/>
  <c r="O906" i="2"/>
  <c r="O910" i="2"/>
  <c r="O914" i="2"/>
  <c r="O918" i="2"/>
  <c r="O922" i="2"/>
  <c r="O926" i="2"/>
  <c r="N930" i="2"/>
  <c r="M930" i="2" s="1"/>
  <c r="N934" i="2"/>
  <c r="M934" i="2" s="1"/>
  <c r="N938" i="2"/>
  <c r="M938" i="2" s="1"/>
  <c r="N942" i="2"/>
  <c r="M942" i="2" s="1"/>
  <c r="N946" i="2"/>
  <c r="M946" i="2" s="1"/>
  <c r="N950" i="2"/>
  <c r="M950" i="2" s="1"/>
  <c r="N954" i="2"/>
  <c r="M954" i="2" s="1"/>
  <c r="N958" i="2"/>
  <c r="M958" i="2" s="1"/>
  <c r="N899" i="2"/>
  <c r="M899" i="2" s="1"/>
  <c r="N903" i="2"/>
  <c r="M903" i="2" s="1"/>
  <c r="N907" i="2"/>
  <c r="M907" i="2" s="1"/>
  <c r="N911" i="2"/>
  <c r="M911" i="2" s="1"/>
  <c r="N915" i="2"/>
  <c r="M915" i="2" s="1"/>
  <c r="N919" i="2"/>
  <c r="M919" i="2" s="1"/>
  <c r="N923" i="2"/>
  <c r="M923" i="2" s="1"/>
  <c r="O930" i="2"/>
  <c r="O934" i="2"/>
  <c r="O938" i="2"/>
  <c r="O942" i="2"/>
  <c r="O946" i="2"/>
  <c r="O950" i="2"/>
  <c r="O954" i="2"/>
  <c r="O958" i="2"/>
  <c r="O899" i="2"/>
  <c r="O903" i="2"/>
  <c r="O907" i="2"/>
  <c r="O911" i="2"/>
  <c r="O915" i="2"/>
  <c r="O919" i="2"/>
  <c r="O923" i="2"/>
  <c r="N931" i="2"/>
  <c r="M931" i="2" s="1"/>
  <c r="N935" i="2"/>
  <c r="M935" i="2" s="1"/>
  <c r="N939" i="2"/>
  <c r="M939" i="2" s="1"/>
  <c r="N943" i="2"/>
  <c r="M943" i="2" s="1"/>
  <c r="N947" i="2"/>
  <c r="M947" i="2" s="1"/>
  <c r="N951" i="2"/>
  <c r="M951" i="2" s="1"/>
  <c r="N955" i="2"/>
  <c r="M955" i="2" s="1"/>
  <c r="N959" i="2"/>
  <c r="M959" i="2" s="1"/>
  <c r="N900" i="2"/>
  <c r="M900" i="2" s="1"/>
  <c r="N904" i="2"/>
  <c r="M904" i="2" s="1"/>
  <c r="N908" i="2"/>
  <c r="M908" i="2" s="1"/>
  <c r="N912" i="2"/>
  <c r="M912" i="2" s="1"/>
  <c r="N916" i="2"/>
  <c r="M916" i="2" s="1"/>
  <c r="N920" i="2"/>
  <c r="M920" i="2" s="1"/>
  <c r="N924" i="2"/>
  <c r="M924" i="2" s="1"/>
  <c r="O927" i="2"/>
  <c r="O931" i="2"/>
  <c r="O935" i="2"/>
  <c r="O939" i="2"/>
  <c r="O943" i="2"/>
  <c r="O947" i="2"/>
  <c r="O951" i="2"/>
  <c r="O955" i="2"/>
  <c r="O959" i="2"/>
  <c r="O900" i="2"/>
  <c r="O904" i="2"/>
  <c r="O908" i="2"/>
  <c r="O912" i="2"/>
  <c r="O916" i="2"/>
  <c r="O920" i="2"/>
  <c r="O924" i="2"/>
  <c r="N928" i="2"/>
  <c r="M928" i="2" s="1"/>
  <c r="N932" i="2"/>
  <c r="M932" i="2" s="1"/>
  <c r="N936" i="2"/>
  <c r="M936" i="2" s="1"/>
  <c r="N940" i="2"/>
  <c r="M940" i="2" s="1"/>
  <c r="N944" i="2"/>
  <c r="M944" i="2" s="1"/>
  <c r="N948" i="2"/>
  <c r="M948" i="2" s="1"/>
  <c r="N952" i="2"/>
  <c r="M952" i="2" s="1"/>
  <c r="N956" i="2"/>
  <c r="M956" i="2" s="1"/>
  <c r="N897" i="2"/>
  <c r="M897" i="2" s="1"/>
  <c r="N901" i="2"/>
  <c r="M901" i="2" s="1"/>
  <c r="N905" i="2"/>
  <c r="M905" i="2" s="1"/>
  <c r="N909" i="2"/>
  <c r="M909" i="2" s="1"/>
  <c r="N913" i="2"/>
  <c r="M913" i="2" s="1"/>
  <c r="N917" i="2"/>
  <c r="M917" i="2" s="1"/>
  <c r="N921" i="2"/>
  <c r="M921" i="2" s="1"/>
  <c r="N925" i="2"/>
  <c r="M925" i="2" s="1"/>
  <c r="O928" i="2"/>
  <c r="O932" i="2"/>
  <c r="O936" i="2"/>
  <c r="O940" i="2"/>
  <c r="O944" i="2"/>
  <c r="O948" i="2"/>
  <c r="O952" i="2"/>
  <c r="O956" i="2"/>
  <c r="L30" i="37"/>
  <c r="L31" i="37"/>
  <c r="L39" i="37"/>
  <c r="L21" i="37"/>
  <c r="L28" i="37"/>
  <c r="L35" i="37"/>
  <c r="L22" i="37"/>
  <c r="L36" i="37"/>
  <c r="L17" i="37"/>
  <c r="L29" i="37"/>
  <c r="L25" i="37"/>
  <c r="L23" i="37"/>
  <c r="L37" i="37"/>
  <c r="L32" i="37"/>
  <c r="L15" i="37"/>
  <c r="L18" i="37"/>
  <c r="L33" i="37"/>
  <c r="L19" i="37"/>
  <c r="L26" i="37"/>
  <c r="L16" i="37"/>
  <c r="L20" i="37"/>
  <c r="L27" i="37"/>
  <c r="L34" i="37"/>
  <c r="L24" i="37"/>
  <c r="L38" i="37"/>
  <c r="J19" i="37"/>
  <c r="K39" i="37"/>
  <c r="K21" i="37"/>
  <c r="K28" i="37"/>
  <c r="K35" i="37"/>
  <c r="K22" i="37"/>
  <c r="K29" i="37"/>
  <c r="K36" i="37"/>
  <c r="K23" i="37"/>
  <c r="K30" i="37"/>
  <c r="K37" i="37"/>
  <c r="K24" i="37"/>
  <c r="K31" i="37"/>
  <c r="K38" i="37"/>
  <c r="K17" i="37"/>
  <c r="K32" i="37"/>
  <c r="K18" i="37"/>
  <c r="K25" i="37"/>
  <c r="K33" i="37"/>
  <c r="K19" i="37"/>
  <c r="K26" i="37"/>
  <c r="K16" i="37"/>
  <c r="K20" i="37"/>
  <c r="K27" i="37"/>
  <c r="K34" i="37"/>
  <c r="E39" i="37"/>
  <c r="F39" i="37"/>
  <c r="J15" i="37"/>
  <c r="I175" i="39"/>
  <c r="J17" i="37"/>
  <c r="J23" i="37"/>
  <c r="J20" i="37"/>
  <c r="J34" i="37"/>
  <c r="J36" i="37"/>
  <c r="J29" i="37"/>
  <c r="J37" i="37"/>
  <c r="J35" i="37"/>
  <c r="J28" i="37"/>
  <c r="J33" i="37"/>
  <c r="J32" i="37"/>
  <c r="J16" i="37"/>
  <c r="J31" i="37"/>
  <c r="J30" i="37"/>
  <c r="J22" i="37"/>
  <c r="J26" i="37"/>
  <c r="J21" i="37"/>
  <c r="J24" i="37"/>
  <c r="J25" i="37"/>
  <c r="J27" i="37"/>
  <c r="O11" i="2"/>
  <c r="O19" i="2"/>
  <c r="O27" i="2"/>
  <c r="O35" i="2"/>
  <c r="O43" i="2"/>
  <c r="O51" i="2"/>
  <c r="O59" i="2"/>
  <c r="O67" i="2"/>
  <c r="O75" i="2"/>
  <c r="O83" i="2"/>
  <c r="O91" i="2"/>
  <c r="O99" i="2"/>
  <c r="O107" i="2"/>
  <c r="O115" i="2"/>
  <c r="O123" i="2"/>
  <c r="O131" i="2"/>
  <c r="O139" i="2"/>
  <c r="O147" i="2"/>
  <c r="O155" i="2"/>
  <c r="O163" i="2"/>
  <c r="O171" i="2"/>
  <c r="O179" i="2"/>
  <c r="O187" i="2"/>
  <c r="O195" i="2"/>
  <c r="O203" i="2"/>
  <c r="O211" i="2"/>
  <c r="O219" i="2"/>
  <c r="O227" i="2"/>
  <c r="O235" i="2"/>
  <c r="O243" i="2"/>
  <c r="O251" i="2"/>
  <c r="O259" i="2"/>
  <c r="O267" i="2"/>
  <c r="O275" i="2"/>
  <c r="O283" i="2"/>
  <c r="O291" i="2"/>
  <c r="O299" i="2"/>
  <c r="O307" i="2"/>
  <c r="O315" i="2"/>
  <c r="O323" i="2"/>
  <c r="O331" i="2"/>
  <c r="O339" i="2"/>
  <c r="O347" i="2"/>
  <c r="O355" i="2"/>
  <c r="O363" i="2"/>
  <c r="O371" i="2"/>
  <c r="O379" i="2"/>
  <c r="O387" i="2"/>
  <c r="O395" i="2"/>
  <c r="O403" i="2"/>
  <c r="O411" i="2"/>
  <c r="O419" i="2"/>
  <c r="O427" i="2"/>
  <c r="O435" i="2"/>
  <c r="O443" i="2"/>
  <c r="O451" i="2"/>
  <c r="O459" i="2"/>
  <c r="O467" i="2"/>
  <c r="O475" i="2"/>
  <c r="O483" i="2"/>
  <c r="O491" i="2"/>
  <c r="O499" i="2"/>
  <c r="O507" i="2"/>
  <c r="O515" i="2"/>
  <c r="O523" i="2"/>
  <c r="O529" i="2"/>
  <c r="O537" i="2"/>
  <c r="O545" i="2"/>
  <c r="O553" i="2"/>
  <c r="O561" i="2"/>
  <c r="O569" i="2"/>
  <c r="O577" i="2"/>
  <c r="O585" i="2"/>
  <c r="O593" i="2"/>
  <c r="O601" i="2"/>
  <c r="O609" i="2"/>
  <c r="O617" i="2"/>
  <c r="O625" i="2"/>
  <c r="O633" i="2"/>
  <c r="O641" i="2"/>
  <c r="O649" i="2"/>
  <c r="O657" i="2"/>
  <c r="O12" i="2"/>
  <c r="O20" i="2"/>
  <c r="O28" i="2"/>
  <c r="O36" i="2"/>
  <c r="O44" i="2"/>
  <c r="O52" i="2"/>
  <c r="O60" i="2"/>
  <c r="O68" i="2"/>
  <c r="O76" i="2"/>
  <c r="O84" i="2"/>
  <c r="O92" i="2"/>
  <c r="O100" i="2"/>
  <c r="O108" i="2"/>
  <c r="O116" i="2"/>
  <c r="O124" i="2"/>
  <c r="O132" i="2"/>
  <c r="O140" i="2"/>
  <c r="O148" i="2"/>
  <c r="O156" i="2"/>
  <c r="O164" i="2"/>
  <c r="O172" i="2"/>
  <c r="O180" i="2"/>
  <c r="O188" i="2"/>
  <c r="O196" i="2"/>
  <c r="O204" i="2"/>
  <c r="O212" i="2"/>
  <c r="O220" i="2"/>
  <c r="O228" i="2"/>
  <c r="O236" i="2"/>
  <c r="O244" i="2"/>
  <c r="O252" i="2"/>
  <c r="O260" i="2"/>
  <c r="O268" i="2"/>
  <c r="O276" i="2"/>
  <c r="O284" i="2"/>
  <c r="O292" i="2"/>
  <c r="O300" i="2"/>
  <c r="O308" i="2"/>
  <c r="O316" i="2"/>
  <c r="O324" i="2"/>
  <c r="O332" i="2"/>
  <c r="O340" i="2"/>
  <c r="O348" i="2"/>
  <c r="O356" i="2"/>
  <c r="O364" i="2"/>
  <c r="O372" i="2"/>
  <c r="O380" i="2"/>
  <c r="O388" i="2"/>
  <c r="O396" i="2"/>
  <c r="O404" i="2"/>
  <c r="O412" i="2"/>
  <c r="O420" i="2"/>
  <c r="O428" i="2"/>
  <c r="O436" i="2"/>
  <c r="O444" i="2"/>
  <c r="O452" i="2"/>
  <c r="O460" i="2"/>
  <c r="O468" i="2"/>
  <c r="O476" i="2"/>
  <c r="O484" i="2"/>
  <c r="O492" i="2"/>
  <c r="O500" i="2"/>
  <c r="O508" i="2"/>
  <c r="O516" i="2"/>
  <c r="O524" i="2"/>
  <c r="O530" i="2"/>
  <c r="O538" i="2"/>
  <c r="O546" i="2"/>
  <c r="O554" i="2"/>
  <c r="O562" i="2"/>
  <c r="O570" i="2"/>
  <c r="O578" i="2"/>
  <c r="O586" i="2"/>
  <c r="O594" i="2"/>
  <c r="O602" i="2"/>
  <c r="O610" i="2"/>
  <c r="O618" i="2"/>
  <c r="O626" i="2"/>
  <c r="O634" i="2"/>
  <c r="O642" i="2"/>
  <c r="O650" i="2"/>
  <c r="O658" i="2"/>
  <c r="O13" i="2"/>
  <c r="O21" i="2"/>
  <c r="O29" i="2"/>
  <c r="O37" i="2"/>
  <c r="O45" i="2"/>
  <c r="O53" i="2"/>
  <c r="O61" i="2"/>
  <c r="O69" i="2"/>
  <c r="O77" i="2"/>
  <c r="O85" i="2"/>
  <c r="O93" i="2"/>
  <c r="O101" i="2"/>
  <c r="O109" i="2"/>
  <c r="O117" i="2"/>
  <c r="O125" i="2"/>
  <c r="O133" i="2"/>
  <c r="O141" i="2"/>
  <c r="O149" i="2"/>
  <c r="O157" i="2"/>
  <c r="O165" i="2"/>
  <c r="O173" i="2"/>
  <c r="O181" i="2"/>
  <c r="O189" i="2"/>
  <c r="O197" i="2"/>
  <c r="O205" i="2"/>
  <c r="O213" i="2"/>
  <c r="O221" i="2"/>
  <c r="O229" i="2"/>
  <c r="O237" i="2"/>
  <c r="O245" i="2"/>
  <c r="O253" i="2"/>
  <c r="O261" i="2"/>
  <c r="O269" i="2"/>
  <c r="O277" i="2"/>
  <c r="O285" i="2"/>
  <c r="O293" i="2"/>
  <c r="O301" i="2"/>
  <c r="O309" i="2"/>
  <c r="O317" i="2"/>
  <c r="O325" i="2"/>
  <c r="O333" i="2"/>
  <c r="O341" i="2"/>
  <c r="O349" i="2"/>
  <c r="O357" i="2"/>
  <c r="O365" i="2"/>
  <c r="O373" i="2"/>
  <c r="O381" i="2"/>
  <c r="O389" i="2"/>
  <c r="O397" i="2"/>
  <c r="O405" i="2"/>
  <c r="O413" i="2"/>
  <c r="O421" i="2"/>
  <c r="O429" i="2"/>
  <c r="O437" i="2"/>
  <c r="O445" i="2"/>
  <c r="O453" i="2"/>
  <c r="O461" i="2"/>
  <c r="O469" i="2"/>
  <c r="O477" i="2"/>
  <c r="O485" i="2"/>
  <c r="O493" i="2"/>
  <c r="O501" i="2"/>
  <c r="O509" i="2"/>
  <c r="O517" i="2"/>
  <c r="O525" i="2"/>
  <c r="O531" i="2"/>
  <c r="O539" i="2"/>
  <c r="O547" i="2"/>
  <c r="O555" i="2"/>
  <c r="O563" i="2"/>
  <c r="O571" i="2"/>
  <c r="O579" i="2"/>
  <c r="O587" i="2"/>
  <c r="O595" i="2"/>
  <c r="O603" i="2"/>
  <c r="O611" i="2"/>
  <c r="O619" i="2"/>
  <c r="O627" i="2"/>
  <c r="O635" i="2"/>
  <c r="O643" i="2"/>
  <c r="O651" i="2"/>
  <c r="O659" i="2"/>
  <c r="O14" i="2"/>
  <c r="O22" i="2"/>
  <c r="O30" i="2"/>
  <c r="O38" i="2"/>
  <c r="O46" i="2"/>
  <c r="O54" i="2"/>
  <c r="O62" i="2"/>
  <c r="O70" i="2"/>
  <c r="O78" i="2"/>
  <c r="O86" i="2"/>
  <c r="O94" i="2"/>
  <c r="O102" i="2"/>
  <c r="O110" i="2"/>
  <c r="O118" i="2"/>
  <c r="O126" i="2"/>
  <c r="O134" i="2"/>
  <c r="O142" i="2"/>
  <c r="O150" i="2"/>
  <c r="O158" i="2"/>
  <c r="O166" i="2"/>
  <c r="O174" i="2"/>
  <c r="O182" i="2"/>
  <c r="O190" i="2"/>
  <c r="O198" i="2"/>
  <c r="O206" i="2"/>
  <c r="O214" i="2"/>
  <c r="O222" i="2"/>
  <c r="O230" i="2"/>
  <c r="O238" i="2"/>
  <c r="O246" i="2"/>
  <c r="O254" i="2"/>
  <c r="O262" i="2"/>
  <c r="O270" i="2"/>
  <c r="O278" i="2"/>
  <c r="O286" i="2"/>
  <c r="O294" i="2"/>
  <c r="O302" i="2"/>
  <c r="O310" i="2"/>
  <c r="O318" i="2"/>
  <c r="O326" i="2"/>
  <c r="O334" i="2"/>
  <c r="O342" i="2"/>
  <c r="O350" i="2"/>
  <c r="O358" i="2"/>
  <c r="O366" i="2"/>
  <c r="O374" i="2"/>
  <c r="O382" i="2"/>
  <c r="O390" i="2"/>
  <c r="O398" i="2"/>
  <c r="O406" i="2"/>
  <c r="O414" i="2"/>
  <c r="O422" i="2"/>
  <c r="O430" i="2"/>
  <c r="O438" i="2"/>
  <c r="O446" i="2"/>
  <c r="O454" i="2"/>
  <c r="O462" i="2"/>
  <c r="O470" i="2"/>
  <c r="O478" i="2"/>
  <c r="O486" i="2"/>
  <c r="O494" i="2"/>
  <c r="O502" i="2"/>
  <c r="O510" i="2"/>
  <c r="O518" i="2"/>
  <c r="O526" i="2"/>
  <c r="O532" i="2"/>
  <c r="O540" i="2"/>
  <c r="O548" i="2"/>
  <c r="O556" i="2"/>
  <c r="O564" i="2"/>
  <c r="O572" i="2"/>
  <c r="O580" i="2"/>
  <c r="O588" i="2"/>
  <c r="O596" i="2"/>
  <c r="O604" i="2"/>
  <c r="O612" i="2"/>
  <c r="O620" i="2"/>
  <c r="O628" i="2"/>
  <c r="O636" i="2"/>
  <c r="O644" i="2"/>
  <c r="O652" i="2"/>
  <c r="O660" i="2"/>
  <c r="O15" i="2"/>
  <c r="O23" i="2"/>
  <c r="O31" i="2"/>
  <c r="O39" i="2"/>
  <c r="O47" i="2"/>
  <c r="O55" i="2"/>
  <c r="O63" i="2"/>
  <c r="O71" i="2"/>
  <c r="O79" i="2"/>
  <c r="O87" i="2"/>
  <c r="O95" i="2"/>
  <c r="O103" i="2"/>
  <c r="O111" i="2"/>
  <c r="O119" i="2"/>
  <c r="O127" i="2"/>
  <c r="O135" i="2"/>
  <c r="O143" i="2"/>
  <c r="O151" i="2"/>
  <c r="O159" i="2"/>
  <c r="O167" i="2"/>
  <c r="O175" i="2"/>
  <c r="O183" i="2"/>
  <c r="O191" i="2"/>
  <c r="O199" i="2"/>
  <c r="O207" i="2"/>
  <c r="O215" i="2"/>
  <c r="O223" i="2"/>
  <c r="O231" i="2"/>
  <c r="O239" i="2"/>
  <c r="O247" i="2"/>
  <c r="O255" i="2"/>
  <c r="O263" i="2"/>
  <c r="O271" i="2"/>
  <c r="O279" i="2"/>
  <c r="O287" i="2"/>
  <c r="O295" i="2"/>
  <c r="O303" i="2"/>
  <c r="O311" i="2"/>
  <c r="O319" i="2"/>
  <c r="O327" i="2"/>
  <c r="O335" i="2"/>
  <c r="O343" i="2"/>
  <c r="O351" i="2"/>
  <c r="O359" i="2"/>
  <c r="O367" i="2"/>
  <c r="O375" i="2"/>
  <c r="O383" i="2"/>
  <c r="O391" i="2"/>
  <c r="O399" i="2"/>
  <c r="O407" i="2"/>
  <c r="O415" i="2"/>
  <c r="O423" i="2"/>
  <c r="O431" i="2"/>
  <c r="O439" i="2"/>
  <c r="O447" i="2"/>
  <c r="O455" i="2"/>
  <c r="O463" i="2"/>
  <c r="O471" i="2"/>
  <c r="O479" i="2"/>
  <c r="O487" i="2"/>
  <c r="O495" i="2"/>
  <c r="O503" i="2"/>
  <c r="O511" i="2"/>
  <c r="O519" i="2"/>
  <c r="O533" i="2"/>
  <c r="O541" i="2"/>
  <c r="O549" i="2"/>
  <c r="O557" i="2"/>
  <c r="O565" i="2"/>
  <c r="O573" i="2"/>
  <c r="O581" i="2"/>
  <c r="O589" i="2"/>
  <c r="O597" i="2"/>
  <c r="O605" i="2"/>
  <c r="O613" i="2"/>
  <c r="O621" i="2"/>
  <c r="O629" i="2"/>
  <c r="O637" i="2"/>
  <c r="O645" i="2"/>
  <c r="O653" i="2"/>
  <c r="O661" i="2"/>
  <c r="O18" i="2"/>
  <c r="O26" i="2"/>
  <c r="O34" i="2"/>
  <c r="O42" i="2"/>
  <c r="O50" i="2"/>
  <c r="O58" i="2"/>
  <c r="O66" i="2"/>
  <c r="O74" i="2"/>
  <c r="O82" i="2"/>
  <c r="O90" i="2"/>
  <c r="O98" i="2"/>
  <c r="O106" i="2"/>
  <c r="O114" i="2"/>
  <c r="O122" i="2"/>
  <c r="O130" i="2"/>
  <c r="O138" i="2"/>
  <c r="O146" i="2"/>
  <c r="O154" i="2"/>
  <c r="O162" i="2"/>
  <c r="O170" i="2"/>
  <c r="O178" i="2"/>
  <c r="O186" i="2"/>
  <c r="O194" i="2"/>
  <c r="O202" i="2"/>
  <c r="O210" i="2"/>
  <c r="O218" i="2"/>
  <c r="O226" i="2"/>
  <c r="O234" i="2"/>
  <c r="O242" i="2"/>
  <c r="O250" i="2"/>
  <c r="O258" i="2"/>
  <c r="O266" i="2"/>
  <c r="O274" i="2"/>
  <c r="O282" i="2"/>
  <c r="O290" i="2"/>
  <c r="O298" i="2"/>
  <c r="O306" i="2"/>
  <c r="O314" i="2"/>
  <c r="O322" i="2"/>
  <c r="O330" i="2"/>
  <c r="O338" i="2"/>
  <c r="O346" i="2"/>
  <c r="O354" i="2"/>
  <c r="O362" i="2"/>
  <c r="O370" i="2"/>
  <c r="O378" i="2"/>
  <c r="O386" i="2"/>
  <c r="O394" i="2"/>
  <c r="O402" i="2"/>
  <c r="O410" i="2"/>
  <c r="O418" i="2"/>
  <c r="O426" i="2"/>
  <c r="O434" i="2"/>
  <c r="O442" i="2"/>
  <c r="O450" i="2"/>
  <c r="O458" i="2"/>
  <c r="O466" i="2"/>
  <c r="O474" i="2"/>
  <c r="O482" i="2"/>
  <c r="O490" i="2"/>
  <c r="O498" i="2"/>
  <c r="O506" i="2"/>
  <c r="O514" i="2"/>
  <c r="O522" i="2"/>
  <c r="O528" i="2"/>
  <c r="O536" i="2"/>
  <c r="O544" i="2"/>
  <c r="O552" i="2"/>
  <c r="O560" i="2"/>
  <c r="O568" i="2"/>
  <c r="O576" i="2"/>
  <c r="O584" i="2"/>
  <c r="O592" i="2"/>
  <c r="O600" i="2"/>
  <c r="O608" i="2"/>
  <c r="O616" i="2"/>
  <c r="O624" i="2"/>
  <c r="O632" i="2"/>
  <c r="O640" i="2"/>
  <c r="O648" i="2"/>
  <c r="O656" i="2"/>
  <c r="O664" i="2"/>
  <c r="O16" i="2"/>
  <c r="O48" i="2"/>
  <c r="O80" i="2"/>
  <c r="O112" i="2"/>
  <c r="O144" i="2"/>
  <c r="O176" i="2"/>
  <c r="O208" i="2"/>
  <c r="O240" i="2"/>
  <c r="O272" i="2"/>
  <c r="O304" i="2"/>
  <c r="O336" i="2"/>
  <c r="O368" i="2"/>
  <c r="O400" i="2"/>
  <c r="O432" i="2"/>
  <c r="O464" i="2"/>
  <c r="O496" i="2"/>
  <c r="O534" i="2"/>
  <c r="O566" i="2"/>
  <c r="O598" i="2"/>
  <c r="O630" i="2"/>
  <c r="O662" i="2"/>
  <c r="O671" i="2"/>
  <c r="O679" i="2"/>
  <c r="O687" i="2"/>
  <c r="O695" i="2"/>
  <c r="O703" i="2"/>
  <c r="O711" i="2"/>
  <c r="O719" i="2"/>
  <c r="O733" i="2"/>
  <c r="O741" i="2"/>
  <c r="O749" i="2"/>
  <c r="O757" i="2"/>
  <c r="O765" i="2"/>
  <c r="O773" i="2"/>
  <c r="O781" i="2"/>
  <c r="O789" i="2"/>
  <c r="O797" i="2"/>
  <c r="O805" i="2"/>
  <c r="O813" i="2"/>
  <c r="O821" i="2"/>
  <c r="O829" i="2"/>
  <c r="O837" i="2"/>
  <c r="O845" i="2"/>
  <c r="O853" i="2"/>
  <c r="O861" i="2"/>
  <c r="O869" i="2"/>
  <c r="O877" i="2"/>
  <c r="O885" i="2"/>
  <c r="O893" i="2"/>
  <c r="O10" i="2"/>
  <c r="O56" i="2"/>
  <c r="O152" i="2"/>
  <c r="O248" i="2"/>
  <c r="O312" i="2"/>
  <c r="O344" i="2"/>
  <c r="O408" i="2"/>
  <c r="O472" i="2"/>
  <c r="O574" i="2"/>
  <c r="O638" i="2"/>
  <c r="O673" i="2"/>
  <c r="O689" i="2"/>
  <c r="O705" i="2"/>
  <c r="O721" i="2"/>
  <c r="O727" i="2"/>
  <c r="O743" i="2"/>
  <c r="O759" i="2"/>
  <c r="O783" i="2"/>
  <c r="O799" i="2"/>
  <c r="O815" i="2"/>
  <c r="O831" i="2"/>
  <c r="O847" i="2"/>
  <c r="O863" i="2"/>
  <c r="O887" i="2"/>
  <c r="O104" i="2"/>
  <c r="O296" i="2"/>
  <c r="O424" i="2"/>
  <c r="O520" i="2"/>
  <c r="O677" i="2"/>
  <c r="O709" i="2"/>
  <c r="O739" i="2"/>
  <c r="O771" i="2"/>
  <c r="O811" i="2"/>
  <c r="O835" i="2"/>
  <c r="O867" i="2"/>
  <c r="O73" i="2"/>
  <c r="O265" i="2"/>
  <c r="O393" i="2"/>
  <c r="O521" i="2"/>
  <c r="O623" i="2"/>
  <c r="O678" i="2"/>
  <c r="O710" i="2"/>
  <c r="O748" i="2"/>
  <c r="O780" i="2"/>
  <c r="O796" i="2"/>
  <c r="O828" i="2"/>
  <c r="O860" i="2"/>
  <c r="O17" i="2"/>
  <c r="O49" i="2"/>
  <c r="O81" i="2"/>
  <c r="O113" i="2"/>
  <c r="O145" i="2"/>
  <c r="O177" i="2"/>
  <c r="O209" i="2"/>
  <c r="O241" i="2"/>
  <c r="O273" i="2"/>
  <c r="O305" i="2"/>
  <c r="O337" i="2"/>
  <c r="O369" i="2"/>
  <c r="O401" i="2"/>
  <c r="O433" i="2"/>
  <c r="O465" i="2"/>
  <c r="O497" i="2"/>
  <c r="O535" i="2"/>
  <c r="O567" i="2"/>
  <c r="O599" i="2"/>
  <c r="O631" i="2"/>
  <c r="O663" i="2"/>
  <c r="O672" i="2"/>
  <c r="O680" i="2"/>
  <c r="O688" i="2"/>
  <c r="O696" i="2"/>
  <c r="O704" i="2"/>
  <c r="O712" i="2"/>
  <c r="O720" i="2"/>
  <c r="O726" i="2"/>
  <c r="O734" i="2"/>
  <c r="O742" i="2"/>
  <c r="O750" i="2"/>
  <c r="O758" i="2"/>
  <c r="O766" i="2"/>
  <c r="O774" i="2"/>
  <c r="O782" i="2"/>
  <c r="O790" i="2"/>
  <c r="O798" i="2"/>
  <c r="O806" i="2"/>
  <c r="O814" i="2"/>
  <c r="O822" i="2"/>
  <c r="O830" i="2"/>
  <c r="O838" i="2"/>
  <c r="O846" i="2"/>
  <c r="O854" i="2"/>
  <c r="O862" i="2"/>
  <c r="O870" i="2"/>
  <c r="O878" i="2"/>
  <c r="O886" i="2"/>
  <c r="O894" i="2"/>
  <c r="O24" i="2"/>
  <c r="O88" i="2"/>
  <c r="O120" i="2"/>
  <c r="O184" i="2"/>
  <c r="O216" i="2"/>
  <c r="O280" i="2"/>
  <c r="O376" i="2"/>
  <c r="O440" i="2"/>
  <c r="O504" i="2"/>
  <c r="O542" i="2"/>
  <c r="O606" i="2"/>
  <c r="O665" i="2"/>
  <c r="O681" i="2"/>
  <c r="O697" i="2"/>
  <c r="O713" i="2"/>
  <c r="O735" i="2"/>
  <c r="O751" i="2"/>
  <c r="O767" i="2"/>
  <c r="O775" i="2"/>
  <c r="O791" i="2"/>
  <c r="O807" i="2"/>
  <c r="O823" i="2"/>
  <c r="O839" i="2"/>
  <c r="O855" i="2"/>
  <c r="O871" i="2"/>
  <c r="O879" i="2"/>
  <c r="O895" i="2"/>
  <c r="O72" i="2"/>
  <c r="O168" i="2"/>
  <c r="O232" i="2"/>
  <c r="O328" i="2"/>
  <c r="O488" i="2"/>
  <c r="O558" i="2"/>
  <c r="O654" i="2"/>
  <c r="O685" i="2"/>
  <c r="O701" i="2"/>
  <c r="O725" i="2"/>
  <c r="O755" i="2"/>
  <c r="O787" i="2"/>
  <c r="O819" i="2"/>
  <c r="O859" i="2"/>
  <c r="O891" i="2"/>
  <c r="O105" i="2"/>
  <c r="O233" i="2"/>
  <c r="O361" i="2"/>
  <c r="O489" i="2"/>
  <c r="O591" i="2"/>
  <c r="O655" i="2"/>
  <c r="O694" i="2"/>
  <c r="O718" i="2"/>
  <c r="O740" i="2"/>
  <c r="O772" i="2"/>
  <c r="O804" i="2"/>
  <c r="O836" i="2"/>
  <c r="O868" i="2"/>
  <c r="O892" i="2"/>
  <c r="O25" i="2"/>
  <c r="O57" i="2"/>
  <c r="O89" i="2"/>
  <c r="O121" i="2"/>
  <c r="O153" i="2"/>
  <c r="O185" i="2"/>
  <c r="O217" i="2"/>
  <c r="O249" i="2"/>
  <c r="O281" i="2"/>
  <c r="O313" i="2"/>
  <c r="O345" i="2"/>
  <c r="O377" i="2"/>
  <c r="O409" i="2"/>
  <c r="O441" i="2"/>
  <c r="O473" i="2"/>
  <c r="O505" i="2"/>
  <c r="O543" i="2"/>
  <c r="O575" i="2"/>
  <c r="O607" i="2"/>
  <c r="O639" i="2"/>
  <c r="O666" i="2"/>
  <c r="O674" i="2"/>
  <c r="O682" i="2"/>
  <c r="O690" i="2"/>
  <c r="O698" i="2"/>
  <c r="O706" i="2"/>
  <c r="O714" i="2"/>
  <c r="O722" i="2"/>
  <c r="O728" i="2"/>
  <c r="O736" i="2"/>
  <c r="O744" i="2"/>
  <c r="O752" i="2"/>
  <c r="O760" i="2"/>
  <c r="O768" i="2"/>
  <c r="O776" i="2"/>
  <c r="O784" i="2"/>
  <c r="O792" i="2"/>
  <c r="O800" i="2"/>
  <c r="O808" i="2"/>
  <c r="O816" i="2"/>
  <c r="O824" i="2"/>
  <c r="O832" i="2"/>
  <c r="O840" i="2"/>
  <c r="O848" i="2"/>
  <c r="O856" i="2"/>
  <c r="O864" i="2"/>
  <c r="O872" i="2"/>
  <c r="O880" i="2"/>
  <c r="O888" i="2"/>
  <c r="O896" i="2"/>
  <c r="O257" i="2"/>
  <c r="O417" i="2"/>
  <c r="O481" i="2"/>
  <c r="O583" i="2"/>
  <c r="O647" i="2"/>
  <c r="O676" i="2"/>
  <c r="O692" i="2"/>
  <c r="O700" i="2"/>
  <c r="O716" i="2"/>
  <c r="O724" i="2"/>
  <c r="O738" i="2"/>
  <c r="O746" i="2"/>
  <c r="O762" i="2"/>
  <c r="O778" i="2"/>
  <c r="O794" i="2"/>
  <c r="O802" i="2"/>
  <c r="O826" i="2"/>
  <c r="O842" i="2"/>
  <c r="O858" i="2"/>
  <c r="O866" i="2"/>
  <c r="O890" i="2"/>
  <c r="O136" i="2"/>
  <c r="O392" i="2"/>
  <c r="O622" i="2"/>
  <c r="O731" i="2"/>
  <c r="O779" i="2"/>
  <c r="O803" i="2"/>
  <c r="O843" i="2"/>
  <c r="O875" i="2"/>
  <c r="O41" i="2"/>
  <c r="O169" i="2"/>
  <c r="O297" i="2"/>
  <c r="O425" i="2"/>
  <c r="O527" i="2"/>
  <c r="O670" i="2"/>
  <c r="O702" i="2"/>
  <c r="O732" i="2"/>
  <c r="O764" i="2"/>
  <c r="O812" i="2"/>
  <c r="O844" i="2"/>
  <c r="O884" i="2"/>
  <c r="O32" i="2"/>
  <c r="O64" i="2"/>
  <c r="O96" i="2"/>
  <c r="O128" i="2"/>
  <c r="O160" i="2"/>
  <c r="O192" i="2"/>
  <c r="O224" i="2"/>
  <c r="O256" i="2"/>
  <c r="O288" i="2"/>
  <c r="O320" i="2"/>
  <c r="O352" i="2"/>
  <c r="O384" i="2"/>
  <c r="O416" i="2"/>
  <c r="O448" i="2"/>
  <c r="O480" i="2"/>
  <c r="O512" i="2"/>
  <c r="O550" i="2"/>
  <c r="O582" i="2"/>
  <c r="O614" i="2"/>
  <c r="O646" i="2"/>
  <c r="O667" i="2"/>
  <c r="O675" i="2"/>
  <c r="O683" i="2"/>
  <c r="O691" i="2"/>
  <c r="O699" i="2"/>
  <c r="O707" i="2"/>
  <c r="O715" i="2"/>
  <c r="O723" i="2"/>
  <c r="O729" i="2"/>
  <c r="O737" i="2"/>
  <c r="O745" i="2"/>
  <c r="O753" i="2"/>
  <c r="O761" i="2"/>
  <c r="O769" i="2"/>
  <c r="O777" i="2"/>
  <c r="O785" i="2"/>
  <c r="O793" i="2"/>
  <c r="O801" i="2"/>
  <c r="O809" i="2"/>
  <c r="O817" i="2"/>
  <c r="O825" i="2"/>
  <c r="O833" i="2"/>
  <c r="O841" i="2"/>
  <c r="O849" i="2"/>
  <c r="O857" i="2"/>
  <c r="O865" i="2"/>
  <c r="O873" i="2"/>
  <c r="O881" i="2"/>
  <c r="O889" i="2"/>
  <c r="O33" i="2"/>
  <c r="O65" i="2"/>
  <c r="O97" i="2"/>
  <c r="O129" i="2"/>
  <c r="O161" i="2"/>
  <c r="O193" i="2"/>
  <c r="O225" i="2"/>
  <c r="O289" i="2"/>
  <c r="O321" i="2"/>
  <c r="O353" i="2"/>
  <c r="O385" i="2"/>
  <c r="O449" i="2"/>
  <c r="O513" i="2"/>
  <c r="O551" i="2"/>
  <c r="O615" i="2"/>
  <c r="O668" i="2"/>
  <c r="O684" i="2"/>
  <c r="O708" i="2"/>
  <c r="O730" i="2"/>
  <c r="O754" i="2"/>
  <c r="O770" i="2"/>
  <c r="O786" i="2"/>
  <c r="O810" i="2"/>
  <c r="O818" i="2"/>
  <c r="O834" i="2"/>
  <c r="O850" i="2"/>
  <c r="O874" i="2"/>
  <c r="O882" i="2"/>
  <c r="O40" i="2"/>
  <c r="O200" i="2"/>
  <c r="O264" i="2"/>
  <c r="O360" i="2"/>
  <c r="O456" i="2"/>
  <c r="O590" i="2"/>
  <c r="O669" i="2"/>
  <c r="O693" i="2"/>
  <c r="O717" i="2"/>
  <c r="O747" i="2"/>
  <c r="O763" i="2"/>
  <c r="O795" i="2"/>
  <c r="O827" i="2"/>
  <c r="O851" i="2"/>
  <c r="O883" i="2"/>
  <c r="O137" i="2"/>
  <c r="O201" i="2"/>
  <c r="O329" i="2"/>
  <c r="O457" i="2"/>
  <c r="O559" i="2"/>
  <c r="O686" i="2"/>
  <c r="O756" i="2"/>
  <c r="O788" i="2"/>
  <c r="O820" i="2"/>
  <c r="O852" i="2"/>
  <c r="O876" i="2"/>
  <c r="N15" i="2"/>
  <c r="M15" i="2" s="1"/>
  <c r="N19" i="2"/>
  <c r="M19" i="2" s="1"/>
  <c r="N31" i="2"/>
  <c r="M31" i="2" s="1"/>
  <c r="N35" i="2"/>
  <c r="M35" i="2" s="1"/>
  <c r="N47" i="2"/>
  <c r="M47" i="2" s="1"/>
  <c r="N55" i="2"/>
  <c r="M55" i="2" s="1"/>
  <c r="N63" i="2"/>
  <c r="M63" i="2" s="1"/>
  <c r="N67" i="2"/>
  <c r="M67" i="2" s="1"/>
  <c r="N71" i="2"/>
  <c r="M71" i="2" s="1"/>
  <c r="N75" i="2"/>
  <c r="M75" i="2" s="1"/>
  <c r="N95" i="2"/>
  <c r="M95" i="2" s="1"/>
  <c r="N119" i="2"/>
  <c r="M119" i="2" s="1"/>
  <c r="N131" i="2"/>
  <c r="M131" i="2" s="1"/>
  <c r="N135" i="2"/>
  <c r="M135" i="2" s="1"/>
  <c r="N143" i="2"/>
  <c r="M143" i="2" s="1"/>
  <c r="N147" i="2"/>
  <c r="M147" i="2" s="1"/>
  <c r="N151" i="2"/>
  <c r="M151" i="2" s="1"/>
  <c r="N155" i="2"/>
  <c r="M155" i="2" s="1"/>
  <c r="N167" i="2"/>
  <c r="M167" i="2" s="1"/>
  <c r="N171" i="2"/>
  <c r="M171" i="2" s="1"/>
  <c r="N179" i="2"/>
  <c r="M179" i="2" s="1"/>
  <c r="N183" i="2"/>
  <c r="M183" i="2" s="1"/>
  <c r="N199" i="2"/>
  <c r="M199" i="2" s="1"/>
  <c r="N203" i="2"/>
  <c r="M203" i="2" s="1"/>
  <c r="N207" i="2"/>
  <c r="M207" i="2" s="1"/>
  <c r="N211" i="2"/>
  <c r="M211" i="2" s="1"/>
  <c r="N215" i="2"/>
  <c r="M215" i="2" s="1"/>
  <c r="N219" i="2"/>
  <c r="M219" i="2" s="1"/>
  <c r="N227" i="2"/>
  <c r="M227" i="2" s="1"/>
  <c r="N243" i="2"/>
  <c r="M243" i="2" s="1"/>
  <c r="N247" i="2"/>
  <c r="M247" i="2" s="1"/>
  <c r="N255" i="2"/>
  <c r="M255" i="2" s="1"/>
  <c r="N267" i="2"/>
  <c r="M267" i="2" s="1"/>
  <c r="N295" i="2"/>
  <c r="M295" i="2" s="1"/>
  <c r="N299" i="2"/>
  <c r="M299" i="2" s="1"/>
  <c r="N319" i="2"/>
  <c r="M319" i="2" s="1"/>
  <c r="N323" i="2"/>
  <c r="M323" i="2" s="1"/>
  <c r="N331" i="2"/>
  <c r="M331" i="2" s="1"/>
  <c r="N339" i="2"/>
  <c r="M339" i="2" s="1"/>
  <c r="N343" i="2"/>
  <c r="M343" i="2" s="1"/>
  <c r="N32" i="2"/>
  <c r="M32" i="2" s="1"/>
  <c r="N36" i="2"/>
  <c r="M36" i="2" s="1"/>
  <c r="N40" i="2"/>
  <c r="M40" i="2" s="1"/>
  <c r="N44" i="2"/>
  <c r="M44" i="2" s="1"/>
  <c r="N52" i="2"/>
  <c r="M52" i="2" s="1"/>
  <c r="N56" i="2"/>
  <c r="M56" i="2" s="1"/>
  <c r="N76" i="2"/>
  <c r="M76" i="2" s="1"/>
  <c r="N80" i="2"/>
  <c r="M80" i="2" s="1"/>
  <c r="N84" i="2"/>
  <c r="M84" i="2" s="1"/>
  <c r="N100" i="2"/>
  <c r="M100" i="2" s="1"/>
  <c r="N116" i="2"/>
  <c r="M116" i="2" s="1"/>
  <c r="N128" i="2"/>
  <c r="M128" i="2" s="1"/>
  <c r="N136" i="2"/>
  <c r="M136" i="2" s="1"/>
  <c r="N144" i="2"/>
  <c r="M144" i="2" s="1"/>
  <c r="N148" i="2"/>
  <c r="M148" i="2" s="1"/>
  <c r="N156" i="2"/>
  <c r="M156" i="2" s="1"/>
  <c r="N160" i="2"/>
  <c r="M160" i="2" s="1"/>
  <c r="N164" i="2"/>
  <c r="M164" i="2" s="1"/>
  <c r="N168" i="2"/>
  <c r="M168" i="2" s="1"/>
  <c r="N172" i="2"/>
  <c r="M172" i="2" s="1"/>
  <c r="N180" i="2"/>
  <c r="M180" i="2" s="1"/>
  <c r="N184" i="2"/>
  <c r="M184" i="2" s="1"/>
  <c r="N188" i="2"/>
  <c r="M188" i="2" s="1"/>
  <c r="N192" i="2"/>
  <c r="M192" i="2" s="1"/>
  <c r="N196" i="2"/>
  <c r="M196" i="2" s="1"/>
  <c r="N200" i="2"/>
  <c r="M200" i="2" s="1"/>
  <c r="N204" i="2"/>
  <c r="M204" i="2" s="1"/>
  <c r="N208" i="2"/>
  <c r="M208" i="2" s="1"/>
  <c r="N212" i="2"/>
  <c r="M212" i="2" s="1"/>
  <c r="N216" i="2"/>
  <c r="M216" i="2" s="1"/>
  <c r="N220" i="2"/>
  <c r="M220" i="2" s="1"/>
  <c r="N228" i="2"/>
  <c r="M228" i="2" s="1"/>
  <c r="N232" i="2"/>
  <c r="M232" i="2" s="1"/>
  <c r="N244" i="2"/>
  <c r="M244" i="2" s="1"/>
  <c r="N252" i="2"/>
  <c r="M252" i="2" s="1"/>
  <c r="N256" i="2"/>
  <c r="M256" i="2" s="1"/>
  <c r="N268" i="2"/>
  <c r="M268" i="2" s="1"/>
  <c r="N272" i="2"/>
  <c r="M272" i="2" s="1"/>
  <c r="N276" i="2"/>
  <c r="M276" i="2" s="1"/>
  <c r="N300" i="2"/>
  <c r="M300" i="2" s="1"/>
  <c r="N308" i="2"/>
  <c r="M308" i="2" s="1"/>
  <c r="N312" i="2"/>
  <c r="M312" i="2" s="1"/>
  <c r="N320" i="2"/>
  <c r="M320" i="2" s="1"/>
  <c r="N324" i="2"/>
  <c r="M324" i="2" s="1"/>
  <c r="N332" i="2"/>
  <c r="M332" i="2" s="1"/>
  <c r="N336" i="2"/>
  <c r="M336" i="2" s="1"/>
  <c r="N340" i="2"/>
  <c r="M340" i="2" s="1"/>
  <c r="N344" i="2"/>
  <c r="M344" i="2" s="1"/>
  <c r="N13" i="2"/>
  <c r="M13" i="2" s="1"/>
  <c r="N21" i="2"/>
  <c r="M21" i="2" s="1"/>
  <c r="N33" i="2"/>
  <c r="M33" i="2" s="1"/>
  <c r="N37" i="2"/>
  <c r="M37" i="2" s="1"/>
  <c r="N41" i="2"/>
  <c r="M41" i="2" s="1"/>
  <c r="N69" i="2"/>
  <c r="M69" i="2" s="1"/>
  <c r="N77" i="2"/>
  <c r="M77" i="2" s="1"/>
  <c r="N85" i="2"/>
  <c r="M85" i="2" s="1"/>
  <c r="N89" i="2"/>
  <c r="M89" i="2" s="1"/>
  <c r="N93" i="2"/>
  <c r="M93" i="2" s="1"/>
  <c r="N101" i="2"/>
  <c r="M101" i="2" s="1"/>
  <c r="N113" i="2"/>
  <c r="M113" i="2" s="1"/>
  <c r="N125" i="2"/>
  <c r="M125" i="2" s="1"/>
  <c r="N137" i="2"/>
  <c r="M137" i="2" s="1"/>
  <c r="N149" i="2"/>
  <c r="M149" i="2" s="1"/>
  <c r="N161" i="2"/>
  <c r="M161" i="2" s="1"/>
  <c r="N165" i="2"/>
  <c r="M165" i="2" s="1"/>
  <c r="N173" i="2"/>
  <c r="M173" i="2" s="1"/>
  <c r="N177" i="2"/>
  <c r="M177" i="2" s="1"/>
  <c r="N181" i="2"/>
  <c r="M181" i="2" s="1"/>
  <c r="N189" i="2"/>
  <c r="M189" i="2" s="1"/>
  <c r="N193" i="2"/>
  <c r="M193" i="2" s="1"/>
  <c r="N197" i="2"/>
  <c r="M197" i="2" s="1"/>
  <c r="N209" i="2"/>
  <c r="M209" i="2" s="1"/>
  <c r="N221" i="2"/>
  <c r="M221" i="2" s="1"/>
  <c r="N237" i="2"/>
  <c r="M237" i="2" s="1"/>
  <c r="N241" i="2"/>
  <c r="M241" i="2" s="1"/>
  <c r="N245" i="2"/>
  <c r="M245" i="2" s="1"/>
  <c r="N269" i="2"/>
  <c r="M269" i="2" s="1"/>
  <c r="N273" i="2"/>
  <c r="M273" i="2" s="1"/>
  <c r="N277" i="2"/>
  <c r="M277" i="2" s="1"/>
  <c r="N281" i="2"/>
  <c r="M281" i="2" s="1"/>
  <c r="N285" i="2"/>
  <c r="M285" i="2" s="1"/>
  <c r="N289" i="2"/>
  <c r="M289" i="2" s="1"/>
  <c r="N293" i="2"/>
  <c r="M293" i="2" s="1"/>
  <c r="N309" i="2"/>
  <c r="M309" i="2" s="1"/>
  <c r="N325" i="2"/>
  <c r="M325" i="2" s="1"/>
  <c r="N329" i="2"/>
  <c r="M329" i="2" s="1"/>
  <c r="N333" i="2"/>
  <c r="M333" i="2" s="1"/>
  <c r="N341" i="2"/>
  <c r="M341" i="2" s="1"/>
  <c r="N345" i="2"/>
  <c r="M345" i="2" s="1"/>
  <c r="N18" i="2"/>
  <c r="M18" i="2" s="1"/>
  <c r="N22" i="2"/>
  <c r="M22" i="2" s="1"/>
  <c r="N30" i="2"/>
  <c r="M30" i="2" s="1"/>
  <c r="N50" i="2"/>
  <c r="M50" i="2" s="1"/>
  <c r="N66" i="2"/>
  <c r="M66" i="2" s="1"/>
  <c r="N70" i="2"/>
  <c r="M70" i="2" s="1"/>
  <c r="N74" i="2"/>
  <c r="M74" i="2" s="1"/>
  <c r="N90" i="2"/>
  <c r="M90" i="2" s="1"/>
  <c r="N98" i="2"/>
  <c r="M98" i="2" s="1"/>
  <c r="N114" i="2"/>
  <c r="M114" i="2" s="1"/>
  <c r="N118" i="2"/>
  <c r="M118" i="2" s="1"/>
  <c r="N122" i="2"/>
  <c r="M122" i="2" s="1"/>
  <c r="N130" i="2"/>
  <c r="M130" i="2" s="1"/>
  <c r="N138" i="2"/>
  <c r="M138" i="2" s="1"/>
  <c r="N146" i="2"/>
  <c r="M146" i="2" s="1"/>
  <c r="N158" i="2"/>
  <c r="M158" i="2" s="1"/>
  <c r="N162" i="2"/>
  <c r="M162" i="2" s="1"/>
  <c r="N174" i="2"/>
  <c r="M174" i="2" s="1"/>
  <c r="N178" i="2"/>
  <c r="M178" i="2" s="1"/>
  <c r="N194" i="2"/>
  <c r="M194" i="2" s="1"/>
  <c r="N202" i="2"/>
  <c r="M202" i="2" s="1"/>
  <c r="N210" i="2"/>
  <c r="M210" i="2" s="1"/>
  <c r="N214" i="2"/>
  <c r="M214" i="2" s="1"/>
  <c r="N222" i="2"/>
  <c r="M222" i="2" s="1"/>
  <c r="N226" i="2"/>
  <c r="M226" i="2" s="1"/>
  <c r="N234" i="2"/>
  <c r="M234" i="2" s="1"/>
  <c r="N238" i="2"/>
  <c r="M238" i="2" s="1"/>
  <c r="N246" i="2"/>
  <c r="M246" i="2" s="1"/>
  <c r="N250" i="2"/>
  <c r="M250" i="2" s="1"/>
  <c r="N258" i="2"/>
  <c r="M258" i="2" s="1"/>
  <c r="N266" i="2"/>
  <c r="M266" i="2" s="1"/>
  <c r="N282" i="2"/>
  <c r="M282" i="2" s="1"/>
  <c r="N286" i="2"/>
  <c r="M286" i="2" s="1"/>
  <c r="N310" i="2"/>
  <c r="M310" i="2" s="1"/>
  <c r="N318" i="2"/>
  <c r="M318" i="2" s="1"/>
  <c r="N322" i="2"/>
  <c r="M322" i="2" s="1"/>
  <c r="N330" i="2"/>
  <c r="M330" i="2" s="1"/>
  <c r="N338" i="2"/>
  <c r="M338" i="2" s="1"/>
  <c r="N346" i="2"/>
  <c r="M346" i="2" s="1"/>
  <c r="N357" i="2"/>
  <c r="M357" i="2" s="1"/>
  <c r="N365" i="2"/>
  <c r="M365" i="2" s="1"/>
  <c r="N369" i="2"/>
  <c r="M369" i="2" s="1"/>
  <c r="N373" i="2"/>
  <c r="M373" i="2" s="1"/>
  <c r="N385" i="2"/>
  <c r="M385" i="2" s="1"/>
  <c r="N389" i="2"/>
  <c r="M389" i="2" s="1"/>
  <c r="N397" i="2"/>
  <c r="M397" i="2" s="1"/>
  <c r="N401" i="2"/>
  <c r="M401" i="2" s="1"/>
  <c r="N409" i="2"/>
  <c r="M409" i="2" s="1"/>
  <c r="N417" i="2"/>
  <c r="M417" i="2" s="1"/>
  <c r="N421" i="2"/>
  <c r="M421" i="2" s="1"/>
  <c r="N425" i="2"/>
  <c r="M425" i="2" s="1"/>
  <c r="N437" i="2"/>
  <c r="M437" i="2" s="1"/>
  <c r="N441" i="2"/>
  <c r="M441" i="2" s="1"/>
  <c r="N445" i="2"/>
  <c r="M445" i="2" s="1"/>
  <c r="N465" i="2"/>
  <c r="M465" i="2" s="1"/>
  <c r="N481" i="2"/>
  <c r="M481" i="2" s="1"/>
  <c r="N497" i="2"/>
  <c r="M497" i="2" s="1"/>
  <c r="N501" i="2"/>
  <c r="M501" i="2" s="1"/>
  <c r="N505" i="2"/>
  <c r="M505" i="2" s="1"/>
  <c r="N509" i="2"/>
  <c r="M509" i="2" s="1"/>
  <c r="N517" i="2"/>
  <c r="M517" i="2" s="1"/>
  <c r="N525" i="2"/>
  <c r="M525" i="2" s="1"/>
  <c r="N535" i="2"/>
  <c r="M535" i="2" s="1"/>
  <c r="N539" i="2"/>
  <c r="M539" i="2" s="1"/>
  <c r="N551" i="2"/>
  <c r="M551" i="2" s="1"/>
  <c r="N571" i="2"/>
  <c r="M571" i="2" s="1"/>
  <c r="N575" i="2"/>
  <c r="M575" i="2" s="1"/>
  <c r="N587" i="2"/>
  <c r="M587" i="2" s="1"/>
  <c r="N648" i="2"/>
  <c r="M648" i="2" s="1"/>
  <c r="N652" i="2"/>
  <c r="M652" i="2" s="1"/>
  <c r="N656" i="2"/>
  <c r="M656" i="2" s="1"/>
  <c r="N664" i="2"/>
  <c r="M664" i="2" s="1"/>
  <c r="N680" i="2"/>
  <c r="M680" i="2" s="1"/>
  <c r="N684" i="2"/>
  <c r="M684" i="2" s="1"/>
  <c r="N696" i="2"/>
  <c r="M696" i="2" s="1"/>
  <c r="N704" i="2"/>
  <c r="M704" i="2" s="1"/>
  <c r="N712" i="2"/>
  <c r="M712" i="2" s="1"/>
  <c r="N716" i="2"/>
  <c r="M716" i="2" s="1"/>
  <c r="N764" i="2"/>
  <c r="M764" i="2" s="1"/>
  <c r="N775" i="2"/>
  <c r="M775" i="2" s="1"/>
  <c r="N609" i="2"/>
  <c r="M609" i="2" s="1"/>
  <c r="N633" i="2"/>
  <c r="M633" i="2" s="1"/>
  <c r="N720" i="2"/>
  <c r="M720" i="2" s="1"/>
  <c r="N724" i="2"/>
  <c r="M724" i="2" s="1"/>
  <c r="N726" i="2"/>
  <c r="M726" i="2" s="1"/>
  <c r="N768" i="2"/>
  <c r="M768" i="2" s="1"/>
  <c r="N772" i="2"/>
  <c r="M772" i="2" s="1"/>
  <c r="N791" i="2"/>
  <c r="M791" i="2" s="1"/>
  <c r="N795" i="2"/>
  <c r="M795" i="2" s="1"/>
  <c r="N815" i="2"/>
  <c r="M815" i="2" s="1"/>
  <c r="N827" i="2"/>
  <c r="M827" i="2" s="1"/>
  <c r="N839" i="2"/>
  <c r="M839" i="2" s="1"/>
  <c r="N863" i="2"/>
  <c r="M863" i="2" s="1"/>
  <c r="N867" i="2"/>
  <c r="M867" i="2" s="1"/>
  <c r="N887" i="2"/>
  <c r="M887" i="2" s="1"/>
  <c r="N358" i="2"/>
  <c r="M358" i="2" s="1"/>
  <c r="N366" i="2"/>
  <c r="M366" i="2" s="1"/>
  <c r="N374" i="2"/>
  <c r="M374" i="2" s="1"/>
  <c r="N386" i="2"/>
  <c r="M386" i="2" s="1"/>
  <c r="N390" i="2"/>
  <c r="M390" i="2" s="1"/>
  <c r="N394" i="2"/>
  <c r="M394" i="2" s="1"/>
  <c r="N398" i="2"/>
  <c r="M398" i="2" s="1"/>
  <c r="N410" i="2"/>
  <c r="M410" i="2" s="1"/>
  <c r="N426" i="2"/>
  <c r="M426" i="2" s="1"/>
  <c r="N438" i="2"/>
  <c r="M438" i="2" s="1"/>
  <c r="N454" i="2"/>
  <c r="M454" i="2" s="1"/>
  <c r="N466" i="2"/>
  <c r="M466" i="2" s="1"/>
  <c r="N470" i="2"/>
  <c r="M470" i="2" s="1"/>
  <c r="N474" i="2"/>
  <c r="M474" i="2" s="1"/>
  <c r="N478" i="2"/>
  <c r="M478" i="2" s="1"/>
  <c r="N482" i="2"/>
  <c r="M482" i="2" s="1"/>
  <c r="N486" i="2"/>
  <c r="M486" i="2" s="1"/>
  <c r="N490" i="2"/>
  <c r="M490" i="2" s="1"/>
  <c r="N494" i="2"/>
  <c r="M494" i="2" s="1"/>
  <c r="N498" i="2"/>
  <c r="M498" i="2" s="1"/>
  <c r="N506" i="2"/>
  <c r="M506" i="2" s="1"/>
  <c r="N510" i="2"/>
  <c r="M510" i="2" s="1"/>
  <c r="N514" i="2"/>
  <c r="M514" i="2" s="1"/>
  <c r="N526" i="2"/>
  <c r="M526" i="2" s="1"/>
  <c r="N532" i="2"/>
  <c r="M532" i="2" s="1"/>
  <c r="N536" i="2"/>
  <c r="M536" i="2" s="1"/>
  <c r="N540" i="2"/>
  <c r="M540" i="2" s="1"/>
  <c r="N548" i="2"/>
  <c r="M548" i="2" s="1"/>
  <c r="N572" i="2"/>
  <c r="M572" i="2" s="1"/>
  <c r="N576" i="2"/>
  <c r="M576" i="2" s="1"/>
  <c r="N580" i="2"/>
  <c r="M580" i="2" s="1"/>
  <c r="N588" i="2"/>
  <c r="M588" i="2" s="1"/>
  <c r="N598" i="2"/>
  <c r="M598" i="2" s="1"/>
  <c r="N613" i="2"/>
  <c r="M613" i="2" s="1"/>
  <c r="N637" i="2"/>
  <c r="M637" i="2" s="1"/>
  <c r="N645" i="2"/>
  <c r="M645" i="2" s="1"/>
  <c r="N649" i="2"/>
  <c r="M649" i="2" s="1"/>
  <c r="N653" i="2"/>
  <c r="M653" i="2" s="1"/>
  <c r="N657" i="2"/>
  <c r="M657" i="2" s="1"/>
  <c r="N661" i="2"/>
  <c r="M661" i="2" s="1"/>
  <c r="N673" i="2"/>
  <c r="M673" i="2" s="1"/>
  <c r="N681" i="2"/>
  <c r="M681" i="2" s="1"/>
  <c r="N705" i="2"/>
  <c r="M705" i="2" s="1"/>
  <c r="N713" i="2"/>
  <c r="M713" i="2" s="1"/>
  <c r="N717" i="2"/>
  <c r="M717" i="2" s="1"/>
  <c r="N749" i="2"/>
  <c r="M749" i="2" s="1"/>
  <c r="N753" i="2"/>
  <c r="M753" i="2" s="1"/>
  <c r="N776" i="2"/>
  <c r="M776" i="2" s="1"/>
  <c r="N595" i="2"/>
  <c r="M595" i="2" s="1"/>
  <c r="N610" i="2"/>
  <c r="M610" i="2" s="1"/>
  <c r="N617" i="2"/>
  <c r="M617" i="2" s="1"/>
  <c r="N721" i="2"/>
  <c r="M721" i="2" s="1"/>
  <c r="N738" i="2"/>
  <c r="M738" i="2" s="1"/>
  <c r="N742" i="2"/>
  <c r="M742" i="2" s="1"/>
  <c r="N769" i="2"/>
  <c r="M769" i="2" s="1"/>
  <c r="N788" i="2"/>
  <c r="M788" i="2" s="1"/>
  <c r="N804" i="2"/>
  <c r="M804" i="2" s="1"/>
  <c r="N816" i="2"/>
  <c r="M816" i="2" s="1"/>
  <c r="N820" i="2"/>
  <c r="M820" i="2" s="1"/>
  <c r="N840" i="2"/>
  <c r="M840" i="2" s="1"/>
  <c r="N864" i="2"/>
  <c r="M864" i="2" s="1"/>
  <c r="N868" i="2"/>
  <c r="M868" i="2" s="1"/>
  <c r="N872" i="2"/>
  <c r="M872" i="2" s="1"/>
  <c r="N876" i="2"/>
  <c r="M876" i="2" s="1"/>
  <c r="N880" i="2"/>
  <c r="M880" i="2" s="1"/>
  <c r="N888" i="2"/>
  <c r="M888" i="2" s="1"/>
  <c r="N896" i="2"/>
  <c r="M896" i="2" s="1"/>
  <c r="N750" i="2"/>
  <c r="M750" i="2" s="1"/>
  <c r="N355" i="2"/>
  <c r="M355" i="2" s="1"/>
  <c r="N363" i="2"/>
  <c r="M363" i="2" s="1"/>
  <c r="N367" i="2"/>
  <c r="M367" i="2" s="1"/>
  <c r="N371" i="2"/>
  <c r="M371" i="2" s="1"/>
  <c r="N375" i="2"/>
  <c r="M375" i="2" s="1"/>
  <c r="N379" i="2"/>
  <c r="M379" i="2" s="1"/>
  <c r="N387" i="2"/>
  <c r="M387" i="2" s="1"/>
  <c r="N391" i="2"/>
  <c r="M391" i="2" s="1"/>
  <c r="N395" i="2"/>
  <c r="M395" i="2" s="1"/>
  <c r="N407" i="2"/>
  <c r="M407" i="2" s="1"/>
  <c r="N415" i="2"/>
  <c r="M415" i="2" s="1"/>
  <c r="N419" i="2"/>
  <c r="M419" i="2" s="1"/>
  <c r="N439" i="2"/>
  <c r="M439" i="2" s="1"/>
  <c r="N443" i="2"/>
  <c r="M443" i="2" s="1"/>
  <c r="N451" i="2"/>
  <c r="M451" i="2" s="1"/>
  <c r="N471" i="2"/>
  <c r="M471" i="2" s="1"/>
  <c r="N487" i="2"/>
  <c r="M487" i="2" s="1"/>
  <c r="N491" i="2"/>
  <c r="M491" i="2" s="1"/>
  <c r="N503" i="2"/>
  <c r="M503" i="2" s="1"/>
  <c r="N511" i="2"/>
  <c r="M511" i="2" s="1"/>
  <c r="N523" i="2"/>
  <c r="M523" i="2" s="1"/>
  <c r="N533" i="2"/>
  <c r="M533" i="2" s="1"/>
  <c r="N537" i="2"/>
  <c r="M537" i="2" s="1"/>
  <c r="N561" i="2"/>
  <c r="M561" i="2" s="1"/>
  <c r="N565" i="2"/>
  <c r="M565" i="2" s="1"/>
  <c r="N573" i="2"/>
  <c r="M573" i="2" s="1"/>
  <c r="N577" i="2"/>
  <c r="M577" i="2" s="1"/>
  <c r="N585" i="2"/>
  <c r="M585" i="2" s="1"/>
  <c r="N589" i="2"/>
  <c r="M589" i="2" s="1"/>
  <c r="N599" i="2"/>
  <c r="M599" i="2" s="1"/>
  <c r="N650" i="2"/>
  <c r="M650" i="2" s="1"/>
  <c r="N654" i="2"/>
  <c r="M654" i="2" s="1"/>
  <c r="N662" i="2"/>
  <c r="M662" i="2" s="1"/>
  <c r="N666" i="2"/>
  <c r="M666" i="2" s="1"/>
  <c r="N670" i="2"/>
  <c r="M670" i="2" s="1"/>
  <c r="N674" i="2"/>
  <c r="M674" i="2" s="1"/>
  <c r="N678" i="2"/>
  <c r="M678" i="2" s="1"/>
  <c r="N682" i="2"/>
  <c r="M682" i="2" s="1"/>
  <c r="N698" i="2"/>
  <c r="M698" i="2" s="1"/>
  <c r="N706" i="2"/>
  <c r="M706" i="2" s="1"/>
  <c r="N710" i="2"/>
  <c r="M710" i="2" s="1"/>
  <c r="N714" i="2"/>
  <c r="M714" i="2" s="1"/>
  <c r="N718" i="2"/>
  <c r="M718" i="2" s="1"/>
  <c r="N754" i="2"/>
  <c r="M754" i="2" s="1"/>
  <c r="N611" i="2"/>
  <c r="M611" i="2" s="1"/>
  <c r="N352" i="2"/>
  <c r="M352" i="2" s="1"/>
  <c r="N356" i="2"/>
  <c r="M356" i="2" s="1"/>
  <c r="N360" i="2"/>
  <c r="M360" i="2" s="1"/>
  <c r="N368" i="2"/>
  <c r="M368" i="2" s="1"/>
  <c r="N372" i="2"/>
  <c r="M372" i="2" s="1"/>
  <c r="N380" i="2"/>
  <c r="M380" i="2" s="1"/>
  <c r="N396" i="2"/>
  <c r="M396" i="2" s="1"/>
  <c r="N408" i="2"/>
  <c r="M408" i="2" s="1"/>
  <c r="N416" i="2"/>
  <c r="M416" i="2" s="1"/>
  <c r="N420" i="2"/>
  <c r="M420" i="2" s="1"/>
  <c r="N424" i="2"/>
  <c r="M424" i="2" s="1"/>
  <c r="N448" i="2"/>
  <c r="M448" i="2" s="1"/>
  <c r="N452" i="2"/>
  <c r="M452" i="2" s="1"/>
  <c r="N456" i="2"/>
  <c r="M456" i="2" s="1"/>
  <c r="N476" i="2"/>
  <c r="M476" i="2" s="1"/>
  <c r="N480" i="2"/>
  <c r="M480" i="2" s="1"/>
  <c r="N488" i="2"/>
  <c r="M488" i="2" s="1"/>
  <c r="N492" i="2"/>
  <c r="M492" i="2" s="1"/>
  <c r="N500" i="2"/>
  <c r="M500" i="2" s="1"/>
  <c r="N504" i="2"/>
  <c r="M504" i="2" s="1"/>
  <c r="N622" i="2"/>
  <c r="M622" i="2" s="1"/>
  <c r="N723" i="2"/>
  <c r="M723" i="2" s="1"/>
  <c r="N736" i="2"/>
  <c r="M736" i="2" s="1"/>
  <c r="N744" i="2"/>
  <c r="M744" i="2" s="1"/>
  <c r="N790" i="2"/>
  <c r="M790" i="2" s="1"/>
  <c r="N794" i="2"/>
  <c r="M794" i="2" s="1"/>
  <c r="N798" i="2"/>
  <c r="M798" i="2" s="1"/>
  <c r="N806" i="2"/>
  <c r="M806" i="2" s="1"/>
  <c r="N814" i="2"/>
  <c r="M814" i="2" s="1"/>
  <c r="N818" i="2"/>
  <c r="M818" i="2" s="1"/>
  <c r="N826" i="2"/>
  <c r="M826" i="2" s="1"/>
  <c r="N838" i="2"/>
  <c r="M838" i="2" s="1"/>
  <c r="N842" i="2"/>
  <c r="M842" i="2" s="1"/>
  <c r="N862" i="2"/>
  <c r="M862" i="2" s="1"/>
  <c r="N866" i="2"/>
  <c r="M866" i="2" s="1"/>
  <c r="N870" i="2"/>
  <c r="M870" i="2" s="1"/>
  <c r="N878" i="2"/>
  <c r="M878" i="2" s="1"/>
  <c r="N886" i="2"/>
  <c r="M886" i="2" s="1"/>
  <c r="N890" i="2"/>
  <c r="M890" i="2" s="1"/>
  <c r="N752" i="2"/>
  <c r="M752" i="2" s="1"/>
  <c r="N508" i="2"/>
  <c r="M508" i="2" s="1"/>
  <c r="N628" i="2"/>
  <c r="M628" i="2" s="1"/>
  <c r="N683" i="2"/>
  <c r="M683" i="2" s="1"/>
  <c r="N715" i="2"/>
  <c r="M715" i="2" s="1"/>
  <c r="N735" i="2"/>
  <c r="M735" i="2" s="1"/>
  <c r="N817" i="2"/>
  <c r="M817" i="2" s="1"/>
  <c r="N895" i="2"/>
  <c r="M895" i="2" s="1"/>
  <c r="N647" i="2"/>
  <c r="M647" i="2" s="1"/>
  <c r="N550" i="2"/>
  <c r="M550" i="2" s="1"/>
  <c r="N763" i="2"/>
  <c r="M763" i="2" s="1"/>
  <c r="N785" i="2"/>
  <c r="M785" i="2" s="1"/>
  <c r="N797" i="2"/>
  <c r="M797" i="2" s="1"/>
  <c r="N861" i="2"/>
  <c r="M861" i="2" s="1"/>
  <c r="N516" i="2"/>
  <c r="M516" i="2" s="1"/>
  <c r="N586" i="2"/>
  <c r="M586" i="2" s="1"/>
  <c r="N639" i="2"/>
  <c r="M639" i="2" s="1"/>
  <c r="N703" i="2"/>
  <c r="M703" i="2" s="1"/>
  <c r="N739" i="2"/>
  <c r="M739" i="2" s="1"/>
  <c r="N774" i="2"/>
  <c r="M774" i="2" s="1"/>
  <c r="N841" i="2"/>
  <c r="M841" i="2" s="1"/>
  <c r="N663" i="2"/>
  <c r="M663" i="2" s="1"/>
  <c r="N793" i="2"/>
  <c r="M793" i="2" s="1"/>
  <c r="N520" i="2"/>
  <c r="M520" i="2" s="1"/>
  <c r="N728" i="2"/>
  <c r="M728" i="2" s="1"/>
  <c r="N751" i="2"/>
  <c r="M751" i="2" s="1"/>
  <c r="N789" i="2"/>
  <c r="M789" i="2" s="1"/>
  <c r="N679" i="2"/>
  <c r="M679" i="2" s="1"/>
  <c r="N562" i="2"/>
  <c r="M562" i="2" s="1"/>
  <c r="N600" i="2"/>
  <c r="M600" i="2" s="1"/>
  <c r="N722" i="2"/>
  <c r="M722" i="2" s="1"/>
  <c r="N743" i="2"/>
  <c r="M743" i="2" s="1"/>
  <c r="N865" i="2"/>
  <c r="M865" i="2" s="1"/>
  <c r="N885" i="2"/>
  <c r="M885" i="2" s="1"/>
  <c r="N534" i="2"/>
  <c r="M534" i="2" s="1"/>
  <c r="N755" i="2"/>
  <c r="M755" i="2" s="1"/>
  <c r="N877" i="2"/>
  <c r="M877" i="2" s="1"/>
  <c r="N695" i="2"/>
  <c r="M695" i="2" s="1"/>
  <c r="N574" i="2"/>
  <c r="M574" i="2" s="1"/>
  <c r="N593" i="2"/>
  <c r="M593" i="2" s="1"/>
  <c r="N805" i="2"/>
  <c r="M805" i="2" s="1"/>
  <c r="N837" i="2"/>
  <c r="M837" i="2" s="1"/>
  <c r="N869" i="2"/>
  <c r="M869" i="2" s="1"/>
  <c r="B33" i="37"/>
  <c r="B30" i="45" s="1"/>
  <c r="B15" i="37"/>
  <c r="B12" i="45" s="1"/>
  <c r="B17" i="37"/>
  <c r="B14" i="45" s="1"/>
  <c r="B22" i="37"/>
  <c r="B19" i="45" s="1"/>
  <c r="B23" i="37"/>
  <c r="B20" i="45" s="1"/>
  <c r="E35" i="37"/>
  <c r="E38" i="37"/>
  <c r="B16" i="37"/>
  <c r="E22" i="37"/>
  <c r="E23" i="37"/>
  <c r="B27" i="37"/>
  <c r="B24" i="45" s="1"/>
  <c r="B37" i="37"/>
  <c r="B34" i="45" s="1"/>
  <c r="E16" i="37"/>
  <c r="B21" i="37"/>
  <c r="B18" i="45" s="1"/>
  <c r="B26" i="37"/>
  <c r="B23" i="45" s="1"/>
  <c r="E27" i="37"/>
  <c r="B34" i="37"/>
  <c r="B31" i="45" s="1"/>
  <c r="E37" i="37"/>
  <c r="E17" i="37"/>
  <c r="B20" i="37"/>
  <c r="B17" i="45" s="1"/>
  <c r="E21" i="37"/>
  <c r="E26" i="37"/>
  <c r="E34" i="37"/>
  <c r="E28" i="37"/>
  <c r="B38" i="37"/>
  <c r="B35" i="45" s="1"/>
  <c r="B19" i="37"/>
  <c r="B16" i="45" s="1"/>
  <c r="E20" i="37"/>
  <c r="B25" i="37"/>
  <c r="B22" i="45" s="1"/>
  <c r="B29" i="37"/>
  <c r="B26" i="45" s="1"/>
  <c r="B30" i="37"/>
  <c r="B27" i="45" s="1"/>
  <c r="B31" i="37"/>
  <c r="B28" i="45" s="1"/>
  <c r="E33" i="37"/>
  <c r="B36" i="37"/>
  <c r="B33" i="45" s="1"/>
  <c r="B18" i="37"/>
  <c r="B15" i="45" s="1"/>
  <c r="E19" i="37"/>
  <c r="B24" i="37"/>
  <c r="B21" i="45" s="1"/>
  <c r="E25" i="37"/>
  <c r="E29" i="37"/>
  <c r="E30" i="37"/>
  <c r="E31" i="37"/>
  <c r="B32" i="37"/>
  <c r="B29" i="45" s="1"/>
  <c r="E36" i="37"/>
  <c r="E18" i="37"/>
  <c r="E24" i="37"/>
  <c r="B28" i="37"/>
  <c r="B25" i="45" s="1"/>
  <c r="E32" i="37"/>
  <c r="F38" i="37"/>
  <c r="B35" i="37"/>
  <c r="B32" i="45" s="1"/>
  <c r="E15" i="37"/>
  <c r="J40" i="37" l="1"/>
  <c r="L40" i="37"/>
  <c r="B13" i="45"/>
  <c r="B39" i="45" s="1"/>
  <c r="B40" i="37"/>
  <c r="F28" i="37"/>
  <c r="G39" i="37"/>
  <c r="M38" i="37"/>
  <c r="D35" i="45" s="1"/>
  <c r="E35" i="45" s="1"/>
  <c r="B40" i="45"/>
  <c r="M39" i="37"/>
  <c r="G38" i="37"/>
  <c r="I30" i="38"/>
  <c r="I27" i="38"/>
  <c r="J27" i="38"/>
  <c r="K27" i="38"/>
  <c r="L27" i="38"/>
  <c r="M27" i="38"/>
  <c r="N27" i="38"/>
  <c r="I28" i="38"/>
  <c r="J28" i="38"/>
  <c r="K28" i="38"/>
  <c r="L28" i="38"/>
  <c r="M28" i="38"/>
  <c r="N28" i="38"/>
  <c r="I29" i="38"/>
  <c r="J29" i="38"/>
  <c r="K29" i="38"/>
  <c r="L29" i="38"/>
  <c r="M29" i="38"/>
  <c r="N29" i="38"/>
  <c r="B37" i="45" l="1"/>
  <c r="G28" i="37"/>
  <c r="D36" i="45"/>
  <c r="E36" i="45" s="1"/>
  <c r="N39" i="37"/>
  <c r="N38" i="37"/>
  <c r="C16" i="17" l="1"/>
  <c r="N30" i="38" l="1"/>
  <c r="M30" i="38"/>
  <c r="L30" i="38"/>
  <c r="K30" i="38"/>
  <c r="J30" i="38"/>
  <c r="J31" i="38" l="1"/>
  <c r="I31" i="38"/>
  <c r="M31" i="38"/>
  <c r="L31" i="38"/>
  <c r="I41" i="18"/>
  <c r="N41" i="18"/>
  <c r="M41" i="18"/>
  <c r="N601" i="2"/>
  <c r="M601" i="2" s="1"/>
  <c r="N784" i="2"/>
  <c r="M784" i="2" s="1"/>
  <c r="N381" i="2"/>
  <c r="M381" i="2" s="1"/>
  <c r="B4" i="38"/>
  <c r="B4" i="5"/>
  <c r="B4" i="31"/>
  <c r="D86" i="35"/>
  <c r="N29" i="18"/>
  <c r="M29" i="18"/>
  <c r="L29" i="18"/>
  <c r="K29" i="18"/>
  <c r="J29" i="18"/>
  <c r="I29" i="18"/>
  <c r="B4" i="28"/>
  <c r="C4" i="2"/>
  <c r="B4" i="18"/>
  <c r="B4" i="17"/>
  <c r="B41" i="17"/>
  <c r="B47" i="17" s="1"/>
  <c r="B51" i="17" s="1"/>
  <c r="B52" i="17"/>
  <c r="N453" i="2" l="1"/>
  <c r="M453" i="2" s="1"/>
  <c r="N733" i="2"/>
  <c r="M733" i="2" s="1"/>
  <c r="N527" i="2"/>
  <c r="M527" i="2" s="1"/>
  <c r="N630" i="2"/>
  <c r="M630" i="2" s="1"/>
  <c r="N873" i="2"/>
  <c r="M873" i="2" s="1"/>
  <c r="N10" i="2"/>
  <c r="M10" i="2" s="1"/>
  <c r="N261" i="2"/>
  <c r="M261" i="2" s="1"/>
  <c r="N843" i="2"/>
  <c r="M843" i="2" s="1"/>
  <c r="N418" i="2"/>
  <c r="M418" i="2" s="1"/>
  <c r="N450" i="2"/>
  <c r="M450" i="2" s="1"/>
  <c r="N734" i="2"/>
  <c r="M734" i="2" s="1"/>
  <c r="N740" i="2"/>
  <c r="M740" i="2" s="1"/>
  <c r="N821" i="2"/>
  <c r="M821" i="2" s="1"/>
  <c r="N23" i="2"/>
  <c r="M23" i="2" s="1"/>
  <c r="N112" i="2"/>
  <c r="M112" i="2" s="1"/>
  <c r="N297" i="2"/>
  <c r="M297" i="2" s="1"/>
  <c r="N529" i="2"/>
  <c r="M529" i="2" s="1"/>
  <c r="N592" i="2"/>
  <c r="M592" i="2" s="1"/>
  <c r="N809" i="2"/>
  <c r="M809" i="2" s="1"/>
  <c r="N59" i="2"/>
  <c r="M59" i="2" s="1"/>
  <c r="N624" i="2"/>
  <c r="M624" i="2" s="1"/>
  <c r="N635" i="2"/>
  <c r="M635" i="2" s="1"/>
  <c r="N58" i="2"/>
  <c r="M58" i="2" s="1"/>
  <c r="N616" i="2"/>
  <c r="M616" i="2" s="1"/>
  <c r="N430" i="2"/>
  <c r="M430" i="2" s="1"/>
  <c r="N782" i="2"/>
  <c r="M782" i="2" s="1"/>
  <c r="N853" i="2"/>
  <c r="M853" i="2" s="1"/>
  <c r="N891" i="2"/>
  <c r="M891" i="2" s="1"/>
  <c r="N370" i="2"/>
  <c r="M370" i="2" s="1"/>
  <c r="N786" i="2"/>
  <c r="M786" i="2" s="1"/>
  <c r="N881" i="2"/>
  <c r="M881" i="2" s="1"/>
  <c r="N224" i="2"/>
  <c r="M224" i="2" s="1"/>
  <c r="N822" i="2"/>
  <c r="M822" i="2" s="1"/>
  <c r="N530" i="2"/>
  <c r="M530" i="2" s="1"/>
  <c r="N732" i="2"/>
  <c r="M732" i="2" s="1"/>
  <c r="N170" i="2"/>
  <c r="M170" i="2" s="1"/>
  <c r="N737" i="2"/>
  <c r="M737" i="2" s="1"/>
  <c r="N892" i="2"/>
  <c r="M892" i="2" s="1"/>
  <c r="N229" i="2"/>
  <c r="M229" i="2" s="1"/>
  <c r="N802" i="2"/>
  <c r="M802" i="2" s="1"/>
  <c r="N176" i="2"/>
  <c r="M176" i="2" s="1"/>
  <c r="N233" i="2"/>
  <c r="M233" i="2" s="1"/>
  <c r="N857" i="2"/>
  <c r="M857" i="2" s="1"/>
  <c r="N761" i="2"/>
  <c r="M761" i="2" s="1"/>
  <c r="N606" i="2"/>
  <c r="M606" i="2" s="1"/>
  <c r="N823" i="2"/>
  <c r="M823" i="2" s="1"/>
  <c r="N846" i="2"/>
  <c r="M846" i="2" s="1"/>
  <c r="N731" i="2"/>
  <c r="M731" i="2" s="1"/>
  <c r="N848" i="2"/>
  <c r="M848" i="2" s="1"/>
  <c r="N882" i="2"/>
  <c r="M882" i="2" s="1"/>
  <c r="N760" i="2"/>
  <c r="M760" i="2" s="1"/>
  <c r="N860" i="2"/>
  <c r="M860" i="2" s="1"/>
  <c r="N787" i="2"/>
  <c r="M787" i="2" s="1"/>
  <c r="N388" i="2"/>
  <c r="M388" i="2" s="1"/>
  <c r="N859" i="2"/>
  <c r="M859" i="2" s="1"/>
  <c r="N621" i="2"/>
  <c r="M621" i="2" s="1"/>
  <c r="N11" i="2"/>
  <c r="M11" i="2" s="1"/>
  <c r="N43" i="2"/>
  <c r="M43" i="2" s="1"/>
  <c r="N107" i="2"/>
  <c r="M107" i="2" s="1"/>
  <c r="N68" i="2"/>
  <c r="M68" i="2" s="1"/>
  <c r="N260" i="2"/>
  <c r="M260" i="2" s="1"/>
  <c r="N292" i="2"/>
  <c r="M292" i="2" s="1"/>
  <c r="N157" i="2"/>
  <c r="M157" i="2" s="1"/>
  <c r="N317" i="2"/>
  <c r="M317" i="2" s="1"/>
  <c r="N166" i="2"/>
  <c r="M166" i="2" s="1"/>
  <c r="N198" i="2"/>
  <c r="M198" i="2" s="1"/>
  <c r="N262" i="2"/>
  <c r="M262" i="2" s="1"/>
  <c r="N294" i="2"/>
  <c r="M294" i="2" s="1"/>
  <c r="N555" i="2"/>
  <c r="M555" i="2" s="1"/>
  <c r="N803" i="2"/>
  <c r="M803" i="2" s="1"/>
  <c r="N544" i="2"/>
  <c r="M544" i="2" s="1"/>
  <c r="N725" i="2"/>
  <c r="M725" i="2" s="1"/>
  <c r="N792" i="2"/>
  <c r="M792" i="2" s="1"/>
  <c r="N824" i="2"/>
  <c r="M824" i="2" s="1"/>
  <c r="N856" i="2"/>
  <c r="M856" i="2" s="1"/>
  <c r="N351" i="2"/>
  <c r="M351" i="2" s="1"/>
  <c r="N581" i="2"/>
  <c r="M581" i="2" s="1"/>
  <c r="N762" i="2"/>
  <c r="M762" i="2" s="1"/>
  <c r="N607" i="2"/>
  <c r="M607" i="2" s="1"/>
  <c r="N432" i="2"/>
  <c r="M432" i="2" s="1"/>
  <c r="N858" i="2"/>
  <c r="M858" i="2" s="1"/>
  <c r="N699" i="2"/>
  <c r="M699" i="2" s="1"/>
  <c r="N707" i="2"/>
  <c r="M707" i="2" s="1"/>
  <c r="N770" i="2"/>
  <c r="M770" i="2" s="1"/>
  <c r="N303" i="2"/>
  <c r="M303" i="2" s="1"/>
  <c r="N97" i="2"/>
  <c r="M97" i="2" s="1"/>
  <c r="N129" i="2"/>
  <c r="M129" i="2" s="1"/>
  <c r="N225" i="2"/>
  <c r="M225" i="2" s="1"/>
  <c r="N257" i="2"/>
  <c r="M257" i="2" s="1"/>
  <c r="N106" i="2"/>
  <c r="M106" i="2" s="1"/>
  <c r="N393" i="2"/>
  <c r="M393" i="2" s="1"/>
  <c r="N489" i="2"/>
  <c r="M489" i="2" s="1"/>
  <c r="N636" i="2"/>
  <c r="M636" i="2" s="1"/>
  <c r="N807" i="2"/>
  <c r="M807" i="2" s="1"/>
  <c r="N685" i="2"/>
  <c r="M685" i="2" s="1"/>
  <c r="N730" i="2"/>
  <c r="M730" i="2" s="1"/>
  <c r="N796" i="2"/>
  <c r="M796" i="2" s="1"/>
  <c r="N483" i="2"/>
  <c r="M483" i="2" s="1"/>
  <c r="N553" i="2"/>
  <c r="M553" i="2" s="1"/>
  <c r="N436" i="2"/>
  <c r="M436" i="2" s="1"/>
  <c r="N468" i="2"/>
  <c r="M468" i="2" s="1"/>
  <c r="N582" i="2"/>
  <c r="M582" i="2" s="1"/>
  <c r="N893" i="2"/>
  <c r="M893" i="2" s="1"/>
  <c r="N538" i="2"/>
  <c r="M538" i="2" s="1"/>
  <c r="N115" i="2"/>
  <c r="M115" i="2" s="1"/>
  <c r="N307" i="2"/>
  <c r="M307" i="2" s="1"/>
  <c r="N12" i="2"/>
  <c r="M12" i="2" s="1"/>
  <c r="N108" i="2"/>
  <c r="M108" i="2" s="1"/>
  <c r="N140" i="2"/>
  <c r="M140" i="2" s="1"/>
  <c r="N46" i="2"/>
  <c r="M46" i="2" s="1"/>
  <c r="N270" i="2"/>
  <c r="M270" i="2" s="1"/>
  <c r="N334" i="2"/>
  <c r="M334" i="2" s="1"/>
  <c r="N461" i="2"/>
  <c r="M461" i="2" s="1"/>
  <c r="N597" i="2"/>
  <c r="M597" i="2" s="1"/>
  <c r="N672" i="2"/>
  <c r="M672" i="2" s="1"/>
  <c r="N741" i="2"/>
  <c r="M741" i="2" s="1"/>
  <c r="N811" i="2"/>
  <c r="M811" i="2" s="1"/>
  <c r="N552" i="2"/>
  <c r="M552" i="2" s="1"/>
  <c r="N584" i="2"/>
  <c r="M584" i="2" s="1"/>
  <c r="N455" i="2"/>
  <c r="M455" i="2" s="1"/>
  <c r="N557" i="2"/>
  <c r="M557" i="2" s="1"/>
  <c r="N686" i="2"/>
  <c r="M686" i="2" s="1"/>
  <c r="N376" i="2"/>
  <c r="M376" i="2" s="1"/>
  <c r="N472" i="2"/>
  <c r="M472" i="2" s="1"/>
  <c r="N771" i="2"/>
  <c r="M771" i="2" s="1"/>
  <c r="N671" i="2"/>
  <c r="M671" i="2" s="1"/>
  <c r="N833" i="2"/>
  <c r="M833" i="2" s="1"/>
  <c r="N311" i="2"/>
  <c r="M311" i="2" s="1"/>
  <c r="N16" i="2"/>
  <c r="M16" i="2" s="1"/>
  <c r="N304" i="2"/>
  <c r="M304" i="2" s="1"/>
  <c r="N169" i="2"/>
  <c r="M169" i="2" s="1"/>
  <c r="N201" i="2"/>
  <c r="M201" i="2" s="1"/>
  <c r="N82" i="2"/>
  <c r="M82" i="2" s="1"/>
  <c r="N274" i="2"/>
  <c r="M274" i="2" s="1"/>
  <c r="N433" i="2"/>
  <c r="M433" i="2" s="1"/>
  <c r="N567" i="2"/>
  <c r="M567" i="2" s="1"/>
  <c r="N644" i="2"/>
  <c r="M644" i="2" s="1"/>
  <c r="N847" i="2"/>
  <c r="M847" i="2" s="1"/>
  <c r="N427" i="2"/>
  <c r="M427" i="2" s="1"/>
  <c r="N459" i="2"/>
  <c r="M459" i="2" s="1"/>
  <c r="N658" i="2"/>
  <c r="M658" i="2" s="1"/>
  <c r="N444" i="2"/>
  <c r="M444" i="2" s="1"/>
  <c r="N608" i="2"/>
  <c r="M608" i="2" s="1"/>
  <c r="N849" i="2"/>
  <c r="M849" i="2" s="1"/>
  <c r="N687" i="2"/>
  <c r="M687" i="2" s="1"/>
  <c r="N27" i="2"/>
  <c r="M27" i="2" s="1"/>
  <c r="N91" i="2"/>
  <c r="M91" i="2" s="1"/>
  <c r="N187" i="2"/>
  <c r="M187" i="2" s="1"/>
  <c r="N251" i="2"/>
  <c r="M251" i="2" s="1"/>
  <c r="N283" i="2"/>
  <c r="M283" i="2" s="1"/>
  <c r="N20" i="2"/>
  <c r="M20" i="2" s="1"/>
  <c r="N109" i="2"/>
  <c r="M109" i="2" s="1"/>
  <c r="N141" i="2"/>
  <c r="M141" i="2" s="1"/>
  <c r="N301" i="2"/>
  <c r="M301" i="2" s="1"/>
  <c r="N54" i="2"/>
  <c r="M54" i="2" s="1"/>
  <c r="N278" i="2"/>
  <c r="M278" i="2" s="1"/>
  <c r="N405" i="2"/>
  <c r="M405" i="2" s="1"/>
  <c r="N851" i="2"/>
  <c r="M851" i="2" s="1"/>
  <c r="N883" i="2"/>
  <c r="M883" i="2" s="1"/>
  <c r="N458" i="2"/>
  <c r="M458" i="2" s="1"/>
  <c r="N522" i="2"/>
  <c r="M522" i="2" s="1"/>
  <c r="N528" i="2"/>
  <c r="M528" i="2" s="1"/>
  <c r="N560" i="2"/>
  <c r="M560" i="2" s="1"/>
  <c r="N431" i="2"/>
  <c r="M431" i="2" s="1"/>
  <c r="N694" i="2"/>
  <c r="M694" i="2" s="1"/>
  <c r="N810" i="2"/>
  <c r="M810" i="2" s="1"/>
  <c r="N874" i="2"/>
  <c r="M874" i="2" s="1"/>
  <c r="N191" i="2"/>
  <c r="M191" i="2" s="1"/>
  <c r="N287" i="2"/>
  <c r="M287" i="2" s="1"/>
  <c r="N88" i="2"/>
  <c r="M88" i="2" s="1"/>
  <c r="N152" i="2"/>
  <c r="M152" i="2" s="1"/>
  <c r="N305" i="2"/>
  <c r="M305" i="2" s="1"/>
  <c r="N337" i="2"/>
  <c r="M337" i="2" s="1"/>
  <c r="N154" i="2"/>
  <c r="M154" i="2" s="1"/>
  <c r="N186" i="2"/>
  <c r="M186" i="2" s="1"/>
  <c r="N218" i="2"/>
  <c r="M218" i="2" s="1"/>
  <c r="N473" i="2"/>
  <c r="M473" i="2" s="1"/>
  <c r="N543" i="2"/>
  <c r="M543" i="2" s="1"/>
  <c r="N855" i="2"/>
  <c r="M855" i="2" s="1"/>
  <c r="N844" i="2"/>
  <c r="M844" i="2" s="1"/>
  <c r="N403" i="2"/>
  <c r="M403" i="2" s="1"/>
  <c r="N467" i="2"/>
  <c r="M467" i="2" s="1"/>
  <c r="N499" i="2"/>
  <c r="M499" i="2" s="1"/>
  <c r="N569" i="2"/>
  <c r="M569" i="2" s="1"/>
  <c r="N484" i="2"/>
  <c r="M484" i="2" s="1"/>
  <c r="N554" i="2"/>
  <c r="M554" i="2" s="1"/>
  <c r="N778" i="2"/>
  <c r="M778" i="2" s="1"/>
  <c r="N291" i="2"/>
  <c r="M291" i="2" s="1"/>
  <c r="N28" i="2"/>
  <c r="M28" i="2" s="1"/>
  <c r="N92" i="2"/>
  <c r="M92" i="2" s="1"/>
  <c r="N62" i="2"/>
  <c r="M62" i="2" s="1"/>
  <c r="N350" i="2"/>
  <c r="M350" i="2" s="1"/>
  <c r="N547" i="2"/>
  <c r="M547" i="2" s="1"/>
  <c r="N579" i="2"/>
  <c r="M579" i="2" s="1"/>
  <c r="N568" i="2"/>
  <c r="M568" i="2" s="1"/>
  <c r="N641" i="2"/>
  <c r="M641" i="2" s="1"/>
  <c r="N541" i="2"/>
  <c r="M541" i="2" s="1"/>
  <c r="N638" i="2"/>
  <c r="M638" i="2" s="1"/>
  <c r="N392" i="2"/>
  <c r="M392" i="2" s="1"/>
  <c r="N850" i="2"/>
  <c r="M850" i="2" s="1"/>
  <c r="N667" i="2"/>
  <c r="M667" i="2" s="1"/>
  <c r="N675" i="2"/>
  <c r="M675" i="2" s="1"/>
  <c r="N566" i="2"/>
  <c r="M566" i="2" s="1"/>
  <c r="N845" i="2"/>
  <c r="M845" i="2" s="1"/>
  <c r="N39" i="2"/>
  <c r="M39" i="2" s="1"/>
  <c r="N231" i="2"/>
  <c r="M231" i="2" s="1"/>
  <c r="N263" i="2"/>
  <c r="M263" i="2" s="1"/>
  <c r="N96" i="2"/>
  <c r="M96" i="2" s="1"/>
  <c r="N217" i="2"/>
  <c r="M217" i="2" s="1"/>
  <c r="N313" i="2"/>
  <c r="M313" i="2" s="1"/>
  <c r="N34" i="2"/>
  <c r="M34" i="2" s="1"/>
  <c r="N290" i="2"/>
  <c r="M290" i="2" s="1"/>
  <c r="N513" i="2"/>
  <c r="M513" i="2" s="1"/>
  <c r="N660" i="2"/>
  <c r="M660" i="2" s="1"/>
  <c r="N709" i="2"/>
  <c r="M709" i="2" s="1"/>
  <c r="N852" i="2"/>
  <c r="M852" i="2" s="1"/>
  <c r="N507" i="2"/>
  <c r="M507" i="2" s="1"/>
  <c r="N545" i="2"/>
  <c r="M545" i="2" s="1"/>
  <c r="N364" i="2"/>
  <c r="M364" i="2" s="1"/>
  <c r="N428" i="2"/>
  <c r="M428" i="2" s="1"/>
  <c r="N854" i="2"/>
  <c r="M854" i="2" s="1"/>
  <c r="N546" i="2"/>
  <c r="M546" i="2" s="1"/>
  <c r="N801" i="2"/>
  <c r="M801" i="2" s="1"/>
  <c r="N759" i="2"/>
  <c r="M759" i="2" s="1"/>
  <c r="N646" i="2"/>
  <c r="M646" i="2" s="1"/>
  <c r="N51" i="2"/>
  <c r="M51" i="2" s="1"/>
  <c r="N242" i="2"/>
  <c r="M242" i="2" s="1"/>
  <c r="N182" i="2"/>
  <c r="M182" i="2" s="1"/>
  <c r="N342" i="2"/>
  <c r="M342" i="2" s="1"/>
  <c r="N558" i="2"/>
  <c r="M558" i="2" s="1"/>
  <c r="N765" i="2"/>
  <c r="M765" i="2" s="1"/>
  <c r="N117" i="2"/>
  <c r="M117" i="2" s="1"/>
  <c r="N502" i="2"/>
  <c r="M502" i="2" s="1"/>
  <c r="N460" i="2"/>
  <c r="M460" i="2" s="1"/>
  <c r="N711" i="2"/>
  <c r="M711" i="2" s="1"/>
  <c r="N894" i="2"/>
  <c r="M894" i="2" s="1"/>
  <c r="N563" i="2"/>
  <c r="M563" i="2" s="1"/>
  <c r="N875" i="2"/>
  <c r="M875" i="2" s="1"/>
  <c r="N564" i="2"/>
  <c r="M564" i="2" s="1"/>
  <c r="N812" i="2"/>
  <c r="M812" i="2" s="1"/>
  <c r="N825" i="2"/>
  <c r="M825" i="2" s="1"/>
  <c r="N884" i="2"/>
  <c r="M884" i="2" s="1"/>
  <c r="N748" i="2"/>
  <c r="M748" i="2" s="1"/>
  <c r="N604" i="2"/>
  <c r="M604" i="2" s="1"/>
  <c r="N57" i="2"/>
  <c r="M57" i="2" s="1"/>
  <c r="N382" i="2"/>
  <c r="M382" i="2" s="1"/>
  <c r="N377" i="2"/>
  <c r="M377" i="2" s="1"/>
  <c r="N139" i="2"/>
  <c r="M139" i="2" s="1"/>
  <c r="N235" i="2"/>
  <c r="M235" i="2" s="1"/>
  <c r="N132" i="2"/>
  <c r="M132" i="2" s="1"/>
  <c r="N29" i="2"/>
  <c r="M29" i="2" s="1"/>
  <c r="N61" i="2"/>
  <c r="M61" i="2" s="1"/>
  <c r="N253" i="2"/>
  <c r="M253" i="2" s="1"/>
  <c r="N349" i="2"/>
  <c r="M349" i="2" s="1"/>
  <c r="N38" i="2"/>
  <c r="M38" i="2" s="1"/>
  <c r="N102" i="2"/>
  <c r="M102" i="2" s="1"/>
  <c r="N134" i="2"/>
  <c r="M134" i="2" s="1"/>
  <c r="N230" i="2"/>
  <c r="M230" i="2" s="1"/>
  <c r="N326" i="2"/>
  <c r="M326" i="2" s="1"/>
  <c r="N485" i="2"/>
  <c r="M485" i="2" s="1"/>
  <c r="N835" i="2"/>
  <c r="M835" i="2" s="1"/>
  <c r="N378" i="2"/>
  <c r="M378" i="2" s="1"/>
  <c r="N442" i="2"/>
  <c r="M442" i="2" s="1"/>
  <c r="N383" i="2"/>
  <c r="M383" i="2" s="1"/>
  <c r="N447" i="2"/>
  <c r="M447" i="2" s="1"/>
  <c r="N479" i="2"/>
  <c r="M479" i="2" s="1"/>
  <c r="N549" i="2"/>
  <c r="M549" i="2" s="1"/>
  <c r="N400" i="2"/>
  <c r="M400" i="2" s="1"/>
  <c r="N464" i="2"/>
  <c r="M464" i="2" s="1"/>
  <c r="N496" i="2"/>
  <c r="M496" i="2" s="1"/>
  <c r="N578" i="2"/>
  <c r="M578" i="2" s="1"/>
  <c r="N889" i="2"/>
  <c r="M889" i="2" s="1"/>
  <c r="N781" i="2"/>
  <c r="M781" i="2" s="1"/>
  <c r="N79" i="2"/>
  <c r="M79" i="2" s="1"/>
  <c r="N111" i="2"/>
  <c r="M111" i="2" s="1"/>
  <c r="N175" i="2"/>
  <c r="M175" i="2" s="1"/>
  <c r="N239" i="2"/>
  <c r="M239" i="2" s="1"/>
  <c r="N271" i="2"/>
  <c r="M271" i="2" s="1"/>
  <c r="N335" i="2"/>
  <c r="M335" i="2" s="1"/>
  <c r="N72" i="2"/>
  <c r="M72" i="2" s="1"/>
  <c r="N104" i="2"/>
  <c r="M104" i="2" s="1"/>
  <c r="N264" i="2"/>
  <c r="M264" i="2" s="1"/>
  <c r="N296" i="2"/>
  <c r="M296" i="2" s="1"/>
  <c r="N328" i="2"/>
  <c r="M328" i="2" s="1"/>
  <c r="N65" i="2"/>
  <c r="M65" i="2" s="1"/>
  <c r="N321" i="2"/>
  <c r="M321" i="2" s="1"/>
  <c r="N42" i="2"/>
  <c r="M42" i="2" s="1"/>
  <c r="N298" i="2"/>
  <c r="M298" i="2" s="1"/>
  <c r="N361" i="2"/>
  <c r="M361" i="2" s="1"/>
  <c r="N457" i="2"/>
  <c r="M457" i="2" s="1"/>
  <c r="N521" i="2"/>
  <c r="M521" i="2" s="1"/>
  <c r="N559" i="2"/>
  <c r="M559" i="2" s="1"/>
  <c r="N668" i="2"/>
  <c r="M668" i="2" s="1"/>
  <c r="N700" i="2"/>
  <c r="M700" i="2" s="1"/>
  <c r="N871" i="2"/>
  <c r="M871" i="2" s="1"/>
  <c r="N414" i="2"/>
  <c r="M414" i="2" s="1"/>
  <c r="N446" i="2"/>
  <c r="M446" i="2" s="1"/>
  <c r="N828" i="2"/>
  <c r="M828" i="2" s="1"/>
  <c r="N515" i="2"/>
  <c r="M515" i="2" s="1"/>
  <c r="N614" i="2"/>
  <c r="M614" i="2" s="1"/>
  <c r="N404" i="2"/>
  <c r="M404" i="2" s="1"/>
  <c r="N767" i="2"/>
  <c r="M767" i="2" s="1"/>
  <c r="N830" i="2"/>
  <c r="M830" i="2" s="1"/>
  <c r="N655" i="2"/>
  <c r="M655" i="2" s="1"/>
  <c r="N542" i="2"/>
  <c r="M542" i="2" s="1"/>
  <c r="N83" i="2"/>
  <c r="M83" i="2" s="1"/>
  <c r="N275" i="2"/>
  <c r="M275" i="2" s="1"/>
  <c r="N236" i="2"/>
  <c r="M236" i="2" s="1"/>
  <c r="N133" i="2"/>
  <c r="M133" i="2" s="1"/>
  <c r="N14" i="2"/>
  <c r="M14" i="2" s="1"/>
  <c r="N78" i="2"/>
  <c r="M78" i="2" s="1"/>
  <c r="N110" i="2"/>
  <c r="M110" i="2" s="1"/>
  <c r="N142" i="2"/>
  <c r="M142" i="2" s="1"/>
  <c r="N206" i="2"/>
  <c r="M206" i="2" s="1"/>
  <c r="N302" i="2"/>
  <c r="M302" i="2" s="1"/>
  <c r="N429" i="2"/>
  <c r="M429" i="2" s="1"/>
  <c r="N493" i="2"/>
  <c r="M493" i="2" s="1"/>
  <c r="N531" i="2"/>
  <c r="M531" i="2" s="1"/>
  <c r="N640" i="2"/>
  <c r="M640" i="2" s="1"/>
  <c r="N756" i="2"/>
  <c r="M756" i="2" s="1"/>
  <c r="N605" i="2"/>
  <c r="M605" i="2" s="1"/>
  <c r="N354" i="2"/>
  <c r="M354" i="2" s="1"/>
  <c r="N689" i="2"/>
  <c r="M689" i="2" s="1"/>
  <c r="N800" i="2"/>
  <c r="M800" i="2" s="1"/>
  <c r="N832" i="2"/>
  <c r="M832" i="2" s="1"/>
  <c r="N359" i="2"/>
  <c r="M359" i="2" s="1"/>
  <c r="N423" i="2"/>
  <c r="M423" i="2" s="1"/>
  <c r="N519" i="2"/>
  <c r="M519" i="2" s="1"/>
  <c r="N777" i="2"/>
  <c r="M777" i="2" s="1"/>
  <c r="N440" i="2"/>
  <c r="M440" i="2" s="1"/>
  <c r="N834" i="2"/>
  <c r="M834" i="2" s="1"/>
  <c r="N829" i="2"/>
  <c r="M829" i="2" s="1"/>
  <c r="N87" i="2"/>
  <c r="M87" i="2" s="1"/>
  <c r="N279" i="2"/>
  <c r="M279" i="2" s="1"/>
  <c r="N48" i="2"/>
  <c r="M48" i="2" s="1"/>
  <c r="N240" i="2"/>
  <c r="M240" i="2" s="1"/>
  <c r="N73" i="2"/>
  <c r="M73" i="2" s="1"/>
  <c r="N105" i="2"/>
  <c r="M105" i="2" s="1"/>
  <c r="N265" i="2"/>
  <c r="M265" i="2" s="1"/>
  <c r="N306" i="2"/>
  <c r="M306" i="2" s="1"/>
  <c r="N676" i="2"/>
  <c r="M676" i="2" s="1"/>
  <c r="N708" i="2"/>
  <c r="M708" i="2" s="1"/>
  <c r="N783" i="2"/>
  <c r="M783" i="2" s="1"/>
  <c r="N879" i="2"/>
  <c r="M879" i="2" s="1"/>
  <c r="N422" i="2"/>
  <c r="M422" i="2" s="1"/>
  <c r="N518" i="2"/>
  <c r="M518" i="2" s="1"/>
  <c r="N556" i="2"/>
  <c r="M556" i="2" s="1"/>
  <c r="N693" i="2"/>
  <c r="M693" i="2" s="1"/>
  <c r="N757" i="2"/>
  <c r="M757" i="2" s="1"/>
  <c r="N836" i="2"/>
  <c r="M836" i="2" s="1"/>
  <c r="N690" i="2"/>
  <c r="M690" i="2" s="1"/>
  <c r="N412" i="2"/>
  <c r="M412" i="2" s="1"/>
  <c r="N747" i="2"/>
  <c r="M747" i="2" s="1"/>
  <c r="N813" i="2"/>
  <c r="M813" i="2" s="1"/>
  <c r="N123" i="2"/>
  <c r="M123" i="2" s="1"/>
  <c r="N315" i="2"/>
  <c r="M315" i="2" s="1"/>
  <c r="N347" i="2"/>
  <c r="M347" i="2" s="1"/>
  <c r="N45" i="2"/>
  <c r="M45" i="2" s="1"/>
  <c r="N205" i="2"/>
  <c r="M205" i="2" s="1"/>
  <c r="N86" i="2"/>
  <c r="M86" i="2" s="1"/>
  <c r="N150" i="2"/>
  <c r="M150" i="2" s="1"/>
  <c r="N469" i="2"/>
  <c r="M469" i="2" s="1"/>
  <c r="N819" i="2"/>
  <c r="N362" i="2"/>
  <c r="M362" i="2" s="1"/>
  <c r="N665" i="2"/>
  <c r="M665" i="2" s="1"/>
  <c r="N697" i="2"/>
  <c r="M697" i="2" s="1"/>
  <c r="N808" i="2"/>
  <c r="M808" i="2" s="1"/>
  <c r="N399" i="2"/>
  <c r="M399" i="2" s="1"/>
  <c r="N463" i="2"/>
  <c r="M463" i="2" s="1"/>
  <c r="N495" i="2"/>
  <c r="M495" i="2" s="1"/>
  <c r="N384" i="2"/>
  <c r="M384" i="2" s="1"/>
  <c r="N643" i="2"/>
  <c r="M643" i="2" s="1"/>
  <c r="N570" i="2"/>
  <c r="M570" i="2" s="1"/>
  <c r="N127" i="2"/>
  <c r="M127" i="2" s="1"/>
  <c r="N159" i="2"/>
  <c r="M159" i="2" s="1"/>
  <c r="N223" i="2"/>
  <c r="M223" i="2" s="1"/>
  <c r="N24" i="2"/>
  <c r="M24" i="2" s="1"/>
  <c r="N120" i="2"/>
  <c r="M120" i="2" s="1"/>
  <c r="N248" i="2"/>
  <c r="M248" i="2" s="1"/>
  <c r="N280" i="2"/>
  <c r="M280" i="2" s="1"/>
  <c r="N17" i="2"/>
  <c r="M17" i="2" s="1"/>
  <c r="N49" i="2"/>
  <c r="M49" i="2" s="1"/>
  <c r="N81" i="2"/>
  <c r="M81" i="2" s="1"/>
  <c r="N145" i="2"/>
  <c r="M145" i="2" s="1"/>
  <c r="N26" i="2"/>
  <c r="M26" i="2" s="1"/>
  <c r="N314" i="2"/>
  <c r="M314" i="2" s="1"/>
  <c r="N462" i="2"/>
  <c r="M462" i="2" s="1"/>
  <c r="N669" i="2"/>
  <c r="M669" i="2" s="1"/>
  <c r="N701" i="2"/>
  <c r="M701" i="2" s="1"/>
  <c r="N780" i="2"/>
  <c r="M780" i="2" s="1"/>
  <c r="N435" i="2"/>
  <c r="M435" i="2" s="1"/>
  <c r="N651" i="2"/>
  <c r="M651" i="2" s="1"/>
  <c r="N631" i="2"/>
  <c r="M631" i="2" s="1"/>
  <c r="N659" i="2"/>
  <c r="M659" i="2" s="1"/>
  <c r="N618" i="2"/>
  <c r="M618" i="2" s="1"/>
  <c r="N99" i="2"/>
  <c r="M99" i="2" s="1"/>
  <c r="N163" i="2"/>
  <c r="M163" i="2" s="1"/>
  <c r="N195" i="2"/>
  <c r="M195" i="2" s="1"/>
  <c r="N259" i="2"/>
  <c r="M259" i="2" s="1"/>
  <c r="N60" i="2"/>
  <c r="M60" i="2" s="1"/>
  <c r="N124" i="2"/>
  <c r="M124" i="2" s="1"/>
  <c r="N284" i="2"/>
  <c r="M284" i="2" s="1"/>
  <c r="N316" i="2"/>
  <c r="M316" i="2" s="1"/>
  <c r="N348" i="2"/>
  <c r="M348" i="2" s="1"/>
  <c r="N53" i="2"/>
  <c r="M53" i="2" s="1"/>
  <c r="N213" i="2"/>
  <c r="M213" i="2" s="1"/>
  <c r="N94" i="2"/>
  <c r="M94" i="2" s="1"/>
  <c r="N126" i="2"/>
  <c r="M126" i="2" s="1"/>
  <c r="N190" i="2"/>
  <c r="M190" i="2" s="1"/>
  <c r="N254" i="2"/>
  <c r="M254" i="2" s="1"/>
  <c r="N413" i="2"/>
  <c r="M413" i="2" s="1"/>
  <c r="N477" i="2"/>
  <c r="M477" i="2" s="1"/>
  <c r="N688" i="2"/>
  <c r="M688" i="2" s="1"/>
  <c r="N402" i="2"/>
  <c r="M402" i="2" s="1"/>
  <c r="N434" i="2"/>
  <c r="M434" i="2" s="1"/>
  <c r="N702" i="2"/>
  <c r="M702" i="2" s="1"/>
  <c r="N746" i="2"/>
  <c r="M746" i="2" s="1"/>
  <c r="N512" i="2"/>
  <c r="M512" i="2" s="1"/>
  <c r="N524" i="2"/>
  <c r="M524" i="2" s="1"/>
  <c r="N103" i="2"/>
  <c r="M103" i="2" s="1"/>
  <c r="N327" i="2"/>
  <c r="M327" i="2" s="1"/>
  <c r="N64" i="2"/>
  <c r="M64" i="2" s="1"/>
  <c r="N288" i="2"/>
  <c r="M288" i="2" s="1"/>
  <c r="N25" i="2"/>
  <c r="M25" i="2" s="1"/>
  <c r="N121" i="2"/>
  <c r="M121" i="2" s="1"/>
  <c r="N153" i="2"/>
  <c r="M153" i="2" s="1"/>
  <c r="N185" i="2"/>
  <c r="M185" i="2" s="1"/>
  <c r="N249" i="2"/>
  <c r="M249" i="2" s="1"/>
  <c r="N353" i="2"/>
  <c r="M353" i="2" s="1"/>
  <c r="N449" i="2"/>
  <c r="M449" i="2" s="1"/>
  <c r="N583" i="2"/>
  <c r="M583" i="2" s="1"/>
  <c r="N692" i="2"/>
  <c r="M692" i="2" s="1"/>
  <c r="N799" i="2"/>
  <c r="M799" i="2" s="1"/>
  <c r="N831" i="2"/>
  <c r="M831" i="2" s="1"/>
  <c r="N406" i="2"/>
  <c r="M406" i="2" s="1"/>
  <c r="N677" i="2"/>
  <c r="M677" i="2" s="1"/>
  <c r="N758" i="2"/>
  <c r="M758" i="2" s="1"/>
  <c r="N411" i="2"/>
  <c r="M411" i="2" s="1"/>
  <c r="N475" i="2"/>
  <c r="M475" i="2" s="1"/>
  <c r="N642" i="2"/>
  <c r="M642" i="2" s="1"/>
  <c r="N603" i="2"/>
  <c r="M603" i="2" s="1"/>
  <c r="N632" i="2"/>
  <c r="M632" i="2" s="1"/>
  <c r="N625" i="2"/>
  <c r="M625" i="2" s="1"/>
  <c r="N691" i="2"/>
  <c r="M691" i="2" s="1"/>
  <c r="O29" i="18"/>
  <c r="F17" i="31"/>
  <c r="B49" i="17"/>
  <c r="B50" i="17"/>
  <c r="G29" i="28"/>
  <c r="O23" i="38"/>
  <c r="K31" i="38"/>
  <c r="J41" i="18"/>
  <c r="N31" i="38"/>
  <c r="L41" i="18"/>
  <c r="K41" i="18"/>
  <c r="E12" i="38" l="1"/>
  <c r="E14" i="38" s="1"/>
  <c r="M819" i="2"/>
  <c r="F35" i="37" s="1"/>
  <c r="F33" i="37"/>
  <c r="F25" i="37"/>
  <c r="F17" i="37"/>
  <c r="F29" i="37"/>
  <c r="F27" i="37"/>
  <c r="F21" i="37"/>
  <c r="F24" i="37"/>
  <c r="F30" i="37"/>
  <c r="F37" i="37"/>
  <c r="F22" i="37"/>
  <c r="F15" i="37"/>
  <c r="F23" i="37"/>
  <c r="F20" i="37"/>
  <c r="F18" i="37"/>
  <c r="F19" i="37"/>
  <c r="F36" i="37"/>
  <c r="F34" i="37"/>
  <c r="F16" i="37"/>
  <c r="F31" i="37"/>
  <c r="F26" i="37"/>
  <c r="F32" i="37"/>
  <c r="E12" i="18"/>
  <c r="E14" i="18" s="1"/>
  <c r="B53" i="17"/>
  <c r="G6" i="28" l="1"/>
  <c r="F40" i="37"/>
  <c r="G23" i="37"/>
  <c r="G27" i="37"/>
  <c r="G17" i="37"/>
  <c r="G22" i="37"/>
  <c r="G20" i="37"/>
  <c r="G30" i="37"/>
  <c r="G24" i="37"/>
  <c r="G21" i="37"/>
  <c r="G33" i="37"/>
  <c r="G35" i="37"/>
  <c r="G25" i="37"/>
  <c r="G29" i="37"/>
  <c r="G37" i="37"/>
  <c r="G32" i="37"/>
  <c r="G19" i="37"/>
  <c r="G26" i="37"/>
  <c r="G16" i="37"/>
  <c r="G36" i="37"/>
  <c r="G31" i="37"/>
  <c r="G18" i="37"/>
  <c r="G34" i="37"/>
  <c r="E16" i="38"/>
  <c r="G15" i="37"/>
  <c r="E17" i="18"/>
  <c r="E17" i="38"/>
  <c r="E16" i="18"/>
  <c r="G40" i="37" l="1"/>
  <c r="E18" i="18"/>
  <c r="E18" i="38"/>
  <c r="E20" i="38" s="1"/>
  <c r="E20" i="18" l="1"/>
  <c r="C29" i="17" l="1"/>
  <c r="C31" i="17" s="1"/>
  <c r="C34" i="17" s="1"/>
  <c r="C21" i="17" s="1"/>
  <c r="C24" i="17" s="1"/>
  <c r="E21" i="38" s="1"/>
  <c r="E21" i="18" l="1"/>
  <c r="E22" i="38"/>
  <c r="E24" i="38" s="1"/>
  <c r="E22" i="18" l="1"/>
  <c r="E24" i="18" s="1"/>
  <c r="E25" i="38"/>
  <c r="E25" i="18" l="1"/>
  <c r="E32" i="18" s="1"/>
  <c r="E31" i="38"/>
  <c r="E42" i="38" l="1"/>
  <c r="E43" i="18"/>
  <c r="E47" i="18" l="1"/>
  <c r="E46" i="38"/>
  <c r="F42" i="38" l="1"/>
  <c r="I28" i="37"/>
  <c r="I22" i="37"/>
  <c r="I35" i="37"/>
  <c r="I36" i="37"/>
  <c r="I21" i="37"/>
  <c r="I16" i="37"/>
  <c r="I23" i="37"/>
  <c r="I25" i="37"/>
  <c r="I37" i="37"/>
  <c r="I32" i="37"/>
  <c r="I17" i="37"/>
  <c r="I19" i="37"/>
  <c r="I30" i="37"/>
  <c r="I18" i="37"/>
  <c r="I31" i="37"/>
  <c r="I27" i="37"/>
  <c r="I26" i="37"/>
  <c r="I24" i="37"/>
  <c r="I34" i="37"/>
  <c r="I20" i="37"/>
  <c r="I15" i="37"/>
  <c r="I33" i="37"/>
  <c r="I29" i="37"/>
  <c r="H28" i="37"/>
  <c r="H19" i="37"/>
  <c r="H35" i="37"/>
  <c r="H26" i="37"/>
  <c r="H18" i="37"/>
  <c r="H23" i="37"/>
  <c r="H20" i="37"/>
  <c r="H16" i="37"/>
  <c r="H30" i="37"/>
  <c r="H37" i="37"/>
  <c r="M37" i="37" s="1"/>
  <c r="H17" i="37"/>
  <c r="H34" i="37"/>
  <c r="H25" i="37"/>
  <c r="H36" i="37"/>
  <c r="H31" i="37"/>
  <c r="H32" i="37"/>
  <c r="H27" i="37"/>
  <c r="H21" i="37"/>
  <c r="H33" i="37"/>
  <c r="H24" i="37"/>
  <c r="H15" i="37"/>
  <c r="H22" i="37"/>
  <c r="H29" i="37"/>
  <c r="F44" i="38"/>
  <c r="F39" i="38"/>
  <c r="F36" i="38"/>
  <c r="F33" i="38"/>
  <c r="F40" i="38"/>
  <c r="F35" i="38"/>
  <c r="F18" i="38"/>
  <c r="F34" i="38"/>
  <c r="F38" i="38"/>
  <c r="F37" i="38"/>
  <c r="F22" i="38"/>
  <c r="F25" i="38"/>
  <c r="E48" i="38"/>
  <c r="E52" i="38"/>
  <c r="E50" i="38"/>
  <c r="F31" i="38"/>
  <c r="F18" i="18"/>
  <c r="F38" i="18"/>
  <c r="F35" i="18"/>
  <c r="F40" i="18"/>
  <c r="F37" i="18"/>
  <c r="F36" i="18"/>
  <c r="F34" i="18"/>
  <c r="F41" i="18"/>
  <c r="F39" i="18"/>
  <c r="F22" i="18"/>
  <c r="E53" i="18"/>
  <c r="E51" i="18"/>
  <c r="E49" i="18"/>
  <c r="F25" i="18"/>
  <c r="F32" i="18"/>
  <c r="F45" i="18"/>
  <c r="F43" i="18"/>
  <c r="M27" i="37" l="1"/>
  <c r="D24" i="45" s="1"/>
  <c r="M34" i="37"/>
  <c r="D31" i="45" s="1"/>
  <c r="M20" i="37"/>
  <c r="D17" i="45" s="1"/>
  <c r="M32" i="37"/>
  <c r="D29" i="45" s="1"/>
  <c r="M22" i="37"/>
  <c r="D19" i="45" s="1"/>
  <c r="M36" i="37"/>
  <c r="D33" i="45" s="1"/>
  <c r="M28" i="37"/>
  <c r="D25" i="45" s="1"/>
  <c r="M26" i="37"/>
  <c r="N26" i="37" s="1"/>
  <c r="E23" i="45" s="1"/>
  <c r="F46" i="38"/>
  <c r="M25" i="37"/>
  <c r="D22" i="45" s="1"/>
  <c r="M16" i="37"/>
  <c r="N16" i="37" s="1"/>
  <c r="E13" i="45" s="1"/>
  <c r="M24" i="37"/>
  <c r="D21" i="45" s="1"/>
  <c r="M29" i="37"/>
  <c r="D26" i="45" s="1"/>
  <c r="M23" i="37"/>
  <c r="N23" i="37" s="1"/>
  <c r="E20" i="45" s="1"/>
  <c r="M18" i="37"/>
  <c r="N18" i="37" s="1"/>
  <c r="E15" i="45" s="1"/>
  <c r="M31" i="37"/>
  <c r="D28" i="45" s="1"/>
  <c r="M33" i="37"/>
  <c r="D30" i="45" s="1"/>
  <c r="M17" i="37"/>
  <c r="D14" i="45" s="1"/>
  <c r="M35" i="37"/>
  <c r="N35" i="37" s="1"/>
  <c r="E32" i="45" s="1"/>
  <c r="M21" i="37"/>
  <c r="D18" i="45" s="1"/>
  <c r="M19" i="37"/>
  <c r="D16" i="45" s="1"/>
  <c r="I40" i="37"/>
  <c r="M30" i="37"/>
  <c r="D27" i="45" s="1"/>
  <c r="N27" i="37"/>
  <c r="E24" i="45" s="1"/>
  <c r="H40" i="37"/>
  <c r="D34" i="45"/>
  <c r="N37" i="37"/>
  <c r="E34" i="45" s="1"/>
  <c r="H11" i="31"/>
  <c r="K15" i="37" s="1"/>
  <c r="K40" i="37" s="1"/>
  <c r="F47" i="18"/>
  <c r="N34" i="37" l="1"/>
  <c r="E31" i="45" s="1"/>
  <c r="N20" i="37"/>
  <c r="E17" i="45" s="1"/>
  <c r="N24" i="37"/>
  <c r="E21" i="45" s="1"/>
  <c r="D15" i="45"/>
  <c r="D20" i="45"/>
  <c r="N36" i="37"/>
  <c r="E33" i="45" s="1"/>
  <c r="N22" i="37"/>
  <c r="E19" i="45" s="1"/>
  <c r="D23" i="45"/>
  <c r="N30" i="37"/>
  <c r="E27" i="45" s="1"/>
  <c r="N28" i="37"/>
  <c r="E25" i="45" s="1"/>
  <c r="N32" i="37"/>
  <c r="E29" i="45" s="1"/>
  <c r="D32" i="45"/>
  <c r="N17" i="37"/>
  <c r="E14" i="45" s="1"/>
  <c r="N25" i="37"/>
  <c r="E22" i="45" s="1"/>
  <c r="D13" i="45"/>
  <c r="N19" i="37"/>
  <c r="E16" i="45" s="1"/>
  <c r="N21" i="37"/>
  <c r="E18" i="45" s="1"/>
  <c r="N29" i="37"/>
  <c r="E26" i="45" s="1"/>
  <c r="N31" i="37"/>
  <c r="E28" i="45" s="1"/>
  <c r="N33" i="37"/>
  <c r="E30" i="45" s="1"/>
  <c r="M15" i="37"/>
  <c r="D12" i="45" s="1"/>
  <c r="H17" i="31"/>
  <c r="D39" i="45" l="1"/>
  <c r="E39" i="45" s="1"/>
  <c r="N15" i="37"/>
  <c r="E12" i="45" s="1"/>
  <c r="E37" i="45" s="1"/>
  <c r="M40" i="37"/>
  <c r="D37" i="45"/>
  <c r="D42" i="45" s="1"/>
  <c r="D40" i="45"/>
  <c r="E40" i="45" s="1"/>
  <c r="N40" i="37" l="1"/>
  <c r="D43" i="45"/>
  <c r="D44" i="45" s="1"/>
</calcChain>
</file>

<file path=xl/sharedStrings.xml><?xml version="1.0" encoding="utf-8"?>
<sst xmlns="http://schemas.openxmlformats.org/spreadsheetml/2006/main" count="8468" uniqueCount="795">
  <si>
    <t>-</t>
  </si>
  <si>
    <t>Naam opdrachtgever</t>
  </si>
  <si>
    <t>Calculatie onderdeel</t>
  </si>
  <si>
    <t>Gebouw/plaats</t>
  </si>
  <si>
    <t>Referentie nummer</t>
  </si>
  <si>
    <t>Invoervelden</t>
  </si>
  <si>
    <t>BTW</t>
  </si>
  <si>
    <t>Totale kosten per jaar inclusief btw</t>
  </si>
  <si>
    <t>Toezicht percentage</t>
  </si>
  <si>
    <t>per prod. Uur</t>
  </si>
  <si>
    <t>MAXIMALE BOVENGRENS PLAFONDBEDRAG INSCHRIJVINGSBEDRAG</t>
  </si>
  <si>
    <t>MAXIMALE ONDERGRENS INSCHRIJVINGSBEDRAG</t>
  </si>
  <si>
    <t>Naam dienstverlener</t>
  </si>
  <si>
    <t>Prijspeil</t>
  </si>
  <si>
    <t>SUPPLETIEKOSTEN OVERNAME PERSONEEL</t>
  </si>
  <si>
    <t>Versie</t>
  </si>
  <si>
    <t>Aanbesteding</t>
  </si>
  <si>
    <t xml:space="preserve">Dit is het maximale bedrag dat door de dienstverlener aan suppletiekosten in rekening wordt gebracht. Indien hier niets wordt </t>
  </si>
  <si>
    <t>ingevuld, betekent dit dat er geen suppletiekosten door de dienstverlener in rekening worden gebracht.</t>
  </si>
  <si>
    <t>Locatie</t>
  </si>
  <si>
    <t>Totaal m2 in scope</t>
  </si>
  <si>
    <t>Locatie factor</t>
  </si>
  <si>
    <t>Hoogste frequentie ma t/m vr</t>
  </si>
  <si>
    <t>Productie uren ma t/m vr</t>
  </si>
  <si>
    <t>Toezicht uren per jaar ma t/m vr</t>
  </si>
  <si>
    <t>Totaal</t>
  </si>
  <si>
    <t xml:space="preserve">Kosten toezicht per jaar ma t/m vr </t>
  </si>
  <si>
    <t>Kosten vloeronderhoud per jaar</t>
  </si>
  <si>
    <t>Kosten Additioneel per jaar</t>
  </si>
  <si>
    <t>Kosten glasbewassing per jaar</t>
  </si>
  <si>
    <t>Totaal kosten per jaar excl. btw</t>
  </si>
  <si>
    <t>Totaal kosten per maand excl. btw</t>
  </si>
  <si>
    <t>Gewogen prestatie</t>
  </si>
  <si>
    <t>m2/uur</t>
  </si>
  <si>
    <t>Frequentie van uitvoering (per jaar):</t>
  </si>
  <si>
    <t>Ruimtecategorie</t>
  </si>
  <si>
    <t>Prestatienorm in aantal m2 per uur</t>
  </si>
  <si>
    <t>M2 Totaal</t>
  </si>
  <si>
    <t>VSR Code</t>
  </si>
  <si>
    <t>Administratieve ruimten</t>
  </si>
  <si>
    <t>B</t>
  </si>
  <si>
    <t>Sanitaire ruimten</t>
  </si>
  <si>
    <t>S</t>
  </si>
  <si>
    <t>Gang, hal</t>
  </si>
  <si>
    <t>V</t>
  </si>
  <si>
    <t>Pantry/keuken</t>
  </si>
  <si>
    <t>Restauratieve ruimten</t>
  </si>
  <si>
    <t>Kleedruimten</t>
  </si>
  <si>
    <t>Vergaderruimten</t>
  </si>
  <si>
    <t>Opslagruimte</t>
  </si>
  <si>
    <t>Sportzaal</t>
  </si>
  <si>
    <t>Entree</t>
  </si>
  <si>
    <t>Trappenhuis</t>
  </si>
  <si>
    <t>Lift</t>
  </si>
  <si>
    <t>Nio</t>
  </si>
  <si>
    <t>Kolom voor matrix</t>
  </si>
  <si>
    <t>Frequentie verklaring</t>
  </si>
  <si>
    <t>Freq</t>
  </si>
  <si>
    <t>Kolom</t>
  </si>
  <si>
    <t>Gebouw</t>
  </si>
  <si>
    <t>Adres</t>
  </si>
  <si>
    <t>Verdieping</t>
  </si>
  <si>
    <t>Ruimte nummer</t>
  </si>
  <si>
    <t>Ruimteomschrijving opdrachtgever</t>
  </si>
  <si>
    <t>Ruimte categorie</t>
  </si>
  <si>
    <t>Vloer soort</t>
  </si>
  <si>
    <t>Vloercategorie</t>
  </si>
  <si>
    <t xml:space="preserve">M2 vloer </t>
  </si>
  <si>
    <t>Totaal frequentie</t>
  </si>
  <si>
    <t>Freq. ma-vr</t>
  </si>
  <si>
    <t>Uren p/j ma t/m vrij</t>
  </si>
  <si>
    <t>Norm ma t/m vr</t>
  </si>
  <si>
    <t>VSR code</t>
  </si>
  <si>
    <t>Bijzonderheden / opmerkingen</t>
  </si>
  <si>
    <t>M2 per jaar</t>
  </si>
  <si>
    <t>Linoleum</t>
  </si>
  <si>
    <t>Harde vloer zonder waslaag (sanitair)</t>
  </si>
  <si>
    <t>Sanitair</t>
  </si>
  <si>
    <t>Tapijt</t>
  </si>
  <si>
    <t>Zachte vloer</t>
  </si>
  <si>
    <t>Harde vloer zonder waslaag (overig)</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</si>
  <si>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</si>
  <si>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</si>
  <si>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</si>
  <si>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</si>
  <si>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</si>
  <si>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</si>
  <si>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</si>
  <si>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</si>
  <si>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</si>
  <si>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</si>
  <si>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</si>
  <si>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</si>
  <si>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</si>
  <si>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</si>
  <si>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</si>
  <si>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</si>
  <si>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</si>
  <si>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</si>
  <si>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</si>
  <si>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</si>
  <si>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</si>
  <si>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</si>
  <si>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</si>
  <si>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</si>
  <si>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</si>
  <si>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</si>
  <si>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</si>
  <si>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</si>
  <si>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</si>
  <si>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</si>
  <si>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</si>
  <si>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</si>
  <si>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</si>
  <si>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</si>
  <si>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</si>
  <si>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</si>
  <si>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</si>
  <si>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</si>
  <si>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</si>
  <si>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</si>
  <si>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</si>
  <si>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</si>
  <si>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Bruto uurloon</t>
  </si>
  <si>
    <t>19 jaar</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</si>
  <si>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</si>
  <si>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</si>
  <si>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</si>
  <si>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</si>
  <si>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</si>
  <si>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</si>
  <si>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</si>
  <si>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</si>
  <si>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</si>
  <si>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</si>
  <si>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</si>
  <si>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</si>
  <si>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</si>
  <si>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</si>
  <si>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</si>
  <si>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</si>
  <si>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</si>
  <si>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Machinekosten</t>
  </si>
  <si>
    <t>Totaal per loongroepen</t>
  </si>
  <si>
    <t>Overige cao-gerelateerde verplichtingen (zoals reiskosten)</t>
  </si>
  <si>
    <t>Totaal directe kosten</t>
  </si>
  <si>
    <t>Opbouw gemiddeld tarief</t>
  </si>
  <si>
    <t>Indirect toezicht</t>
  </si>
  <si>
    <t>Managementkosten</t>
  </si>
  <si>
    <t>P.Z. kosten</t>
  </si>
  <si>
    <t>Opleiding</t>
  </si>
  <si>
    <t>Administratiekosten</t>
  </si>
  <si>
    <t>Huisvestingskosten</t>
  </si>
  <si>
    <t>Reiskosten/autokosten</t>
  </si>
  <si>
    <t>Kosten verzuimbegeleiding en re-integratie</t>
  </si>
  <si>
    <t>Totaal indirecte kosten</t>
  </si>
  <si>
    <t>Risico en winst</t>
  </si>
  <si>
    <t>Totaal eindtarief normale werktijden [06.00-21.30 uur]</t>
  </si>
  <si>
    <t>Totaal eindtarief  [incl. 30% toeslag]</t>
  </si>
  <si>
    <t>Totaal eindtarief weekenden [incl. 50% toeslag]</t>
  </si>
  <si>
    <t>Totaal eindtarief feestdagen [incl. 150% toeslag]</t>
  </si>
  <si>
    <t>Kosten verzuimbegeleiding</t>
  </si>
  <si>
    <t>Tariefopbouw toezicht</t>
  </si>
  <si>
    <t>Gemiddeld tarief  ma t/m vr</t>
  </si>
  <si>
    <t>Overige cao-gerelateerde verplichtingen</t>
  </si>
  <si>
    <t>Omschrijving werkzaamheden</t>
  </si>
  <si>
    <t>Aantal of m2</t>
  </si>
  <si>
    <t>frequentie per jaar</t>
  </si>
  <si>
    <t>uren per m2/ beurt</t>
  </si>
  <si>
    <t>uren per jaar</t>
  </si>
  <si>
    <t>uurtarief</t>
  </si>
  <si>
    <t>kosten per jaar incl toezicht</t>
  </si>
  <si>
    <t>Omschrijving kostenaspect</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</si>
  <si>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</si>
  <si>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</si>
  <si>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</si>
  <si>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</si>
  <si>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</si>
  <si>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</si>
  <si>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</si>
  <si>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</si>
  <si>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</si>
  <si>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</si>
  <si>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</si>
  <si>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</si>
  <si>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</si>
  <si>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</si>
  <si>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</si>
  <si>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</si>
  <si>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</si>
  <si>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</si>
  <si>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</si>
  <si>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</si>
  <si>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</si>
  <si>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</si>
  <si>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</si>
  <si>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</si>
  <si>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</si>
  <si>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</si>
  <si>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</si>
  <si>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</si>
  <si>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</si>
  <si>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</si>
  <si>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</si>
  <si>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</si>
  <si>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</si>
  <si>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</si>
  <si>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</si>
  <si>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</si>
  <si>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</si>
  <si>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</si>
  <si>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</si>
  <si>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Maandag - Vrijdag</t>
  </si>
  <si>
    <t>Zaterdag - zondag (incl. 50% toeslag conform cao)</t>
  </si>
  <si>
    <t>Feestdagen (incl. 150% toeslag conform cao)</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</si>
  <si>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</si>
  <si>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</si>
  <si>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</si>
  <si>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</si>
  <si>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</si>
  <si>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</si>
  <si>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</si>
  <si>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</si>
  <si>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</si>
  <si>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Aanvullende omschrijving</t>
  </si>
  <si>
    <t>Aantal m2</t>
  </si>
  <si>
    <r>
      <t>Kosten per m</t>
    </r>
    <r>
      <rPr>
        <b/>
        <vertAlign val="superscript"/>
        <sz val="10"/>
        <color theme="0"/>
        <rFont val="Arial Black"/>
        <family val="2"/>
      </rPr>
      <t>2</t>
    </r>
  </si>
  <si>
    <t>Kosten per beurt</t>
  </si>
  <si>
    <t>Frequentie per jaar</t>
  </si>
  <si>
    <t>Totaalkosten per jaar</t>
  </si>
  <si>
    <t>4</t>
  </si>
  <si>
    <t>Handeling</t>
  </si>
  <si>
    <t>M² prijs (incl uit- en inruimen)</t>
  </si>
  <si>
    <t>Sprayen</t>
  </si>
  <si>
    <t>Top-coaten</t>
  </si>
  <si>
    <t>Schrobben</t>
  </si>
  <si>
    <t>Tapijtreiniging (kristalliseren)</t>
  </si>
  <si>
    <t>Vloerafwerking</t>
  </si>
  <si>
    <t>1</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</si>
  <si>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</si>
  <si>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</si>
  <si>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</si>
  <si>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</si>
  <si>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</si>
  <si>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</si>
  <si>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</si>
  <si>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</si>
  <si>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</si>
  <si>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</si>
  <si>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</si>
  <si>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</si>
  <si>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</si>
  <si>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</si>
  <si>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Nestas Scholengroep</t>
  </si>
  <si>
    <t>Dordrecht</t>
  </si>
  <si>
    <t>Uurlonen 1 januari 2027</t>
  </si>
  <si>
    <t>Meridiaan</t>
  </si>
  <si>
    <t>Mozaiek</t>
  </si>
  <si>
    <t>Mondriaan</t>
  </si>
  <si>
    <t>Statenschool</t>
  </si>
  <si>
    <t>Bever</t>
  </si>
  <si>
    <t>Driehoek</t>
  </si>
  <si>
    <t>Griffioen</t>
  </si>
  <si>
    <t>Keerkring</t>
  </si>
  <si>
    <t>JFK Bosstraat</t>
  </si>
  <si>
    <t>Kompas</t>
  </si>
  <si>
    <t>Wantijschool</t>
  </si>
  <si>
    <t>Wereldwijzer</t>
  </si>
  <si>
    <t>Toermalijn</t>
  </si>
  <si>
    <t>Klimboom</t>
  </si>
  <si>
    <t>Don Bosco</t>
  </si>
  <si>
    <t>Pius 10</t>
  </si>
  <si>
    <t>Mariëngaarde</t>
  </si>
  <si>
    <t>Zwijndrecht</t>
  </si>
  <si>
    <t>H.I. Ambacht</t>
  </si>
  <si>
    <t>Gorinchem</t>
  </si>
  <si>
    <t>Plaats</t>
  </si>
  <si>
    <t xml:space="preserve">Geert Groote </t>
  </si>
  <si>
    <t>5x per week (40 weken)</t>
  </si>
  <si>
    <t>1x per week (40 weken)</t>
  </si>
  <si>
    <t>2x per week (40 weken)</t>
  </si>
  <si>
    <t>4x per week (40 weken)</t>
  </si>
  <si>
    <t>Ingang</t>
  </si>
  <si>
    <t>Voorportaal</t>
  </si>
  <si>
    <t>Verkeer</t>
  </si>
  <si>
    <t>Speellokaal</t>
  </si>
  <si>
    <t>Kantoor</t>
  </si>
  <si>
    <t>Gang</t>
  </si>
  <si>
    <t>sanitair</t>
  </si>
  <si>
    <t>peuterspeelzaal</t>
  </si>
  <si>
    <t>Leslokaal</t>
  </si>
  <si>
    <t>Zijingang</t>
  </si>
  <si>
    <t>Orthotheek</t>
  </si>
  <si>
    <t>Lokaal</t>
  </si>
  <si>
    <t>Personeelskamer</t>
  </si>
  <si>
    <t>Verkeersruimte</t>
  </si>
  <si>
    <t>Leslokalen</t>
  </si>
  <si>
    <t>Bureaukamers</t>
  </si>
  <si>
    <t>Teamkamer</t>
  </si>
  <si>
    <t>0.01</t>
  </si>
  <si>
    <t>0.02</t>
  </si>
  <si>
    <t>0.03</t>
  </si>
  <si>
    <t>0.04</t>
  </si>
  <si>
    <t>0.06</t>
  </si>
  <si>
    <t>0.07</t>
  </si>
  <si>
    <t>0.10</t>
  </si>
  <si>
    <t>0.11</t>
  </si>
  <si>
    <t>0.13</t>
  </si>
  <si>
    <t>0.14</t>
  </si>
  <si>
    <t>0.15</t>
  </si>
  <si>
    <t>0.16</t>
  </si>
  <si>
    <t>0.17</t>
  </si>
  <si>
    <t>0.18</t>
  </si>
  <si>
    <t>0.19</t>
  </si>
  <si>
    <t>0.20</t>
  </si>
  <si>
    <t>0.21</t>
  </si>
  <si>
    <t>1.01</t>
  </si>
  <si>
    <t>1.02</t>
  </si>
  <si>
    <t>1.03</t>
  </si>
  <si>
    <t>1.04</t>
  </si>
  <si>
    <t>1.05</t>
  </si>
  <si>
    <t>1.06</t>
  </si>
  <si>
    <t>1.07</t>
  </si>
  <si>
    <t>1.08</t>
  </si>
  <si>
    <t>1.09</t>
  </si>
  <si>
    <t>1.10</t>
  </si>
  <si>
    <t>1.11</t>
  </si>
  <si>
    <t>1.12</t>
  </si>
  <si>
    <t>1.13</t>
  </si>
  <si>
    <t>1.14</t>
  </si>
  <si>
    <t>1.15</t>
  </si>
  <si>
    <t>1.16</t>
  </si>
  <si>
    <t>1.17</t>
  </si>
  <si>
    <t>1.18</t>
  </si>
  <si>
    <t>1.19</t>
  </si>
  <si>
    <t>2.01</t>
  </si>
  <si>
    <t>2.02</t>
  </si>
  <si>
    <t>2.03</t>
  </si>
  <si>
    <t>2.04</t>
  </si>
  <si>
    <t>2.06</t>
  </si>
  <si>
    <t>2.07</t>
  </si>
  <si>
    <t>2.08</t>
  </si>
  <si>
    <t>2.09</t>
  </si>
  <si>
    <t>2.11</t>
  </si>
  <si>
    <t>2.12</t>
  </si>
  <si>
    <t>2.13</t>
  </si>
  <si>
    <t>0</t>
  </si>
  <si>
    <t>Gymvloer</t>
  </si>
  <si>
    <t>Tarket</t>
  </si>
  <si>
    <t>Toilet</t>
  </si>
  <si>
    <t>Gietvloer</t>
  </si>
  <si>
    <t>Hofstraat 5</t>
  </si>
  <si>
    <t>Sanitaire ruimte</t>
  </si>
  <si>
    <t>Lokaal SPD</t>
  </si>
  <si>
    <t>Gymlokaal</t>
  </si>
  <si>
    <t>Groepsruimte</t>
  </si>
  <si>
    <t>0,10 A</t>
  </si>
  <si>
    <t>0,10 B</t>
  </si>
  <si>
    <t>0,17 A</t>
  </si>
  <si>
    <t>0,17 B</t>
  </si>
  <si>
    <t>0,28 A</t>
  </si>
  <si>
    <t>0,34 A</t>
  </si>
  <si>
    <t>0,35 A</t>
  </si>
  <si>
    <t>Rudyard Kipling-Erf 123</t>
  </si>
  <si>
    <t>Sportvloer</t>
  </si>
  <si>
    <t>Bureaukamer</t>
  </si>
  <si>
    <t>SPD</t>
  </si>
  <si>
    <t>Kinkelenburg 19</t>
  </si>
  <si>
    <t>Inloopmat</t>
  </si>
  <si>
    <t>Dubbeldam</t>
  </si>
  <si>
    <t>Eikenlaan 25</t>
  </si>
  <si>
    <t>Dubbelsteinlaan</t>
  </si>
  <si>
    <t>Werkplein</t>
  </si>
  <si>
    <t>werkplein</t>
  </si>
  <si>
    <t>trap</t>
  </si>
  <si>
    <t>Trap</t>
  </si>
  <si>
    <t>Atelier</t>
  </si>
  <si>
    <t>Kantoor directie</t>
  </si>
  <si>
    <t>Kantoor Congierge</t>
  </si>
  <si>
    <t>portaal</t>
  </si>
  <si>
    <t>entrée hal</t>
  </si>
  <si>
    <t>Werklokaal</t>
  </si>
  <si>
    <t>leslokaal</t>
  </si>
  <si>
    <t>kantoor</t>
  </si>
  <si>
    <t>sanitaire ruimte</t>
  </si>
  <si>
    <t>0.05</t>
  </si>
  <si>
    <t>0.08</t>
  </si>
  <si>
    <t>0.09</t>
  </si>
  <si>
    <t>0.12</t>
  </si>
  <si>
    <t>0.22</t>
  </si>
  <si>
    <t>0.23</t>
  </si>
  <si>
    <t>0.24</t>
  </si>
  <si>
    <t>0.25</t>
  </si>
  <si>
    <t>0.26</t>
  </si>
  <si>
    <t>0.27</t>
  </si>
  <si>
    <t>0.28</t>
  </si>
  <si>
    <t>0.34</t>
  </si>
  <si>
    <t>0.50</t>
  </si>
  <si>
    <t>0.51</t>
  </si>
  <si>
    <t>0.52</t>
  </si>
  <si>
    <t>0.53</t>
  </si>
  <si>
    <t>1.20</t>
  </si>
  <si>
    <t>1.21</t>
  </si>
  <si>
    <t>1.22</t>
  </si>
  <si>
    <t>1.23</t>
  </si>
  <si>
    <t>1.24</t>
  </si>
  <si>
    <t>1.25</t>
  </si>
  <si>
    <t>0.1</t>
  </si>
  <si>
    <t>0.2</t>
  </si>
  <si>
    <t>0.9</t>
  </si>
  <si>
    <t>Speelzaal</t>
  </si>
  <si>
    <t>Toestelberging</t>
  </si>
  <si>
    <t>MIVA/douche</t>
  </si>
  <si>
    <t>Lokaal 1</t>
  </si>
  <si>
    <t>Lokaal 2</t>
  </si>
  <si>
    <t>Toiletten</t>
  </si>
  <si>
    <t>Lokaal 3</t>
  </si>
  <si>
    <t>Lokaal 4</t>
  </si>
  <si>
    <t>Lokaal 5</t>
  </si>
  <si>
    <t>Skillslab</t>
  </si>
  <si>
    <t>Keuken</t>
  </si>
  <si>
    <t>Lokaal 6</t>
  </si>
  <si>
    <t>Lokaal 7</t>
  </si>
  <si>
    <t>Lokaal 8</t>
  </si>
  <si>
    <t>Lokaal 9</t>
  </si>
  <si>
    <t>Lokaal 10</t>
  </si>
  <si>
    <t>Trapbordes</t>
  </si>
  <si>
    <t>Lokaal 11</t>
  </si>
  <si>
    <t>Personeelstoilet</t>
  </si>
  <si>
    <t>0.06a</t>
  </si>
  <si>
    <t>Chico mendesring 188</t>
  </si>
  <si>
    <t>1.01 A</t>
  </si>
  <si>
    <t>1.08B</t>
  </si>
  <si>
    <t>kunststof</t>
  </si>
  <si>
    <t>werkzoldertjes</t>
  </si>
  <si>
    <t>Driehoek 40</t>
  </si>
  <si>
    <t>KDOV</t>
  </si>
  <si>
    <t>slaapkamer 1</t>
  </si>
  <si>
    <t>slaapkamer 2</t>
  </si>
  <si>
    <t>gang</t>
  </si>
  <si>
    <t>wachtruimte</t>
  </si>
  <si>
    <t>toilet pers</t>
  </si>
  <si>
    <t>miva toilet</t>
  </si>
  <si>
    <t>garderobe op verkeersruimte</t>
  </si>
  <si>
    <t>buggy berging</t>
  </si>
  <si>
    <t>keuken</t>
  </si>
  <si>
    <t>wasruimte/ linnen</t>
  </si>
  <si>
    <t xml:space="preserve">toilet  </t>
  </si>
  <si>
    <t>KDV</t>
  </si>
  <si>
    <t>slaapkamer KDV</t>
  </si>
  <si>
    <t>toilet met aankleedmeubel schilte</t>
  </si>
  <si>
    <t>toilet t.o. BSO</t>
  </si>
  <si>
    <t>BSO groep 1</t>
  </si>
  <si>
    <t>keuken BSO</t>
  </si>
  <si>
    <t>BSO groep 2</t>
  </si>
  <si>
    <t>berging</t>
  </si>
  <si>
    <t>kantoor BSO</t>
  </si>
  <si>
    <t>gang naast BSO</t>
  </si>
  <si>
    <t>toilet</t>
  </si>
  <si>
    <t>concierge/ berging</t>
  </si>
  <si>
    <t>groepsruimte onderbouw 1</t>
  </si>
  <si>
    <t>speellokaal</t>
  </si>
  <si>
    <t>leerplein</t>
  </si>
  <si>
    <t>personeelskamer</t>
  </si>
  <si>
    <t>ICT plekken personeel</t>
  </si>
  <si>
    <t>directie</t>
  </si>
  <si>
    <t xml:space="preserve">groepsruimte onderbouw 2 </t>
  </si>
  <si>
    <t>toilet miva</t>
  </si>
  <si>
    <t>garderobe/ gang / leerplein</t>
  </si>
  <si>
    <t>portaal 2</t>
  </si>
  <si>
    <t>IB ruimte</t>
  </si>
  <si>
    <t>toilet lk</t>
  </si>
  <si>
    <t>groepsruimte onderbouw 3</t>
  </si>
  <si>
    <t>groepsruimte middenbouw 4</t>
  </si>
  <si>
    <t>groepsruimte middenbouw 5</t>
  </si>
  <si>
    <t>WSNS RT/ orthotheek</t>
  </si>
  <si>
    <t>leerplein/ multifunctionele ruimte 3</t>
  </si>
  <si>
    <t xml:space="preserve">toilet </t>
  </si>
  <si>
    <t>boekenhoek</t>
  </si>
  <si>
    <t>portaal 3</t>
  </si>
  <si>
    <t>groepsruimte middenbouw  6</t>
  </si>
  <si>
    <t>groepsruimte bovenbouw 7</t>
  </si>
  <si>
    <t>groepsruimte bovenbouw 8</t>
  </si>
  <si>
    <t>groepsruimte bovenbouw 9</t>
  </si>
  <si>
    <t>groepsruimte bovenbouw 10</t>
  </si>
  <si>
    <t>zeil</t>
  </si>
  <si>
    <t>Ockenburg 44</t>
  </si>
  <si>
    <t>Speelhal</t>
  </si>
  <si>
    <t>Administratie</t>
  </si>
  <si>
    <t>Spreekkamer</t>
  </si>
  <si>
    <t>IB-ruimte</t>
  </si>
  <si>
    <t>Kleedruimte meisjes</t>
  </si>
  <si>
    <t>Gymnastieklokaal</t>
  </si>
  <si>
    <t>Wasruimte/werkkast</t>
  </si>
  <si>
    <t>Kleedruimte jongens</t>
  </si>
  <si>
    <t>Vergaderruimte</t>
  </si>
  <si>
    <t>Pantry</t>
  </si>
  <si>
    <t>Multifunctionele ruimte</t>
  </si>
  <si>
    <t>Directiekantoor</t>
  </si>
  <si>
    <t>Reproruimte</t>
  </si>
  <si>
    <t>Hal</t>
  </si>
  <si>
    <t>Praktijklokaal</t>
  </si>
  <si>
    <t>Kooklokaal</t>
  </si>
  <si>
    <t>Personeelstoilet/garderobe</t>
  </si>
  <si>
    <t>Garderobe</t>
  </si>
  <si>
    <t>Toiletten/verschoonruimte</t>
  </si>
  <si>
    <t>Speeltoestel in lokaal 8</t>
  </si>
  <si>
    <t xml:space="preserve">Lokaal </t>
  </si>
  <si>
    <t>Handvaardigheid</t>
  </si>
  <si>
    <t>Werkruimte</t>
  </si>
  <si>
    <t>Centrale hal</t>
  </si>
  <si>
    <t xml:space="preserve">Personeelstoilet </t>
  </si>
  <si>
    <t>0.29</t>
  </si>
  <si>
    <t>0.30</t>
  </si>
  <si>
    <t>0.31</t>
  </si>
  <si>
    <t>0.32</t>
  </si>
  <si>
    <t>0.35</t>
  </si>
  <si>
    <t>0.36</t>
  </si>
  <si>
    <t>0.37</t>
  </si>
  <si>
    <t>0.39</t>
  </si>
  <si>
    <t>0.41</t>
  </si>
  <si>
    <t>0.44</t>
  </si>
  <si>
    <t>0.45</t>
  </si>
  <si>
    <t>0.46</t>
  </si>
  <si>
    <t>0.47</t>
  </si>
  <si>
    <t>0.48</t>
  </si>
  <si>
    <t>0.49</t>
  </si>
  <si>
    <t>0.54</t>
  </si>
  <si>
    <t>0.56</t>
  </si>
  <si>
    <t>0.57</t>
  </si>
  <si>
    <t>0.58</t>
  </si>
  <si>
    <t>0.58a</t>
  </si>
  <si>
    <t>0.60</t>
  </si>
  <si>
    <t>Oranjevrijstraat 2</t>
  </si>
  <si>
    <t>novilon</t>
  </si>
  <si>
    <t>Albatros</t>
  </si>
  <si>
    <t>verkeersruimte</t>
  </si>
  <si>
    <t>bureaukamer</t>
  </si>
  <si>
    <t>Peuterspeelzaal</t>
  </si>
  <si>
    <t>BSO</t>
  </si>
  <si>
    <t>WC BSO</t>
  </si>
  <si>
    <t>Natte hoek leslokaal</t>
  </si>
  <si>
    <t>Natte hoek hal</t>
  </si>
  <si>
    <t>Groepsruimte PSZ SPD</t>
  </si>
  <si>
    <t>Sanitaire PSZ SPD</t>
  </si>
  <si>
    <t xml:space="preserve">Gang </t>
  </si>
  <si>
    <t>Groepsruimte BSO</t>
  </si>
  <si>
    <t xml:space="preserve">Toilet BSO </t>
  </si>
  <si>
    <t>Natte hoek groepsruimte</t>
  </si>
  <si>
    <t>0,03A</t>
  </si>
  <si>
    <t>0,03B</t>
  </si>
  <si>
    <t>0.33</t>
  </si>
  <si>
    <t>0.38</t>
  </si>
  <si>
    <t>0.40</t>
  </si>
  <si>
    <t>0.43</t>
  </si>
  <si>
    <t>Parkwijck</t>
  </si>
  <si>
    <t>Zuidendijk 363-A</t>
  </si>
  <si>
    <t>Bosstraat 1</t>
  </si>
  <si>
    <t>verkeer</t>
  </si>
  <si>
    <t>groepsruimte</t>
  </si>
  <si>
    <t>entree</t>
  </si>
  <si>
    <t>0.16B</t>
  </si>
  <si>
    <t>Nassauweg 94</t>
  </si>
  <si>
    <t>Trap naar kelderruimte</t>
  </si>
  <si>
    <t>Kelderruimte</t>
  </si>
  <si>
    <t>Entreehal</t>
  </si>
  <si>
    <t>Berging</t>
  </si>
  <si>
    <t>Mediatheek/lerarenkamer</t>
  </si>
  <si>
    <t>IB-ruimte/opslag</t>
  </si>
  <si>
    <t>Toiletgroep</t>
  </si>
  <si>
    <t>MIVA</t>
  </si>
  <si>
    <t>Trap naar 1ste verdieping</t>
  </si>
  <si>
    <t xml:space="preserve">Werkruimte </t>
  </si>
  <si>
    <t>Douwe Aukestraat 1</t>
  </si>
  <si>
    <t>Van Gendtstraat 4</t>
  </si>
  <si>
    <t>K.01</t>
  </si>
  <si>
    <t>K.02</t>
  </si>
  <si>
    <t>Noodtrap</t>
  </si>
  <si>
    <t>Werkkast</t>
  </si>
  <si>
    <t>Magazijn</t>
  </si>
  <si>
    <t>Ketelruimte</t>
  </si>
  <si>
    <t>staal</t>
  </si>
  <si>
    <t>0.05 en 0.24</t>
  </si>
  <si>
    <t>2.05</t>
  </si>
  <si>
    <t>2.10</t>
  </si>
  <si>
    <t>Vinyl</t>
  </si>
  <si>
    <t>Maasstraat 204</t>
  </si>
  <si>
    <t>Bestuurskantoor</t>
  </si>
  <si>
    <t>Kantoor conciërge</t>
  </si>
  <si>
    <t>Bordes/kopieerhoek</t>
  </si>
  <si>
    <t>Leerlingenentree</t>
  </si>
  <si>
    <t>Kantoor IB</t>
  </si>
  <si>
    <t>Lokaal SDK</t>
  </si>
  <si>
    <t>Het bos</t>
  </si>
  <si>
    <t>Trap naar tussenverdieping</t>
  </si>
  <si>
    <t>Trap naar 2e verdieping</t>
  </si>
  <si>
    <t>Bordes</t>
  </si>
  <si>
    <t>CV-ruimte</t>
  </si>
  <si>
    <t>0.35a</t>
  </si>
  <si>
    <t>0.35b</t>
  </si>
  <si>
    <t>0.42</t>
  </si>
  <si>
    <t>1.06a</t>
  </si>
  <si>
    <t>1.18a</t>
  </si>
  <si>
    <t>1.18b</t>
  </si>
  <si>
    <t>1.28</t>
  </si>
  <si>
    <t>1.33</t>
  </si>
  <si>
    <t>1.66</t>
  </si>
  <si>
    <t>2.14</t>
  </si>
  <si>
    <t>Jacob Marisstraat 80</t>
  </si>
  <si>
    <t>invalide toilet</t>
  </si>
  <si>
    <t>aula</t>
  </si>
  <si>
    <t>copieerruimte</t>
  </si>
  <si>
    <t>achter entree</t>
  </si>
  <si>
    <t>lerarenkamer</t>
  </si>
  <si>
    <t>computerlokaal</t>
  </si>
  <si>
    <t>traphal</t>
  </si>
  <si>
    <t>trap naar 1e verdieping</t>
  </si>
  <si>
    <t>Elstar 31</t>
  </si>
  <si>
    <t>Schuilenburg 16</t>
  </si>
  <si>
    <t>bovenetage in de hal</t>
  </si>
  <si>
    <t>gang beperkt meubilair</t>
  </si>
  <si>
    <t>gymzalen</t>
  </si>
  <si>
    <t>Sanitaire ruimte toilet</t>
  </si>
  <si>
    <t>administratieve ruimte</t>
  </si>
  <si>
    <t>leslokalen bovenbouw</t>
  </si>
  <si>
    <t>leslokalen onderbouw</t>
  </si>
  <si>
    <t>bordes in klaslokaal</t>
  </si>
  <si>
    <t>Dubbelsteynlaan west 58</t>
  </si>
  <si>
    <t>Nolensweg 1</t>
  </si>
  <si>
    <t>Docententoilet</t>
  </si>
  <si>
    <t>Portaal</t>
  </si>
  <si>
    <t>Administratieve ruimte</t>
  </si>
  <si>
    <t>kamer</t>
  </si>
  <si>
    <t xml:space="preserve">Entree </t>
  </si>
  <si>
    <t>Voorhal</t>
  </si>
  <si>
    <t>Podium</t>
  </si>
  <si>
    <t>Hout</t>
  </si>
  <si>
    <t>Van den Broek-Erf 7</t>
  </si>
  <si>
    <t>gymzaal</t>
  </si>
  <si>
    <t>lokaal</t>
  </si>
  <si>
    <t>Brouwersdijk 111</t>
  </si>
  <si>
    <t>entresovloer kleuterlokalen</t>
  </si>
  <si>
    <t>Doelstraat 13</t>
  </si>
  <si>
    <t>Datum afloop contract</t>
  </si>
  <si>
    <t>Beton</t>
  </si>
  <si>
    <t>Steen/Tegels</t>
  </si>
  <si>
    <t>Graniet</t>
  </si>
  <si>
    <t>Laminaat</t>
  </si>
  <si>
    <t>Novilon</t>
  </si>
  <si>
    <t>PVC</t>
  </si>
  <si>
    <t>L</t>
  </si>
  <si>
    <t>Aula/Leerplein</t>
  </si>
  <si>
    <t>Slaapkamer</t>
  </si>
  <si>
    <t>2</t>
  </si>
  <si>
    <t>Re-coaten</t>
  </si>
  <si>
    <t>A 0.01</t>
  </si>
  <si>
    <t>Groepsruimte onderbouw</t>
  </si>
  <si>
    <t>A 0.02</t>
  </si>
  <si>
    <t>A 0.03</t>
  </si>
  <si>
    <t>Berging groepsruimte</t>
  </si>
  <si>
    <t>A 0.04</t>
  </si>
  <si>
    <t>A 0.05</t>
  </si>
  <si>
    <t>A 0.06</t>
  </si>
  <si>
    <t>A 0.07</t>
  </si>
  <si>
    <t>Groepsruimte bovenbouw</t>
  </si>
  <si>
    <t>A 0.08</t>
  </si>
  <si>
    <t>A 0.09</t>
  </si>
  <si>
    <t>A 0.10</t>
  </si>
  <si>
    <t>A 0.17</t>
  </si>
  <si>
    <t>Tochtportaal/trappenhuis</t>
  </si>
  <si>
    <t>A 0.18</t>
  </si>
  <si>
    <t>A 0.19</t>
  </si>
  <si>
    <t>Teamruimte</t>
  </si>
  <si>
    <t>A 0.20</t>
  </si>
  <si>
    <t>Buitenberging</t>
  </si>
  <si>
    <t>A 0.21</t>
  </si>
  <si>
    <t>A 0.22</t>
  </si>
  <si>
    <t>Adjunct directeur</t>
  </si>
  <si>
    <t>A 0.23</t>
  </si>
  <si>
    <t>A 0.24</t>
  </si>
  <si>
    <t>A 0.25</t>
  </si>
  <si>
    <t>A 0.26</t>
  </si>
  <si>
    <t>Toiletten onderbouw</t>
  </si>
  <si>
    <t>A 0.27</t>
  </si>
  <si>
    <t>A 0.30</t>
  </si>
  <si>
    <t>A 0.31</t>
  </si>
  <si>
    <t>Archief/Repro/Server/Papieropslag</t>
  </si>
  <si>
    <t>A 0.37</t>
  </si>
  <si>
    <t>A 0.39</t>
  </si>
  <si>
    <t>MiVa toilet + douche/personeelstoilet</t>
  </si>
  <si>
    <t>A 0.40</t>
  </si>
  <si>
    <t>Toiletten bovenbouw</t>
  </si>
  <si>
    <t>A 0.41</t>
  </si>
  <si>
    <t>A 0.42</t>
  </si>
  <si>
    <t>A 0.44</t>
  </si>
  <si>
    <t>A 0.45</t>
  </si>
  <si>
    <t>Spreekruimte</t>
  </si>
  <si>
    <t>A 0.46</t>
  </si>
  <si>
    <t>Server</t>
  </si>
  <si>
    <t>B 0.12</t>
  </si>
  <si>
    <t>Berging MG</t>
  </si>
  <si>
    <t>B 0.19</t>
  </si>
  <si>
    <t>Groepsruimte onderwijs</t>
  </si>
  <si>
    <t>B 0.24</t>
  </si>
  <si>
    <t>Berging speellokaal</t>
  </si>
  <si>
    <t>A 1.01</t>
  </si>
  <si>
    <t>A 1.02</t>
  </si>
  <si>
    <t>A 1.03</t>
  </si>
  <si>
    <t>A 1.04</t>
  </si>
  <si>
    <t>A 1.05</t>
  </si>
  <si>
    <t>A 1.06</t>
  </si>
  <si>
    <t>A 1.07</t>
  </si>
  <si>
    <t>A 1.08</t>
  </si>
  <si>
    <t>A 1.09</t>
  </si>
  <si>
    <t>A 1.10</t>
  </si>
  <si>
    <t>A 1.17</t>
  </si>
  <si>
    <t>A 1.18</t>
  </si>
  <si>
    <t>A 1.19</t>
  </si>
  <si>
    <t>Directie</t>
  </si>
  <si>
    <t>A 1.20</t>
  </si>
  <si>
    <t>RTR</t>
  </si>
  <si>
    <t>A 1.21</t>
  </si>
  <si>
    <t>A 1.22</t>
  </si>
  <si>
    <t>IBR</t>
  </si>
  <si>
    <t>A 1.26</t>
  </si>
  <si>
    <t>A 1.27</t>
  </si>
  <si>
    <t>A 1.28</t>
  </si>
  <si>
    <t>A 1.29</t>
  </si>
  <si>
    <t>A 1.30</t>
  </si>
  <si>
    <t>A 1.35</t>
  </si>
  <si>
    <t>MiVa toilet</t>
  </si>
  <si>
    <t>A 1.36</t>
  </si>
  <si>
    <t>A 1.37</t>
  </si>
  <si>
    <t>A 1.38</t>
  </si>
  <si>
    <t>A 1.39</t>
  </si>
  <si>
    <t>Berg. Grp.</t>
  </si>
  <si>
    <t>A 1.45</t>
  </si>
  <si>
    <t>A 2.08</t>
  </si>
  <si>
    <t>Spreekkamer/stilteruimte</t>
  </si>
  <si>
    <t>A 2.10</t>
  </si>
  <si>
    <t>Schepenenstaat 1</t>
  </si>
  <si>
    <t>Totaal kosten per 3-1-2027</t>
  </si>
  <si>
    <t>Totaal kosten per 5-1-2029</t>
  </si>
  <si>
    <t>Algemeen 1-3-2027</t>
  </si>
  <si>
    <t>Algemeen 5-1-2029</t>
  </si>
  <si>
    <t>Algmeen 5-1-2029</t>
  </si>
  <si>
    <t>Totaal kosten per datum</t>
  </si>
  <si>
    <t>Per datum</t>
  </si>
  <si>
    <t>INSCHRIJVINGSBEDRAG EXCLUSIEF BTW</t>
  </si>
  <si>
    <t>Schoonmaak Zomerschool</t>
  </si>
  <si>
    <t xml:space="preserve">Kosten productie per jaar ma t/m vr </t>
  </si>
  <si>
    <t>Avontuur</t>
  </si>
  <si>
    <t>6</t>
  </si>
  <si>
    <t>40</t>
  </si>
  <si>
    <t xml:space="preserve">Parkwijck </t>
  </si>
  <si>
    <t xml:space="preserve">Bestuurskantoor </t>
  </si>
  <si>
    <t>Romboutslaan 115</t>
  </si>
  <si>
    <t>Algemeen</t>
  </si>
  <si>
    <t>Zie omschrijving*</t>
  </si>
  <si>
    <t xml:space="preserve">* dit is een schatting van het totaal aan m2 glas, na gunning voert dienstverlener een inventarisatie per locatie uit. De gegevens van de inventarisatie worden overgenomen in het prijsbeheermodel. </t>
  </si>
  <si>
    <t>0,2</t>
  </si>
  <si>
    <t>0,8</t>
  </si>
  <si>
    <t>Tegels</t>
  </si>
  <si>
    <t>Gymzaal</t>
  </si>
  <si>
    <t>20</t>
  </si>
  <si>
    <t>00.1</t>
  </si>
  <si>
    <t>00.2</t>
  </si>
  <si>
    <t>00.3</t>
  </si>
  <si>
    <t>00.4</t>
  </si>
  <si>
    <t>00.5</t>
  </si>
  <si>
    <t>00.6</t>
  </si>
  <si>
    <t>00.7</t>
  </si>
  <si>
    <t>00.8</t>
  </si>
  <si>
    <t>00.9</t>
  </si>
  <si>
    <t>00.10</t>
  </si>
  <si>
    <t>00.11</t>
  </si>
  <si>
    <t>00.12</t>
  </si>
  <si>
    <t>00.13</t>
  </si>
  <si>
    <t>00.14</t>
  </si>
  <si>
    <t>00.15</t>
  </si>
  <si>
    <t>00.16</t>
  </si>
  <si>
    <t>00.17</t>
  </si>
  <si>
    <t>W&amp;T Lab</t>
  </si>
  <si>
    <t>ICT BS</t>
  </si>
  <si>
    <t>CVB</t>
  </si>
  <si>
    <t>Grote Zaal</t>
  </si>
  <si>
    <t>Toilet Heren</t>
  </si>
  <si>
    <t>Toilet Dames</t>
  </si>
  <si>
    <t>PSA</t>
  </si>
  <si>
    <t>O&amp;K</t>
  </si>
  <si>
    <t>HR</t>
  </si>
  <si>
    <t>Financien</t>
  </si>
  <si>
    <t>tegels</t>
  </si>
  <si>
    <t>TN609714</t>
  </si>
  <si>
    <t>U geeft de machines weer per overgangsdatum. Dus waar algemeen 1-3-2027 staat vult u de machines die per 1-3-2027 gebruikt gaan worden en bij algemeen 5-1-2029 geeft u de machines aan welke per 5-1-2029 gebruikt gaan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</si>
</sst>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413]d\-mmm\-yy;@"/>
    <numFmt numFmtId="196" formatCode="_ [$€-2]\ * #,##0.00_ ;_ [$€-2]\ * \-#,##0.00_ ;_ [$€-2]\ * &quot;-&quot;??_ ;_ @_ "/>
  </numFmts>
  <fonts count="144">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sz val="10"/>
      <color indexed="2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0"/>
      <name val="Times New Roman"/>
      <family val="1"/>
    </font>
    <font>
      <b/>
      <sz val="1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
      <sz val="10"/>
      <color rgb="FF000000"/>
      <name val="Georgia"/>
      <family val="1"/>
    </font>
    <font>
      <b/>
      <sz val="10"/>
      <color theme="1"/>
      <name val="Times New Roman"/>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
      <left/>
      <right/>
      <top style="thin">
        <color auto="1"/>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2"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7" fillId="0" borderId="0" applyFont="0" applyFill="0" applyBorder="0" applyAlignment="0" applyProtection="0"/>
    <xf numFmtId="18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5"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8"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89" fontId="3" fillId="0" borderId="0"/>
    <xf numFmtId="190"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1" fontId="5"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92" fontId="35" fillId="0" borderId="0"/>
    <xf numFmtId="192"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3"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4" fontId="7" fillId="0" borderId="0" applyFont="0" applyFill="0" applyBorder="0" applyAlignment="0" applyProtection="0"/>
  </cellStyleXfs>
  <cellXfs count="542">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5"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5" fontId="70" fillId="0" borderId="0" xfId="13" applyNumberFormat="1" applyFont="1" applyAlignment="1" applyProtection="1">
      <alignment vertical="center"/>
      <protection hidden="1"/>
    </xf>
    <xf numFmtId="176"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6"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8"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4"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4"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65" fillId="0" borderId="0" xfId="84" applyFont="1" applyAlignment="1">
      <alignment wrapText="1"/>
    </xf>
    <xf numFmtId="0" fontId="73" fillId="0" borderId="0" xfId="84"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167" fontId="78" fillId="0" borderId="35" xfId="8" applyFont="1" applyBorder="1"/>
    <xf numFmtId="0" fontId="82" fillId="0" borderId="0" xfId="63" applyFont="1"/>
    <xf numFmtId="2" fontId="76" fillId="0" borderId="0" xfId="12" applyNumberFormat="1" applyFont="1"/>
    <xf numFmtId="187"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9" applyFont="1"/>
    <xf numFmtId="167" fontId="82" fillId="0" borderId="0" xfId="8" applyFont="1"/>
    <xf numFmtId="2" fontId="80" fillId="0" borderId="0" xfId="89" applyNumberFormat="1" applyFont="1"/>
    <xf numFmtId="0" fontId="85" fillId="0" borderId="0" xfId="89" applyFont="1"/>
    <xf numFmtId="166" fontId="78" fillId="2" borderId="37" xfId="18" applyFont="1" applyFill="1" applyBorder="1" applyAlignment="1">
      <alignment horizontal="right"/>
    </xf>
    <xf numFmtId="166" fontId="78" fillId="2" borderId="37" xfId="18" applyFont="1" applyFill="1" applyBorder="1" applyAlignment="1">
      <alignment horizontal="center"/>
    </xf>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0" fontId="78" fillId="0" borderId="0" xfId="17" applyFont="1" applyAlignment="1">
      <alignment horizontal="center" vertical="center"/>
    </xf>
    <xf numFmtId="0" fontId="88" fillId="0" borderId="0" xfId="17" applyFont="1"/>
    <xf numFmtId="0" fontId="78" fillId="0" borderId="37" xfId="0" applyFont="1" applyBorder="1"/>
    <xf numFmtId="1" fontId="78" fillId="0" borderId="37" xfId="61" applyNumberFormat="1" applyFont="1" applyBorder="1" applyAlignment="1">
      <alignment horizontal="center"/>
    </xf>
    <xf numFmtId="1" fontId="88" fillId="0" borderId="37"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0" xfId="0" applyFont="1" applyAlignment="1">
      <alignment horizontal="center"/>
    </xf>
    <xf numFmtId="0" fontId="78" fillId="0" borderId="4" xfId="0" applyFont="1" applyBorder="1"/>
    <xf numFmtId="0" fontId="78" fillId="0" borderId="16" xfId="0" applyFont="1" applyBorder="1" applyAlignment="1">
      <alignment wrapText="1"/>
    </xf>
    <xf numFmtId="0" fontId="78" fillId="2" borderId="16" xfId="0" applyFont="1" applyFill="1" applyBorder="1" applyAlignment="1">
      <alignment wrapText="1"/>
    </xf>
    <xf numFmtId="0" fontId="84" fillId="0" borderId="16" xfId="59" applyFont="1" applyBorder="1" applyAlignment="1">
      <alignment wrapText="1"/>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6" xfId="0" applyFont="1" applyBorder="1"/>
    <xf numFmtId="0" fontId="78" fillId="0" borderId="35"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5"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79" fontId="94" fillId="0" borderId="0" xfId="0" applyNumberFormat="1" applyFont="1"/>
    <xf numFmtId="178" fontId="94" fillId="0" borderId="0" xfId="0" applyNumberFormat="1" applyFont="1"/>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4" fontId="95" fillId="0" borderId="0" xfId="3" applyNumberFormat="1" applyFont="1" applyFill="1" applyBorder="1" applyAlignment="1" applyProtection="1">
      <alignment horizontal="center"/>
      <protection hidden="1"/>
    </xf>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4"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4" fontId="87" fillId="0" borderId="0" xfId="0" applyNumberFormat="1" applyFont="1" applyAlignment="1">
      <alignment horizontal="center" vertical="center"/>
    </xf>
    <xf numFmtId="2" fontId="88" fillId="0" borderId="37" xfId="3" applyNumberFormat="1" applyFont="1" applyFill="1" applyBorder="1" applyAlignment="1" applyProtection="1">
      <protection hidden="1"/>
    </xf>
    <xf numFmtId="1" fontId="80" fillId="0" borderId="37" xfId="13" applyNumberFormat="1" applyFont="1" applyBorder="1" applyAlignment="1" applyProtection="1">
      <alignment horizontal="center"/>
      <protection hidden="1"/>
    </xf>
    <xf numFmtId="0" fontId="78" fillId="0" borderId="36" xfId="13" applyFont="1" applyBorder="1" applyProtection="1">
      <protection hidden="1"/>
    </xf>
    <xf numFmtId="0" fontId="103" fillId="0" borderId="35"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6" xfId="13" applyNumberFormat="1" applyFont="1" applyBorder="1" applyProtection="1">
      <protection hidden="1"/>
    </xf>
    <xf numFmtId="0" fontId="80" fillId="0" borderId="37" xfId="0" applyFont="1" applyBorder="1"/>
    <xf numFmtId="0" fontId="104" fillId="0" borderId="0" xfId="0" applyFont="1"/>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4" fontId="85" fillId="0" borderId="0" xfId="0" applyNumberFormat="1" applyFont="1"/>
    <xf numFmtId="0" fontId="85" fillId="0" borderId="0" xfId="0" applyFont="1" applyAlignment="1">
      <alignment horizontal="right"/>
    </xf>
    <xf numFmtId="2" fontId="75" fillId="0" borderId="0" xfId="63" applyNumberFormat="1" applyFont="1"/>
    <xf numFmtId="2" fontId="76" fillId="0" borderId="0" xfId="63" applyNumberFormat="1" applyFont="1"/>
    <xf numFmtId="0" fontId="78" fillId="0" borderId="34" xfId="0" applyFont="1" applyBorder="1" applyAlignment="1">
      <alignment horizontal="center"/>
    </xf>
    <xf numFmtId="0" fontId="78" fillId="0" borderId="2" xfId="0" applyFont="1" applyBorder="1" applyAlignment="1">
      <alignment horizontal="center"/>
    </xf>
    <xf numFmtId="0" fontId="78" fillId="0" borderId="6" xfId="0" applyFont="1" applyBorder="1" applyAlignment="1">
      <alignment horizontal="center"/>
    </xf>
    <xf numFmtId="0" fontId="104" fillId="0" borderId="0" xfId="10" applyFont="1"/>
    <xf numFmtId="178"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0" xfId="9" applyFont="1" applyAlignment="1" applyProtection="1">
      <alignment horizontal="center"/>
      <protection hidden="1"/>
    </xf>
    <xf numFmtId="0" fontId="78" fillId="0" borderId="0" xfId="9" applyFont="1" applyAlignment="1" applyProtection="1">
      <alignment horizontal="lef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4" fontId="107" fillId="0" borderId="0" xfId="3" applyNumberFormat="1" applyFont="1" applyFill="1" applyBorder="1" applyAlignment="1" applyProtection="1">
      <alignment horizontal="center"/>
      <protection hidden="1"/>
    </xf>
    <xf numFmtId="2" fontId="90" fillId="0" borderId="0" xfId="84" applyNumberFormat="1" applyFont="1"/>
    <xf numFmtId="169" fontId="107" fillId="0" borderId="0" xfId="3" applyFont="1" applyFill="1" applyBorder="1" applyAlignment="1" applyProtection="1">
      <alignment horizontal="center"/>
      <protection hidden="1"/>
    </xf>
    <xf numFmtId="173" fontId="107"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8" fillId="0" borderId="0" xfId="97" applyFont="1"/>
    <xf numFmtId="2" fontId="90" fillId="0" borderId="0" xfId="63" applyNumberFormat="1" applyFont="1"/>
    <xf numFmtId="195" fontId="108" fillId="0" borderId="0" xfId="63" applyNumberFormat="1" applyFont="1" applyAlignment="1">
      <alignment horizontal="left"/>
    </xf>
    <xf numFmtId="0" fontId="80" fillId="0" borderId="36" xfId="84" applyFont="1" applyBorder="1"/>
    <xf numFmtId="0" fontId="80" fillId="0" borderId="38" xfId="84" applyFont="1" applyBorder="1"/>
    <xf numFmtId="0" fontId="79" fillId="63" borderId="37" xfId="0" applyFont="1" applyFill="1" applyBorder="1" applyAlignment="1">
      <alignment wrapText="1"/>
    </xf>
    <xf numFmtId="0" fontId="79" fillId="63" borderId="37" xfId="0" applyFont="1" applyFill="1" applyBorder="1"/>
    <xf numFmtId="2" fontId="76" fillId="64" borderId="0" xfId="12" applyNumberFormat="1" applyFont="1" applyFill="1"/>
    <xf numFmtId="2" fontId="75" fillId="64" borderId="0" xfId="12" applyNumberFormat="1" applyFont="1" applyFill="1"/>
    <xf numFmtId="0" fontId="78" fillId="64" borderId="2" xfId="10" applyFont="1" applyFill="1" applyBorder="1"/>
    <xf numFmtId="3" fontId="88" fillId="64" borderId="37" xfId="62" applyNumberFormat="1" applyFont="1" applyFill="1" applyBorder="1" applyAlignment="1" applyProtection="1">
      <alignment horizontal="left" wrapText="1"/>
      <protection hidden="1"/>
    </xf>
    <xf numFmtId="3" fontId="88" fillId="64" borderId="37" xfId="62" applyNumberFormat="1" applyFont="1" applyFill="1" applyBorder="1" applyAlignment="1" applyProtection="1">
      <alignment horizontal="left" vertical="top" wrapText="1"/>
      <protection hidden="1"/>
    </xf>
    <xf numFmtId="167" fontId="111" fillId="63" borderId="33" xfId="8" applyFont="1" applyFill="1" applyBorder="1" applyAlignment="1">
      <alignment horizontal="center" vertical="top" wrapText="1"/>
    </xf>
    <xf numFmtId="0" fontId="110" fillId="0" borderId="0" xfId="0" applyFont="1" applyAlignment="1">
      <alignment horizontal="center" vertical="center"/>
    </xf>
    <xf numFmtId="0" fontId="113" fillId="0" borderId="0" xfId="17" applyFont="1"/>
    <xf numFmtId="1" fontId="80" fillId="0" borderId="37" xfId="61" applyNumberFormat="1" applyFont="1" applyBorder="1" applyAlignment="1">
      <alignment horizontal="center"/>
    </xf>
    <xf numFmtId="2" fontId="114" fillId="0" borderId="0" xfId="0" applyNumberFormat="1" applyFont="1"/>
    <xf numFmtId="2" fontId="112" fillId="63" borderId="33" xfId="0" applyNumberFormat="1" applyFont="1" applyFill="1" applyBorder="1" applyAlignment="1">
      <alignment horizontal="center" vertical="top" wrapText="1"/>
    </xf>
    <xf numFmtId="0" fontId="110" fillId="0" borderId="0" xfId="0" applyFont="1" applyAlignment="1">
      <alignment horizontal="center"/>
    </xf>
    <xf numFmtId="2" fontId="115" fillId="0" borderId="0" xfId="13" applyNumberFormat="1" applyFont="1" applyAlignment="1" applyProtection="1">
      <alignment vertical="center"/>
      <protection locked="0"/>
    </xf>
    <xf numFmtId="2" fontId="120" fillId="0" borderId="0" xfId="13" applyNumberFormat="1" applyFont="1" applyAlignment="1" applyProtection="1">
      <alignment horizontal="center" wrapText="1"/>
      <protection hidden="1"/>
    </xf>
    <xf numFmtId="0" fontId="110" fillId="0" borderId="0" xfId="0" applyFont="1" applyAlignment="1">
      <alignment horizontal="center" wrapText="1"/>
    </xf>
    <xf numFmtId="2" fontId="119" fillId="63" borderId="36" xfId="13" applyNumberFormat="1" applyFont="1" applyFill="1" applyBorder="1" applyAlignment="1" applyProtection="1">
      <alignment horizontal="left" vertical="center" wrapText="1"/>
      <protection hidden="1"/>
    </xf>
    <xf numFmtId="0" fontId="111" fillId="63" borderId="36" xfId="59" applyFont="1" applyFill="1" applyBorder="1" applyAlignment="1">
      <alignment horizontal="left" vertical="top" wrapText="1"/>
    </xf>
    <xf numFmtId="0" fontId="111" fillId="63" borderId="38" xfId="59" applyFont="1" applyFill="1" applyBorder="1" applyAlignment="1">
      <alignment horizontal="left" vertical="top" wrapText="1"/>
    </xf>
    <xf numFmtId="0" fontId="111" fillId="63" borderId="35" xfId="59" applyFont="1" applyFill="1" applyBorder="1" applyAlignment="1">
      <alignment horizontal="left" vertical="top" wrapText="1"/>
    </xf>
    <xf numFmtId="0" fontId="83" fillId="0" borderId="0" xfId="9" applyFont="1" applyAlignment="1" applyProtection="1">
      <alignment horizontal="left" vertical="center"/>
      <protection hidden="1"/>
    </xf>
    <xf numFmtId="2" fontId="111" fillId="63" borderId="33" xfId="0" applyNumberFormat="1" applyFont="1" applyFill="1" applyBorder="1" applyAlignment="1">
      <alignment horizontal="left" vertical="top" wrapText="1"/>
    </xf>
    <xf numFmtId="0" fontId="110" fillId="0" borderId="0" xfId="84" applyFont="1"/>
    <xf numFmtId="0" fontId="125" fillId="0" borderId="0" xfId="63" applyFont="1"/>
    <xf numFmtId="44" fontId="123" fillId="63" borderId="35" xfId="63" applyNumberFormat="1" applyFont="1" applyFill="1" applyBorder="1"/>
    <xf numFmtId="2" fontId="35" fillId="64" borderId="37" xfId="8" applyNumberFormat="1" applyFont="1" applyFill="1" applyBorder="1" applyAlignment="1">
      <alignment horizontal="center"/>
    </xf>
    <xf numFmtId="1" fontId="124" fillId="2" borderId="37" xfId="8" applyNumberFormat="1" applyFont="1" applyFill="1" applyBorder="1" applyAlignment="1">
      <alignment horizontal="center"/>
    </xf>
    <xf numFmtId="173" fontId="124" fillId="2" borderId="37" xfId="8" applyNumberFormat="1" applyFont="1" applyFill="1" applyBorder="1"/>
    <xf numFmtId="167" fontId="124" fillId="2" borderId="37" xfId="8" applyFont="1" applyFill="1" applyBorder="1"/>
    <xf numFmtId="166" fontId="35" fillId="0" borderId="37" xfId="18" applyFont="1" applyBorder="1"/>
    <xf numFmtId="179" fontId="35" fillId="0" borderId="37" xfId="89" applyNumberFormat="1" applyFont="1" applyBorder="1"/>
    <xf numFmtId="173" fontId="79" fillId="63" borderId="36" xfId="8" applyNumberFormat="1" applyFont="1" applyFill="1" applyBorder="1" applyAlignment="1">
      <alignment horizontal="left"/>
    </xf>
    <xf numFmtId="167" fontId="79" fillId="63" borderId="35" xfId="8" applyFont="1" applyFill="1" applyBorder="1"/>
    <xf numFmtId="173" fontId="79" fillId="63" borderId="37" xfId="8" applyNumberFormat="1" applyFont="1" applyFill="1" applyBorder="1" applyAlignment="1">
      <alignment vertical="top" wrapText="1"/>
    </xf>
    <xf numFmtId="173" fontId="79" fillId="63" borderId="37" xfId="8" applyNumberFormat="1" applyFont="1" applyFill="1" applyBorder="1" applyAlignment="1">
      <alignment horizontal="center" vertical="top" wrapText="1"/>
    </xf>
    <xf numFmtId="167" fontId="79" fillId="63" borderId="37" xfId="8" applyFont="1" applyFill="1" applyBorder="1" applyAlignment="1">
      <alignment horizontal="center" vertical="top" wrapText="1"/>
    </xf>
    <xf numFmtId="167" fontId="79" fillId="63" borderId="33" xfId="8" applyFont="1" applyFill="1" applyBorder="1" applyAlignment="1">
      <alignment horizontal="center" vertical="top" wrapText="1"/>
    </xf>
    <xf numFmtId="0" fontId="35" fillId="0" borderId="0" xfId="17" applyFont="1"/>
    <xf numFmtId="0" fontId="124" fillId="0" borderId="0" xfId="17" applyFont="1"/>
    <xf numFmtId="0" fontId="35" fillId="0" borderId="0" xfId="0" applyFont="1"/>
    <xf numFmtId="2" fontId="124" fillId="0" borderId="0" xfId="0" applyNumberFormat="1" applyFont="1" applyAlignment="1">
      <alignment horizontal="center"/>
    </xf>
    <xf numFmtId="2" fontId="126" fillId="0" borderId="0" xfId="0" applyNumberFormat="1" applyFont="1" applyAlignment="1">
      <alignment horizontal="center"/>
    </xf>
    <xf numFmtId="2" fontId="131" fillId="0" borderId="0" xfId="12" applyNumberFormat="1" applyFont="1" applyAlignment="1">
      <alignment horizontal="center"/>
    </xf>
    <xf numFmtId="43" fontId="128" fillId="0" borderId="37" xfId="8" applyNumberFormat="1" applyFont="1" applyFill="1" applyBorder="1" applyAlignment="1">
      <alignment horizontal="center"/>
    </xf>
    <xf numFmtId="1" fontId="129" fillId="0" borderId="37" xfId="0" applyNumberFormat="1" applyFont="1" applyBorder="1" applyAlignment="1">
      <alignment horizontal="center"/>
    </xf>
    <xf numFmtId="14" fontId="127" fillId="0" borderId="0" xfId="12" applyNumberFormat="1" applyFont="1" applyAlignment="1">
      <alignment horizontal="left"/>
    </xf>
    <xf numFmtId="176" fontId="35" fillId="64" borderId="37" xfId="11" applyNumberFormat="1" applyFont="1" applyFill="1" applyBorder="1" applyAlignment="1" applyProtection="1">
      <alignment vertical="center"/>
      <protection hidden="1"/>
    </xf>
    <xf numFmtId="178" fontId="132" fillId="0" borderId="6" xfId="13" applyNumberFormat="1" applyFont="1" applyBorder="1" applyAlignment="1" applyProtection="1">
      <alignment horizontal="left" vertical="center"/>
      <protection hidden="1"/>
    </xf>
    <xf numFmtId="180" fontId="35" fillId="0" borderId="0" xfId="11" applyNumberFormat="1" applyFont="1" applyProtection="1">
      <protection hidden="1"/>
    </xf>
    <xf numFmtId="2" fontId="132" fillId="0" borderId="37" xfId="3" applyNumberFormat="1" applyFont="1" applyFill="1" applyBorder="1" applyAlignment="1" applyProtection="1">
      <protection hidden="1"/>
    </xf>
    <xf numFmtId="166" fontId="132" fillId="35" borderId="37" xfId="18" applyFont="1" applyFill="1" applyBorder="1" applyAlignment="1" applyProtection="1">
      <protection locked="0"/>
    </xf>
    <xf numFmtId="174" fontId="133" fillId="0" borderId="5" xfId="0" applyNumberFormat="1" applyFont="1" applyBorder="1" applyAlignment="1">
      <alignment horizontal="center" vertical="center"/>
    </xf>
    <xf numFmtId="166" fontId="132" fillId="65" borderId="37" xfId="18" applyFont="1" applyFill="1" applyBorder="1" applyAlignment="1" applyProtection="1">
      <protection locked="0"/>
    </xf>
    <xf numFmtId="178" fontId="124" fillId="0" borderId="37" xfId="3" applyNumberFormat="1" applyFont="1" applyFill="1" applyBorder="1" applyAlignment="1" applyProtection="1">
      <protection hidden="1"/>
    </xf>
    <xf numFmtId="169" fontId="132" fillId="0" borderId="37" xfId="3" applyFont="1" applyFill="1" applyBorder="1" applyAlignment="1" applyProtection="1">
      <protection hidden="1"/>
    </xf>
    <xf numFmtId="166" fontId="132" fillId="0" borderId="37" xfId="18" applyFont="1" applyFill="1" applyBorder="1" applyAlignment="1" applyProtection="1">
      <protection locked="0"/>
    </xf>
    <xf numFmtId="169" fontId="132" fillId="0" borderId="37" xfId="3" applyFont="1" applyFill="1" applyBorder="1" applyAlignment="1" applyProtection="1">
      <protection locked="0"/>
    </xf>
    <xf numFmtId="166" fontId="135" fillId="2" borderId="37" xfId="18" applyFont="1" applyFill="1" applyBorder="1" applyAlignment="1" applyProtection="1">
      <alignment horizontal="right"/>
      <protection locked="0"/>
    </xf>
    <xf numFmtId="174" fontId="128" fillId="0" borderId="5" xfId="0" applyNumberFormat="1" applyFont="1" applyBorder="1" applyAlignment="1">
      <alignment horizontal="center" vertical="center"/>
    </xf>
    <xf numFmtId="174" fontId="136" fillId="0" borderId="5" xfId="0" applyNumberFormat="1" applyFont="1" applyBorder="1" applyAlignment="1">
      <alignment horizontal="center" vertical="center"/>
    </xf>
    <xf numFmtId="174" fontId="35" fillId="0" borderId="5" xfId="0" applyNumberFormat="1" applyFont="1" applyBorder="1"/>
    <xf numFmtId="178" fontId="124" fillId="0" borderId="4" xfId="5" applyNumberFormat="1" applyFont="1" applyFill="1" applyBorder="1" applyAlignment="1" applyProtection="1">
      <protection hidden="1"/>
    </xf>
    <xf numFmtId="174" fontId="35" fillId="0" borderId="6" xfId="0" applyNumberFormat="1" applyFont="1" applyBorder="1" applyAlignment="1">
      <alignment horizontal="center" vertical="center"/>
    </xf>
    <xf numFmtId="174" fontId="35" fillId="0" borderId="0" xfId="0" applyNumberFormat="1" applyFont="1"/>
    <xf numFmtId="178" fontId="137" fillId="0" borderId="37" xfId="5" applyNumberFormat="1" applyFont="1" applyFill="1" applyBorder="1" applyAlignment="1" applyProtection="1">
      <protection hidden="1"/>
    </xf>
    <xf numFmtId="178" fontId="128" fillId="0" borderId="0" xfId="0" applyNumberFormat="1" applyFont="1"/>
    <xf numFmtId="0" fontId="128" fillId="0" borderId="0" xfId="0" applyFont="1"/>
    <xf numFmtId="14" fontId="127" fillId="0" borderId="0" xfId="0" applyNumberFormat="1" applyFont="1" applyAlignment="1">
      <alignment horizontal="left"/>
    </xf>
    <xf numFmtId="166" fontId="35" fillId="0" borderId="36" xfId="18" applyFont="1" applyFill="1" applyBorder="1" applyAlignment="1" applyProtection="1">
      <protection hidden="1"/>
    </xf>
    <xf numFmtId="166" fontId="124" fillId="0" borderId="37" xfId="18" applyFont="1" applyBorder="1"/>
    <xf numFmtId="1" fontId="124"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27" fillId="0" borderId="0" xfId="63" applyNumberFormat="1" applyFont="1" applyAlignment="1">
      <alignment horizontal="left"/>
    </xf>
    <xf numFmtId="0" fontId="35" fillId="0" borderId="0" xfId="103" applyFont="1"/>
    <xf numFmtId="14" fontId="140" fillId="0" borderId="0" xfId="63" applyNumberFormat="1" applyFont="1" applyAlignment="1">
      <alignment horizontal="left"/>
    </xf>
    <xf numFmtId="0" fontId="132" fillId="0" borderId="33" xfId="62" applyFont="1" applyBorder="1" applyAlignment="1" applyProtection="1">
      <alignment horizontal="left" textRotation="90"/>
      <protection hidden="1"/>
    </xf>
    <xf numFmtId="174" fontId="132" fillId="64" borderId="33" xfId="65" applyNumberFormat="1" applyFont="1" applyFill="1" applyBorder="1" applyAlignment="1" applyProtection="1">
      <alignment horizontal="center"/>
      <protection hidden="1"/>
    </xf>
    <xf numFmtId="0" fontId="132" fillId="0" borderId="0" xfId="62" applyFont="1" applyAlignment="1" applyProtection="1">
      <alignment horizontal="left" textRotation="90"/>
      <protection hidden="1"/>
    </xf>
    <xf numFmtId="0" fontId="35" fillId="0" borderId="0" xfId="84" applyFont="1"/>
    <xf numFmtId="0" fontId="141" fillId="0" borderId="0" xfId="62" applyFont="1" applyAlignment="1" applyProtection="1">
      <alignment horizontal="left" textRotation="90"/>
      <protection hidden="1"/>
    </xf>
    <xf numFmtId="178" fontId="132" fillId="64" borderId="37" xfId="62" applyNumberFormat="1" applyFont="1" applyFill="1" applyBorder="1" applyAlignment="1" applyProtection="1">
      <alignment horizontal="center"/>
      <protection hidden="1"/>
    </xf>
    <xf numFmtId="178" fontId="132" fillId="2" borderId="37" xfId="62" applyNumberFormat="1" applyFont="1" applyFill="1" applyBorder="1" applyAlignment="1" applyProtection="1">
      <alignment horizontal="center"/>
      <protection hidden="1"/>
    </xf>
    <xf numFmtId="178" fontId="132" fillId="0" borderId="37" xfId="62" applyNumberFormat="1" applyFont="1" applyBorder="1" applyAlignment="1" applyProtection="1">
      <alignment horizontal="center"/>
      <protection hidden="1"/>
    </xf>
    <xf numFmtId="3" fontId="132" fillId="64" borderId="37" xfId="62" applyNumberFormat="1" applyFont="1" applyFill="1" applyBorder="1" applyAlignment="1" applyProtection="1">
      <alignment horizontal="center"/>
      <protection hidden="1"/>
    </xf>
    <xf numFmtId="166" fontId="35" fillId="0" borderId="37" xfId="102" applyFont="1" applyBorder="1"/>
    <xf numFmtId="179" fontId="35" fillId="0" borderId="37" xfId="84" applyNumberFormat="1" applyFont="1" applyBorder="1"/>
    <xf numFmtId="196" fontId="35" fillId="0" borderId="37" xfId="84" applyNumberFormat="1" applyFont="1" applyBorder="1"/>
    <xf numFmtId="166" fontId="35" fillId="0" borderId="37" xfId="84" applyNumberFormat="1" applyFont="1" applyBorder="1"/>
    <xf numFmtId="0" fontId="124" fillId="0" borderId="38" xfId="84" applyFont="1" applyBorder="1"/>
    <xf numFmtId="0" fontId="124" fillId="0" borderId="35" xfId="84" applyFont="1" applyBorder="1"/>
    <xf numFmtId="49" fontId="124" fillId="0" borderId="37" xfId="8" applyNumberFormat="1" applyFont="1" applyBorder="1" applyAlignment="1">
      <alignment horizontal="center"/>
    </xf>
    <xf numFmtId="166" fontId="124" fillId="0" borderId="37" xfId="84" applyNumberFormat="1" applyFont="1" applyBorder="1"/>
    <xf numFmtId="49" fontId="77" fillId="65" borderId="37" xfId="62" applyNumberFormat="1" applyFont="1" applyFill="1" applyBorder="1" applyAlignment="1" applyProtection="1">
      <alignment horizontal="left" vertical="top"/>
      <protection hidden="1"/>
    </xf>
    <xf numFmtId="2" fontId="79" fillId="63" borderId="37" xfId="89" applyNumberFormat="1" applyFont="1" applyFill="1" applyBorder="1" applyAlignment="1">
      <alignment vertical="top" wrapText="1"/>
    </xf>
    <xf numFmtId="2" fontId="78" fillId="0" borderId="37" xfId="0" applyNumberFormat="1" applyFont="1" applyBorder="1"/>
    <xf numFmtId="0" fontId="84" fillId="0" borderId="37" xfId="0" applyFont="1" applyBorder="1"/>
    <xf numFmtId="0" fontId="80" fillId="0" borderId="37" xfId="89" applyFont="1" applyBorder="1"/>
    <xf numFmtId="166" fontId="35" fillId="2" borderId="37" xfId="18" applyFont="1" applyFill="1" applyBorder="1" applyAlignment="1">
      <alignment horizontal="center"/>
    </xf>
    <xf numFmtId="166" fontId="124" fillId="2" borderId="37" xfId="18" applyFont="1" applyFill="1" applyBorder="1"/>
    <xf numFmtId="1" fontId="109" fillId="0" borderId="36" xfId="0" applyNumberFormat="1" applyFont="1" applyBorder="1" applyAlignment="1">
      <alignment horizontal="left" vertical="center"/>
    </xf>
    <xf numFmtId="1" fontId="109" fillId="0" borderId="38" xfId="0" applyNumberFormat="1" applyFont="1" applyBorder="1" applyAlignment="1">
      <alignment horizontal="left" vertical="center"/>
    </xf>
    <xf numFmtId="1" fontId="130" fillId="0" borderId="38" xfId="0" applyNumberFormat="1" applyFont="1" applyBorder="1" applyAlignment="1">
      <alignment horizontal="center" vertical="center" wrapText="1"/>
    </xf>
    <xf numFmtId="1" fontId="109" fillId="0" borderId="35" xfId="0" applyNumberFormat="1" applyFont="1" applyBorder="1" applyAlignment="1">
      <alignment horizontal="center" vertical="center" wrapText="1"/>
    </xf>
    <xf numFmtId="2" fontId="111" fillId="63" borderId="37" xfId="0" applyNumberFormat="1" applyFont="1" applyFill="1" applyBorder="1" applyAlignment="1">
      <alignment horizontal="left" vertical="center" wrapText="1"/>
    </xf>
    <xf numFmtId="1" fontId="111" fillId="63" borderId="37" xfId="0" applyNumberFormat="1" applyFont="1" applyFill="1" applyBorder="1" applyAlignment="1">
      <alignment horizontal="center" vertical="center" wrapText="1"/>
    </xf>
    <xf numFmtId="0" fontId="111" fillId="63" borderId="37" xfId="0" applyFont="1" applyFill="1" applyBorder="1" applyAlignment="1">
      <alignment horizontal="left" vertical="center" wrapText="1"/>
    </xf>
    <xf numFmtId="2" fontId="111" fillId="63" borderId="37" xfId="0" applyNumberFormat="1" applyFont="1" applyFill="1" applyBorder="1" applyAlignment="1">
      <alignment horizontal="center" vertical="center" wrapText="1"/>
    </xf>
    <xf numFmtId="0" fontId="78" fillId="2" borderId="37" xfId="0" applyFont="1" applyFill="1" applyBorder="1" applyAlignment="1">
      <alignment vertical="center"/>
    </xf>
    <xf numFmtId="173" fontId="124"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8" fillId="0" borderId="37" xfId="0" applyFont="1" applyBorder="1" applyAlignment="1">
      <alignment horizontal="center" vertical="center"/>
    </xf>
    <xf numFmtId="0" fontId="78" fillId="0" borderId="37" xfId="0" applyFont="1" applyBorder="1" applyAlignment="1">
      <alignment vertical="center"/>
    </xf>
    <xf numFmtId="173" fontId="124" fillId="0" borderId="37" xfId="8" applyNumberFormat="1" applyFont="1" applyFill="1" applyBorder="1" applyAlignment="1">
      <alignment horizontal="center"/>
    </xf>
    <xf numFmtId="49" fontId="35" fillId="0" borderId="37" xfId="0" applyNumberFormat="1" applyFont="1" applyBorder="1" applyAlignment="1">
      <alignment horizontal="center"/>
    </xf>
    <xf numFmtId="0" fontId="80" fillId="0" borderId="37" xfId="0" applyFont="1" applyBorder="1" applyAlignment="1">
      <alignment vertical="center"/>
    </xf>
    <xf numFmtId="0" fontId="124" fillId="0" borderId="37" xfId="0" applyFont="1" applyBorder="1"/>
    <xf numFmtId="173" fontId="124" fillId="0" borderId="37" xfId="8" applyNumberFormat="1" applyFont="1" applyFill="1" applyBorder="1" applyAlignment="1">
      <alignment horizontal="center" vertical="center"/>
    </xf>
    <xf numFmtId="0" fontId="80" fillId="0" borderId="37" xfId="0" applyFont="1" applyBorder="1" applyAlignment="1">
      <alignment horizontal="center" vertical="center"/>
    </xf>
    <xf numFmtId="1" fontId="111" fillId="63" borderId="37" xfId="0" applyNumberFormat="1" applyFont="1" applyFill="1" applyBorder="1" applyAlignment="1">
      <alignment horizontal="left"/>
    </xf>
    <xf numFmtId="1" fontId="111" fillId="63" borderId="37" xfId="0" applyNumberFormat="1" applyFont="1" applyFill="1" applyBorder="1" applyAlignment="1">
      <alignment horizontal="center"/>
    </xf>
    <xf numFmtId="0" fontId="111" fillId="63" borderId="33" xfId="0" applyFont="1" applyFill="1" applyBorder="1" applyAlignment="1">
      <alignment horizontal="left" vertical="top" wrapText="1"/>
    </xf>
    <xf numFmtId="181" fontId="111" fillId="63" borderId="33" xfId="8" applyNumberFormat="1" applyFont="1" applyFill="1" applyBorder="1" applyAlignment="1">
      <alignment horizontal="left" vertical="top" wrapText="1"/>
    </xf>
    <xf numFmtId="167" fontId="112" fillId="63" borderId="33" xfId="8" applyFont="1" applyFill="1" applyBorder="1" applyAlignment="1">
      <alignment horizontal="center" vertical="top" wrapText="1"/>
    </xf>
    <xf numFmtId="1" fontId="78" fillId="0" borderId="37" xfId="0" applyNumberFormat="1" applyFont="1" applyBorder="1" applyAlignment="1">
      <alignment horizontal="center"/>
    </xf>
    <xf numFmtId="2" fontId="35" fillId="0" borderId="37" xfId="0" applyNumberFormat="1" applyFont="1" applyBorder="1" applyAlignment="1">
      <alignment horizontal="right"/>
    </xf>
    <xf numFmtId="1" fontId="125" fillId="0" borderId="37" xfId="0" applyNumberFormat="1" applyFont="1" applyBorder="1" applyAlignment="1">
      <alignment horizontal="center"/>
    </xf>
    <xf numFmtId="1" fontId="128" fillId="0" borderId="37" xfId="8" applyNumberFormat="1" applyFont="1" applyFill="1" applyBorder="1" applyAlignment="1">
      <alignment horizontal="center"/>
    </xf>
    <xf numFmtId="2" fontId="85" fillId="0" borderId="37" xfId="8" applyNumberFormat="1" applyFont="1" applyFill="1" applyBorder="1" applyAlignment="1">
      <alignment horizontal="center"/>
    </xf>
    <xf numFmtId="173" fontId="128" fillId="0" borderId="37" xfId="8" applyNumberFormat="1" applyFont="1" applyFill="1" applyBorder="1" applyAlignment="1">
      <alignment horizontal="center"/>
    </xf>
    <xf numFmtId="0" fontId="78" fillId="0" borderId="35" xfId="0" applyFont="1" applyBorder="1"/>
    <xf numFmtId="0" fontId="78" fillId="0" borderId="33" xfId="0" applyFont="1" applyBorder="1"/>
    <xf numFmtId="2" fontId="35" fillId="0" borderId="35" xfId="0" applyNumberFormat="1" applyFont="1" applyBorder="1" applyAlignment="1">
      <alignment horizontal="right"/>
    </xf>
    <xf numFmtId="2" fontId="116" fillId="63" borderId="36" xfId="13" applyNumberFormat="1" applyFont="1" applyFill="1" applyBorder="1" applyAlignment="1" applyProtection="1">
      <alignment horizontal="left" vertical="center"/>
      <protection hidden="1"/>
    </xf>
    <xf numFmtId="2" fontId="91" fillId="63" borderId="38" xfId="11" applyNumberFormat="1" applyFont="1" applyFill="1" applyBorder="1" applyProtection="1">
      <protection hidden="1"/>
    </xf>
    <xf numFmtId="2" fontId="91" fillId="63" borderId="35" xfId="11" applyNumberFormat="1" applyFont="1" applyFill="1" applyBorder="1" applyProtection="1">
      <protection hidden="1"/>
    </xf>
    <xf numFmtId="2" fontId="78" fillId="0" borderId="36" xfId="11" applyNumberFormat="1" applyFont="1" applyBorder="1" applyProtection="1">
      <protection hidden="1"/>
    </xf>
    <xf numFmtId="2" fontId="78" fillId="0" borderId="35" xfId="11" applyNumberFormat="1" applyFont="1" applyBorder="1" applyProtection="1">
      <protection hidden="1"/>
    </xf>
    <xf numFmtId="0" fontId="80" fillId="0" borderId="36" xfId="0" applyFont="1" applyBorder="1"/>
    <xf numFmtId="0" fontId="80" fillId="0" borderId="35" xfId="0" applyFont="1" applyBorder="1"/>
    <xf numFmtId="176" fontId="124" fillId="0" borderId="37" xfId="11" applyNumberFormat="1" applyFont="1" applyBorder="1" applyAlignment="1" applyProtection="1">
      <alignment vertical="center"/>
      <protection hidden="1"/>
    </xf>
    <xf numFmtId="176" fontId="35" fillId="0" borderId="37" xfId="11" applyNumberFormat="1" applyFont="1" applyBorder="1" applyAlignment="1" applyProtection="1">
      <alignment vertical="center"/>
      <protection hidden="1"/>
    </xf>
    <xf numFmtId="10" fontId="124" fillId="0" borderId="35" xfId="0" applyNumberFormat="1" applyFont="1" applyBorder="1"/>
    <xf numFmtId="2" fontId="80" fillId="0" borderId="37" xfId="11" applyNumberFormat="1" applyFont="1" applyBorder="1" applyAlignment="1" applyProtection="1">
      <alignment horizontal="center"/>
      <protection hidden="1"/>
    </xf>
    <xf numFmtId="178" fontId="132" fillId="0" borderId="37" xfId="13" applyNumberFormat="1" applyFont="1" applyBorder="1" applyAlignment="1" applyProtection="1">
      <alignment horizontal="left" vertical="center"/>
      <protection hidden="1"/>
    </xf>
    <xf numFmtId="166" fontId="132" fillId="64" borderId="37" xfId="18" applyFont="1" applyFill="1" applyBorder="1" applyAlignment="1" applyProtection="1">
      <alignment horizontal="right" vertical="center"/>
      <protection hidden="1"/>
    </xf>
    <xf numFmtId="0" fontId="78"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8" fillId="0" borderId="38" xfId="0" applyFont="1" applyBorder="1"/>
    <xf numFmtId="0" fontId="80" fillId="0" borderId="36" xfId="13" applyFont="1" applyBorder="1" applyAlignment="1" applyProtection="1">
      <alignment vertical="center"/>
      <protection hidden="1"/>
    </xf>
    <xf numFmtId="0" fontId="80" fillId="0" borderId="38" xfId="0" applyFont="1" applyBorder="1"/>
    <xf numFmtId="10" fontId="124" fillId="0" borderId="37" xfId="16" applyNumberFormat="1" applyFont="1" applyFill="1" applyBorder="1" applyAlignment="1"/>
    <xf numFmtId="0" fontId="116" fillId="63" borderId="36" xfId="13" applyFont="1" applyFill="1" applyBorder="1" applyAlignment="1" applyProtection="1">
      <alignment horizontal="left" vertical="center"/>
      <protection hidden="1"/>
    </xf>
    <xf numFmtId="0" fontId="117" fillId="63" borderId="38" xfId="13" applyFont="1" applyFill="1" applyBorder="1" applyAlignment="1" applyProtection="1">
      <alignment horizontal="left" vertical="center"/>
      <protection hidden="1"/>
    </xf>
    <xf numFmtId="9" fontId="118" fillId="63" borderId="35" xfId="13" applyNumberFormat="1" applyFont="1" applyFill="1" applyBorder="1" applyAlignment="1" applyProtection="1">
      <alignment vertical="center"/>
      <protection hidden="1"/>
    </xf>
    <xf numFmtId="0" fontId="111" fillId="63" borderId="37" xfId="13" applyFont="1" applyFill="1" applyBorder="1" applyAlignment="1" applyProtection="1">
      <alignment horizontal="left" vertical="center"/>
      <protection hidden="1"/>
    </xf>
    <xf numFmtId="0" fontId="88" fillId="0" borderId="37" xfId="13" applyFont="1" applyBorder="1" applyAlignment="1" applyProtection="1">
      <alignment horizontal="left" vertical="center"/>
      <protection hidden="1"/>
    </xf>
    <xf numFmtId="2" fontId="132" fillId="2" borderId="37" xfId="13" applyNumberFormat="1" applyFont="1" applyFill="1" applyBorder="1" applyAlignment="1" applyProtection="1">
      <alignment horizontal="right" vertical="center"/>
      <protection hidden="1"/>
    </xf>
    <xf numFmtId="0" fontId="80" fillId="0" borderId="37" xfId="13" applyFont="1" applyBorder="1" applyAlignment="1" applyProtection="1">
      <alignment vertical="center"/>
      <protection hidden="1"/>
    </xf>
    <xf numFmtId="2" fontId="124" fillId="0" borderId="37" xfId="13" applyNumberFormat="1" applyFont="1" applyBorder="1" applyAlignment="1" applyProtection="1">
      <alignment vertical="center"/>
      <protection hidden="1"/>
    </xf>
    <xf numFmtId="0" fontId="92" fillId="0" borderId="37" xfId="13" applyFont="1" applyBorder="1" applyAlignment="1" applyProtection="1">
      <alignment vertical="center"/>
      <protection hidden="1"/>
    </xf>
    <xf numFmtId="0" fontId="35" fillId="0" borderId="37" xfId="0" applyFont="1" applyBorder="1" applyAlignment="1">
      <alignment vertical="center"/>
    </xf>
    <xf numFmtId="2" fontId="132" fillId="64" borderId="37" xfId="13" applyNumberFormat="1" applyFont="1" applyFill="1" applyBorder="1" applyAlignment="1" applyProtection="1">
      <alignment horizontal="right" vertical="center"/>
      <protection hidden="1"/>
    </xf>
    <xf numFmtId="0" fontId="93" fillId="0" borderId="37" xfId="13" applyFont="1" applyBorder="1" applyAlignment="1" applyProtection="1">
      <alignment vertical="center"/>
      <protection hidden="1"/>
    </xf>
    <xf numFmtId="0" fontId="78" fillId="0" borderId="37" xfId="13" applyFont="1" applyBorder="1" applyAlignment="1" applyProtection="1">
      <alignment vertical="center"/>
      <protection hidden="1"/>
    </xf>
    <xf numFmtId="10" fontId="132" fillId="0" borderId="37" xfId="16" applyNumberFormat="1" applyFont="1" applyFill="1" applyBorder="1" applyAlignment="1" applyProtection="1">
      <alignment vertical="center"/>
      <protection hidden="1"/>
    </xf>
    <xf numFmtId="10" fontId="124" fillId="0" borderId="37" xfId="16" applyNumberFormat="1" applyFont="1" applyFill="1" applyBorder="1" applyAlignment="1" applyProtection="1">
      <alignment vertical="center"/>
      <protection hidden="1"/>
    </xf>
    <xf numFmtId="2" fontId="119" fillId="63" borderId="38" xfId="13" applyNumberFormat="1" applyFont="1" applyFill="1" applyBorder="1" applyAlignment="1" applyProtection="1">
      <alignment horizontal="center" wrapText="1"/>
      <protection hidden="1"/>
    </xf>
    <xf numFmtId="2" fontId="119" fillId="63" borderId="35" xfId="13" applyNumberFormat="1" applyFont="1" applyFill="1" applyBorder="1" applyAlignment="1" applyProtection="1">
      <alignment horizontal="right" wrapText="1"/>
      <protection hidden="1"/>
    </xf>
    <xf numFmtId="2" fontId="100" fillId="0" borderId="38" xfId="3" applyNumberFormat="1" applyFont="1" applyFill="1" applyBorder="1" applyAlignment="1" applyProtection="1">
      <alignment horizontal="center" vertical="center"/>
      <protection hidden="1"/>
    </xf>
    <xf numFmtId="2" fontId="100" fillId="0" borderId="35" xfId="3" applyNumberFormat="1" applyFont="1" applyFill="1" applyBorder="1" applyAlignment="1" applyProtection="1">
      <alignment horizontal="right" vertical="center"/>
      <protection hidden="1"/>
    </xf>
    <xf numFmtId="174" fontId="133" fillId="0" borderId="39" xfId="0" applyNumberFormat="1" applyFont="1" applyBorder="1" applyAlignment="1">
      <alignment horizontal="center" vertical="center"/>
    </xf>
    <xf numFmtId="2" fontId="101" fillId="0" borderId="38" xfId="3" applyNumberFormat="1" applyFont="1" applyFill="1" applyBorder="1" applyAlignment="1" applyProtection="1">
      <alignment horizontal="left" vertical="center"/>
      <protection hidden="1"/>
    </xf>
    <xf numFmtId="2" fontId="95" fillId="0" borderId="35" xfId="3" applyNumberFormat="1" applyFont="1" applyFill="1" applyBorder="1" applyAlignment="1" applyProtection="1">
      <alignment horizontal="right" vertical="center"/>
      <protection hidden="1"/>
    </xf>
    <xf numFmtId="10" fontId="102" fillId="0" borderId="35" xfId="16" applyNumberFormat="1" applyFont="1" applyFill="1" applyBorder="1" applyAlignment="1" applyProtection="1">
      <alignment horizontal="right"/>
      <protection hidden="1"/>
    </xf>
    <xf numFmtId="0" fontId="80" fillId="0" borderId="36" xfId="13" applyFont="1" applyBorder="1" applyProtection="1">
      <protection hidden="1"/>
    </xf>
    <xf numFmtId="0" fontId="104" fillId="0" borderId="38" xfId="13" applyFont="1" applyBorder="1" applyProtection="1">
      <protection hidden="1"/>
    </xf>
    <xf numFmtId="0" fontId="104" fillId="0" borderId="35" xfId="13" applyFont="1" applyBorder="1" applyAlignment="1" applyProtection="1">
      <alignment horizontal="right"/>
      <protection hidden="1"/>
    </xf>
    <xf numFmtId="0" fontId="102" fillId="0" borderId="38" xfId="13" applyFont="1" applyBorder="1" applyAlignment="1" applyProtection="1">
      <alignment horizontal="right"/>
      <protection hidden="1"/>
    </xf>
    <xf numFmtId="0" fontId="102" fillId="0" borderId="35" xfId="13" applyFont="1" applyBorder="1" applyAlignment="1" applyProtection="1">
      <alignment horizontal="right"/>
      <protection hidden="1"/>
    </xf>
    <xf numFmtId="0" fontId="88" fillId="0" borderId="36" xfId="13" applyFont="1" applyBorder="1" applyProtection="1">
      <protection hidden="1"/>
    </xf>
    <xf numFmtId="10" fontId="138" fillId="64" borderId="37" xfId="16" applyNumberFormat="1" applyFont="1" applyFill="1" applyBorder="1" applyAlignment="1" applyProtection="1">
      <alignment horizontal="right"/>
      <protection hidden="1"/>
    </xf>
    <xf numFmtId="0" fontId="103" fillId="0" borderId="38" xfId="13" applyFont="1" applyBorder="1" applyAlignment="1" applyProtection="1">
      <alignment horizontal="center"/>
      <protection hidden="1"/>
    </xf>
    <xf numFmtId="174" fontId="134" fillId="0" borderId="37" xfId="16" applyNumberFormat="1" applyFont="1" applyFill="1" applyBorder="1" applyAlignment="1" applyProtection="1">
      <alignment horizontal="center"/>
      <protection hidden="1"/>
    </xf>
    <xf numFmtId="0" fontId="85" fillId="0" borderId="36" xfId="13" applyFont="1" applyBorder="1" applyProtection="1">
      <protection hidden="1"/>
    </xf>
    <xf numFmtId="10" fontId="102" fillId="0" borderId="38" xfId="13" applyNumberFormat="1" applyFont="1" applyBorder="1" applyAlignment="1" applyProtection="1">
      <alignment horizontal="right"/>
      <protection hidden="1"/>
    </xf>
    <xf numFmtId="174" fontId="103" fillId="0" borderId="35" xfId="16" applyNumberFormat="1" applyFont="1" applyFill="1" applyBorder="1" applyAlignment="1" applyProtection="1">
      <alignment horizontal="right"/>
      <protection hidden="1"/>
    </xf>
    <xf numFmtId="9" fontId="132" fillId="64" borderId="37" xfId="16" applyFont="1" applyFill="1" applyBorder="1" applyAlignment="1" applyProtection="1">
      <alignment horizontal="center"/>
      <protection hidden="1"/>
    </xf>
    <xf numFmtId="0" fontId="106" fillId="0" borderId="38" xfId="13" applyFont="1" applyBorder="1" applyAlignment="1" applyProtection="1">
      <alignment horizontal="center"/>
      <protection hidden="1"/>
    </xf>
    <xf numFmtId="169" fontId="103" fillId="0" borderId="38" xfId="13" applyNumberFormat="1" applyFont="1" applyBorder="1" applyAlignment="1" applyProtection="1">
      <alignment horizontal="center"/>
      <protection hidden="1"/>
    </xf>
    <xf numFmtId="165" fontId="103" fillId="0" borderId="38" xfId="13" applyNumberFormat="1" applyFont="1" applyBorder="1" applyAlignment="1" applyProtection="1">
      <alignment horizontal="center"/>
      <protection hidden="1"/>
    </xf>
    <xf numFmtId="9" fontId="124" fillId="0" borderId="37" xfId="0" applyNumberFormat="1" applyFont="1" applyBorder="1" applyAlignment="1">
      <alignment horizontal="center"/>
    </xf>
    <xf numFmtId="9" fontId="124" fillId="61" borderId="37" xfId="65" applyFont="1" applyFill="1" applyBorder="1" applyAlignment="1">
      <alignment horizontal="center"/>
    </xf>
    <xf numFmtId="0" fontId="78" fillId="64" borderId="36" xfId="13" applyFont="1" applyFill="1" applyBorder="1" applyProtection="1">
      <protection hidden="1"/>
    </xf>
    <xf numFmtId="0" fontId="103" fillId="64" borderId="38" xfId="13" applyFont="1" applyFill="1" applyBorder="1" applyAlignment="1" applyProtection="1">
      <alignment horizontal="center"/>
      <protection hidden="1"/>
    </xf>
    <xf numFmtId="0" fontId="103" fillId="64" borderId="35" xfId="13" applyFont="1" applyFill="1" applyBorder="1" applyAlignment="1" applyProtection="1">
      <alignment horizontal="right"/>
      <protection hidden="1"/>
    </xf>
    <xf numFmtId="167" fontId="103" fillId="0" borderId="35" xfId="8" applyFont="1" applyFill="1" applyBorder="1" applyAlignment="1" applyProtection="1">
      <alignment horizontal="right"/>
      <protection hidden="1"/>
    </xf>
    <xf numFmtId="10" fontId="103" fillId="0" borderId="35" xfId="16" applyNumberFormat="1" applyFont="1" applyFill="1" applyBorder="1" applyAlignment="1" applyProtection="1">
      <alignment horizontal="right"/>
      <protection hidden="1"/>
    </xf>
    <xf numFmtId="10" fontId="103" fillId="64" borderId="35" xfId="16" applyNumberFormat="1" applyFont="1" applyFill="1" applyBorder="1" applyAlignment="1" applyProtection="1">
      <alignment horizontal="right"/>
      <protection hidden="1"/>
    </xf>
    <xf numFmtId="0" fontId="103" fillId="0" borderId="38" xfId="13" applyFont="1" applyBorder="1" applyProtection="1">
      <protection hidden="1"/>
    </xf>
    <xf numFmtId="169" fontId="104"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0" fontId="104" fillId="0" borderId="39" xfId="0" applyFont="1" applyBorder="1" applyAlignment="1">
      <alignment horizontal="right"/>
    </xf>
    <xf numFmtId="0" fontId="89" fillId="0" borderId="36" xfId="13" applyFont="1" applyBorder="1" applyProtection="1">
      <protection hidden="1"/>
    </xf>
    <xf numFmtId="169" fontId="102"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2" fontId="117" fillId="63" borderId="36" xfId="13" applyNumberFormat="1" applyFont="1" applyFill="1" applyBorder="1" applyAlignment="1" applyProtection="1">
      <alignment horizontal="left" vertical="center" wrapText="1"/>
      <protection hidden="1"/>
    </xf>
    <xf numFmtId="174" fontId="87" fillId="0" borderId="39" xfId="0" applyNumberFormat="1" applyFont="1" applyBorder="1" applyAlignment="1">
      <alignment horizontal="center" vertical="center"/>
    </xf>
    <xf numFmtId="166" fontId="124" fillId="0" borderId="37" xfId="18" applyFont="1" applyBorder="1" applyAlignment="1">
      <alignment horizontal="center"/>
    </xf>
    <xf numFmtId="0" fontId="111" fillId="63"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166" fontId="35" fillId="0" borderId="37" xfId="18" applyFont="1" applyFill="1" applyBorder="1"/>
    <xf numFmtId="167" fontId="124" fillId="0" borderId="37" xfId="8" applyFont="1" applyBorder="1"/>
    <xf numFmtId="0" fontId="117" fillId="63" borderId="36" xfId="9" applyFont="1" applyFill="1" applyBorder="1" applyAlignment="1" applyProtection="1">
      <alignment horizontal="left" vertical="center"/>
      <protection hidden="1"/>
    </xf>
    <xf numFmtId="0" fontId="118" fillId="63" borderId="38" xfId="10" applyFont="1" applyFill="1" applyBorder="1"/>
    <xf numFmtId="0" fontId="121" fillId="63" borderId="38" xfId="10" applyFont="1" applyFill="1" applyBorder="1"/>
    <xf numFmtId="0" fontId="121" fillId="63" borderId="35" xfId="10" applyFont="1" applyFill="1" applyBorder="1"/>
    <xf numFmtId="0" fontId="78" fillId="0" borderId="36" xfId="9" applyFont="1" applyBorder="1" applyAlignment="1" applyProtection="1">
      <alignment horizontal="left"/>
      <protection hidden="1"/>
    </xf>
    <xf numFmtId="0" fontId="78" fillId="0" borderId="35" xfId="9" applyFont="1" applyBorder="1" applyAlignment="1" applyProtection="1">
      <alignment horizontal="left"/>
      <protection hidden="1"/>
    </xf>
    <xf numFmtId="0" fontId="78"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8" fillId="0" borderId="37" xfId="10" applyFont="1" applyBorder="1"/>
    <xf numFmtId="178" fontId="139" fillId="64" borderId="37" xfId="10" applyNumberFormat="1" applyFont="1" applyFill="1" applyBorder="1"/>
    <xf numFmtId="0" fontId="78" fillId="64" borderId="37" xfId="10" applyFont="1" applyFill="1" applyBorder="1"/>
    <xf numFmtId="0" fontId="91" fillId="63" borderId="38" xfId="10" applyFont="1" applyFill="1" applyBorder="1"/>
    <xf numFmtId="0" fontId="91" fillId="63" borderId="35" xfId="10" applyFont="1" applyFill="1" applyBorder="1"/>
    <xf numFmtId="0" fontId="78" fillId="0" borderId="36" xfId="9" applyFont="1" applyBorder="1" applyAlignment="1" applyProtection="1">
      <alignment horizontal="left" vertical="top"/>
      <protection hidden="1"/>
    </xf>
    <xf numFmtId="0" fontId="78" fillId="0" borderId="38" xfId="9" applyFont="1" applyBorder="1" applyAlignment="1" applyProtection="1">
      <alignment horizontal="left" vertical="top"/>
      <protection hidden="1"/>
    </xf>
    <xf numFmtId="0" fontId="78" fillId="0" borderId="35" xfId="9" applyFont="1" applyBorder="1" applyAlignment="1" applyProtection="1">
      <alignment horizontal="center" vertical="top"/>
      <protection hidden="1"/>
    </xf>
    <xf numFmtId="0" fontId="78" fillId="0" borderId="37" xfId="9" applyFont="1" applyBorder="1" applyAlignment="1" applyProtection="1">
      <alignment horizontal="center"/>
      <protection hidden="1"/>
    </xf>
    <xf numFmtId="0" fontId="78" fillId="64" borderId="38" xfId="10" applyFont="1" applyFill="1" applyBorder="1"/>
    <xf numFmtId="0" fontId="78" fillId="64" borderId="36" xfId="10" applyFont="1" applyFill="1" applyBorder="1"/>
    <xf numFmtId="0" fontId="78" fillId="0" borderId="38" xfId="10" applyFont="1" applyBorder="1"/>
    <xf numFmtId="0" fontId="78" fillId="0" borderId="37" xfId="9" applyFont="1" applyBorder="1" applyAlignment="1" applyProtection="1">
      <alignment horizontal="left" vertical="center"/>
      <protection hidden="1"/>
    </xf>
    <xf numFmtId="0" fontId="78" fillId="0" borderId="36" xfId="9" applyFont="1" applyBorder="1" applyAlignment="1" applyProtection="1">
      <alignment horizontal="left" vertical="center"/>
      <protection hidden="1"/>
    </xf>
    <xf numFmtId="0" fontId="78" fillId="0" borderId="37" xfId="9" applyFont="1" applyBorder="1" applyAlignment="1" applyProtection="1">
      <alignment horizontal="left" wrapText="1"/>
      <protection hidden="1"/>
    </xf>
    <xf numFmtId="0" fontId="78" fillId="0" borderId="35" xfId="9" applyFont="1" applyBorder="1" applyAlignment="1" applyProtection="1">
      <alignment horizontal="left" wrapText="1"/>
      <protection hidden="1"/>
    </xf>
    <xf numFmtId="0" fontId="78" fillId="0" borderId="37" xfId="9" applyFont="1" applyBorder="1" applyAlignment="1" applyProtection="1">
      <alignment horizontal="right"/>
      <protection hidden="1"/>
    </xf>
    <xf numFmtId="173" fontId="111" fillId="63" borderId="33" xfId="8" applyNumberFormat="1" applyFont="1" applyFill="1" applyBorder="1" applyAlignment="1">
      <alignment vertical="top" wrapText="1"/>
    </xf>
    <xf numFmtId="0" fontId="78" fillId="0" borderId="37" xfId="103" applyFont="1" applyBorder="1" applyAlignment="1">
      <alignment vertical="top" wrapText="1"/>
    </xf>
    <xf numFmtId="44" fontId="35" fillId="65" borderId="37" xfId="66" applyFont="1" applyFill="1" applyBorder="1" applyAlignment="1" applyProtection="1">
      <protection locked="0"/>
    </xf>
    <xf numFmtId="0" fontId="78" fillId="0" borderId="37" xfId="103" applyFont="1" applyBorder="1" applyAlignment="1">
      <alignment vertical="top"/>
    </xf>
    <xf numFmtId="2" fontId="111" fillId="63" borderId="33" xfId="84" applyNumberFormat="1" applyFont="1" applyFill="1" applyBorder="1" applyAlignment="1">
      <alignment horizontal="left" vertical="top" wrapText="1"/>
    </xf>
    <xf numFmtId="2" fontId="111" fillId="63" borderId="33" xfId="84" applyNumberFormat="1" applyFont="1" applyFill="1" applyBorder="1" applyAlignment="1">
      <alignment vertical="top" wrapText="1"/>
    </xf>
    <xf numFmtId="2" fontId="78" fillId="0" borderId="37" xfId="84" applyNumberFormat="1" applyFont="1" applyBorder="1"/>
    <xf numFmtId="3" fontId="35" fillId="0" borderId="37" xfId="8" applyNumberFormat="1" applyFont="1" applyFill="1" applyBorder="1" applyAlignment="1">
      <alignment horizontal="center" vertical="top" wrapText="1"/>
    </xf>
    <xf numFmtId="166" fontId="35" fillId="0" borderId="37" xfId="18" applyFont="1" applyBorder="1" applyAlignment="1">
      <alignment horizontal="center" vertical="top" wrapText="1"/>
    </xf>
    <xf numFmtId="44" fontId="35" fillId="0" borderId="37" xfId="66" applyFont="1" applyBorder="1" applyAlignment="1">
      <alignment vertical="top" wrapText="1"/>
    </xf>
    <xf numFmtId="49" fontId="35" fillId="0" borderId="37" xfId="103" applyNumberFormat="1" applyFont="1" applyBorder="1" applyAlignment="1">
      <alignment horizontal="center" vertical="top" wrapText="1"/>
    </xf>
    <xf numFmtId="0" fontId="78" fillId="2" borderId="37" xfId="89" applyFont="1" applyFill="1" applyBorder="1"/>
    <xf numFmtId="2" fontId="80" fillId="2" borderId="36" xfId="84" applyNumberFormat="1" applyFont="1" applyFill="1" applyBorder="1" applyAlignment="1">
      <alignment vertical="top" wrapText="1"/>
    </xf>
    <xf numFmtId="2" fontId="80" fillId="2" borderId="35" xfId="84" applyNumberFormat="1" applyFont="1" applyFill="1" applyBorder="1" applyAlignment="1">
      <alignment vertical="top" wrapText="1"/>
    </xf>
    <xf numFmtId="2" fontId="80" fillId="2" borderId="38" xfId="84" applyNumberFormat="1" applyFont="1" applyFill="1" applyBorder="1" applyAlignment="1">
      <alignment vertical="top" wrapText="1"/>
    </xf>
    <xf numFmtId="3" fontId="124" fillId="2" borderId="38" xfId="8" applyNumberFormat="1" applyFont="1" applyFill="1" applyBorder="1" applyAlignment="1">
      <alignment horizontal="center" vertical="top" wrapText="1"/>
    </xf>
    <xf numFmtId="2" fontId="124" fillId="2" borderId="35" xfId="84" applyNumberFormat="1" applyFont="1" applyFill="1" applyBorder="1" applyAlignment="1">
      <alignment vertical="top" wrapText="1"/>
    </xf>
    <xf numFmtId="179" fontId="124" fillId="2" borderId="36" xfId="84" applyNumberFormat="1" applyFont="1" applyFill="1" applyBorder="1" applyAlignment="1">
      <alignment vertical="top" wrapText="1"/>
    </xf>
    <xf numFmtId="2" fontId="124" fillId="2" borderId="38" xfId="84" applyNumberFormat="1" applyFont="1" applyFill="1" applyBorder="1" applyAlignment="1">
      <alignment vertical="top" wrapText="1"/>
    </xf>
    <xf numFmtId="179" fontId="124" fillId="2" borderId="35" xfId="84" applyNumberFormat="1" applyFont="1" applyFill="1" applyBorder="1" applyAlignment="1">
      <alignment vertical="top" wrapText="1"/>
    </xf>
    <xf numFmtId="3" fontId="35" fillId="2" borderId="37" xfId="8" applyNumberFormat="1" applyFont="1" applyFill="1" applyBorder="1" applyAlignment="1">
      <alignment horizontal="center"/>
    </xf>
    <xf numFmtId="3" fontId="124" fillId="2" borderId="37" xfId="8" applyNumberFormat="1" applyFont="1" applyFill="1" applyBorder="1" applyAlignment="1">
      <alignment horizontal="center"/>
    </xf>
    <xf numFmtId="4" fontId="35" fillId="2" borderId="37" xfId="8" applyNumberFormat="1" applyFont="1" applyFill="1" applyBorder="1" applyAlignment="1">
      <alignment horizontal="center"/>
    </xf>
    <xf numFmtId="4" fontId="124" fillId="2" borderId="37" xfId="8" applyNumberFormat="1" applyFont="1" applyFill="1" applyBorder="1" applyAlignment="1">
      <alignment horizontal="center"/>
    </xf>
    <xf numFmtId="0" fontId="7" fillId="0" borderId="0" xfId="0" applyFont="1"/>
    <xf numFmtId="9" fontId="78" fillId="0" borderId="0" xfId="0" applyNumberFormat="1" applyFont="1"/>
    <xf numFmtId="166" fontId="78" fillId="0" borderId="0" xfId="18" applyFont="1"/>
    <xf numFmtId="9" fontId="78" fillId="0" borderId="0" xfId="16" applyFont="1"/>
    <xf numFmtId="44" fontId="78" fillId="0" borderId="0" xfId="0" applyNumberFormat="1" applyFont="1"/>
    <xf numFmtId="49" fontId="77" fillId="65" borderId="37" xfId="9" applyNumberFormat="1" applyFont="1" applyFill="1" applyBorder="1" applyAlignment="1" applyProtection="1">
      <alignment horizontal="left" vertical="top"/>
      <protection hidden="1"/>
    </xf>
    <xf numFmtId="0" fontId="80" fillId="64" borderId="37" xfId="13" applyFont="1" applyFill="1" applyBorder="1" applyProtection="1">
      <protection hidden="1"/>
    </xf>
    <xf numFmtId="166" fontId="35" fillId="0" borderId="37" xfId="18" applyFont="1" applyFill="1" applyBorder="1" applyAlignment="1" applyProtection="1">
      <protection hidden="1"/>
    </xf>
    <xf numFmtId="166" fontId="132" fillId="2" borderId="37" xfId="18" applyFont="1" applyFill="1" applyBorder="1" applyAlignment="1" applyProtection="1">
      <alignment horizontal="center"/>
      <protection hidden="1"/>
    </xf>
    <xf numFmtId="9" fontId="125" fillId="64" borderId="37" xfId="16" applyFont="1" applyFill="1" applyBorder="1" applyAlignment="1" applyProtection="1">
      <alignment horizontal="center"/>
      <protection hidden="1"/>
    </xf>
    <xf numFmtId="9" fontId="129" fillId="64" borderId="37" xfId="16" applyFont="1" applyFill="1" applyBorder="1" applyAlignment="1" applyProtection="1">
      <alignment horizontal="center"/>
      <protection hidden="1"/>
    </xf>
    <xf numFmtId="179" fontId="77" fillId="65" borderId="37" xfId="18" applyNumberFormat="1" applyFont="1" applyFill="1" applyBorder="1" applyAlignment="1" applyProtection="1">
      <alignment horizontal="left" vertical="top"/>
      <protection hidden="1"/>
    </xf>
    <xf numFmtId="10" fontId="129" fillId="64" borderId="37" xfId="16" applyNumberFormat="1" applyFont="1" applyFill="1" applyBorder="1" applyAlignment="1" applyProtection="1">
      <alignment horizontal="center"/>
      <protection hidden="1"/>
    </xf>
    <xf numFmtId="0" fontId="80" fillId="2" borderId="36" xfId="84" applyFont="1" applyFill="1" applyBorder="1" applyAlignment="1">
      <alignment vertical="top" wrapText="1"/>
    </xf>
    <xf numFmtId="0" fontId="80" fillId="2" borderId="35" xfId="84" applyFont="1" applyFill="1" applyBorder="1" applyAlignment="1">
      <alignment vertical="top" wrapText="1"/>
    </xf>
    <xf numFmtId="0" fontId="80" fillId="2" borderId="38" xfId="84" applyFont="1" applyFill="1" applyBorder="1" applyAlignment="1">
      <alignment vertical="top" wrapText="1"/>
    </xf>
    <xf numFmtId="49" fontId="78" fillId="0" borderId="37" xfId="0" applyNumberFormat="1" applyFont="1" applyBorder="1"/>
    <xf numFmtId="49" fontId="78" fillId="0" borderId="16" xfId="0" applyNumberFormat="1" applyFont="1" applyBorder="1" applyAlignment="1">
      <alignment wrapText="1"/>
    </xf>
    <xf numFmtId="49" fontId="78" fillId="0" borderId="0" xfId="0" applyNumberFormat="1" applyFont="1"/>
    <xf numFmtId="0" fontId="91" fillId="0" borderId="0" xfId="13" applyFont="1" applyProtection="1">
      <protection hidden="1"/>
    </xf>
    <xf numFmtId="174" fontId="78" fillId="0" borderId="0" xfId="0" applyNumberFormat="1" applyFont="1"/>
    <xf numFmtId="9" fontId="124" fillId="0" borderId="0" xfId="0" applyNumberFormat="1" applyFont="1" applyAlignment="1">
      <alignment horizontal="center"/>
    </xf>
    <xf numFmtId="44" fontId="78" fillId="0" borderId="0" xfId="89" applyNumberFormat="1" applyFont="1"/>
    <xf numFmtId="2" fontId="75" fillId="2" borderId="0" xfId="12" applyNumberFormat="1" applyFont="1" applyFill="1"/>
    <xf numFmtId="3" fontId="132" fillId="2" borderId="37" xfId="62" applyNumberFormat="1" applyFont="1" applyFill="1" applyBorder="1" applyAlignment="1" applyProtection="1">
      <alignment horizontal="center"/>
      <protection hidden="1"/>
    </xf>
    <xf numFmtId="0" fontId="0" fillId="0" borderId="37" xfId="0" applyBorder="1"/>
    <xf numFmtId="49" fontId="78" fillId="0" borderId="37" xfId="0" applyNumberFormat="1" applyFont="1" applyBorder="1" applyAlignment="1">
      <alignment horizontal="center"/>
    </xf>
    <xf numFmtId="2" fontId="35" fillId="0" borderId="37" xfId="0" applyNumberFormat="1" applyFont="1" applyBorder="1" applyAlignment="1">
      <alignment horizontal="center"/>
    </xf>
    <xf numFmtId="2" fontId="35" fillId="0" borderId="4" xfId="0" applyNumberFormat="1" applyFont="1" applyBorder="1" applyAlignment="1">
      <alignment horizontal="center"/>
    </xf>
    <xf numFmtId="2" fontId="35" fillId="0" borderId="16" xfId="0" applyNumberFormat="1" applyFont="1" applyBorder="1" applyAlignment="1">
      <alignment horizontal="center" wrapText="1"/>
    </xf>
    <xf numFmtId="2" fontId="35" fillId="0" borderId="16" xfId="0" applyNumberFormat="1" applyFont="1" applyBorder="1" applyAlignment="1">
      <alignment wrapText="1"/>
    </xf>
    <xf numFmtId="2" fontId="129" fillId="0" borderId="16" xfId="59" applyNumberFormat="1" applyFont="1" applyBorder="1" applyAlignment="1">
      <alignment wrapText="1"/>
    </xf>
    <xf numFmtId="2" fontId="35" fillId="0" borderId="0" xfId="0" applyNumberFormat="1" applyFont="1" applyAlignment="1">
      <alignment horizontal="center"/>
    </xf>
    <xf numFmtId="2" fontId="35" fillId="2" borderId="16" xfId="0" applyNumberFormat="1" applyFont="1" applyFill="1" applyBorder="1" applyAlignment="1">
      <alignment horizontal="center" wrapText="1"/>
    </xf>
    <xf numFmtId="2" fontId="129" fillId="0" borderId="16" xfId="59" applyNumberFormat="1" applyFont="1" applyBorder="1" applyAlignment="1">
      <alignment horizontal="center" wrapText="1"/>
    </xf>
    <xf numFmtId="2" fontId="78" fillId="2" borderId="37" xfId="0" applyNumberFormat="1" applyFont="1" applyFill="1" applyBorder="1"/>
    <xf numFmtId="14" fontId="35" fillId="2" borderId="37" xfId="8" applyNumberFormat="1" applyFont="1" applyFill="1" applyBorder="1" applyAlignment="1">
      <alignment horizontal="center"/>
    </xf>
    <xf numFmtId="173" fontId="124" fillId="2" borderId="37" xfId="8" applyNumberFormat="1" applyFont="1" applyFill="1" applyBorder="1" applyAlignment="1">
      <alignment horizontal="center"/>
    </xf>
    <xf numFmtId="0" fontId="78" fillId="2" borderId="1" xfId="84" applyFont="1" applyFill="1" applyBorder="1"/>
    <xf numFmtId="0" fontId="78" fillId="2" borderId="1" xfId="89" applyFont="1" applyFill="1" applyBorder="1"/>
    <xf numFmtId="4" fontId="35" fillId="0" borderId="37" xfId="8" applyNumberFormat="1" applyFont="1" applyFill="1" applyBorder="1" applyAlignment="1">
      <alignment horizontal="center" vertical="top" wrapText="1"/>
    </xf>
    <xf numFmtId="0" fontId="78" fillId="2" borderId="37" xfId="103" applyFont="1" applyFill="1" applyBorder="1" applyAlignment="1">
      <alignment vertical="top" wrapText="1"/>
    </xf>
    <xf numFmtId="166" fontId="35" fillId="2" borderId="37" xfId="18" applyFont="1" applyFill="1" applyBorder="1" applyAlignment="1">
      <alignment horizontal="center" vertical="top" wrapText="1"/>
    </xf>
    <xf numFmtId="44" fontId="35" fillId="2" borderId="37" xfId="66" applyFont="1" applyFill="1" applyBorder="1" applyAlignment="1">
      <alignment vertical="top" wrapText="1"/>
    </xf>
    <xf numFmtId="49" fontId="35" fillId="2" borderId="37" xfId="103" applyNumberFormat="1" applyFont="1" applyFill="1" applyBorder="1" applyAlignment="1">
      <alignment horizontal="center" vertical="top" wrapText="1"/>
    </xf>
    <xf numFmtId="0" fontId="78" fillId="2" borderId="37" xfId="103" applyFont="1" applyFill="1" applyBorder="1" applyAlignment="1">
      <alignment vertical="top"/>
    </xf>
    <xf numFmtId="0" fontId="80" fillId="0" borderId="33" xfId="89" applyFont="1" applyBorder="1"/>
    <xf numFmtId="3" fontId="124" fillId="2" borderId="33" xfId="8" applyNumberFormat="1" applyFont="1" applyFill="1" applyBorder="1" applyAlignment="1">
      <alignment horizontal="center"/>
    </xf>
    <xf numFmtId="166" fontId="124" fillId="2" borderId="33" xfId="18" applyFont="1" applyFill="1" applyBorder="1"/>
    <xf numFmtId="0" fontId="84" fillId="0" borderId="33" xfId="0" applyFont="1" applyBorder="1"/>
    <xf numFmtId="166" fontId="35" fillId="2" borderId="33" xfId="18" applyFont="1" applyFill="1" applyBorder="1" applyAlignment="1">
      <alignment horizontal="center"/>
    </xf>
    <xf numFmtId="166" fontId="143" fillId="2" borderId="35" xfId="18" applyFont="1" applyFill="1" applyBorder="1"/>
    <xf numFmtId="10" fontId="84" fillId="0" borderId="37" xfId="63" applyNumberFormat="1" applyFont="1" applyBorder="1" applyAlignment="1">
      <alignment horizontal="left"/>
    </xf>
    <xf numFmtId="177" fontId="129" fillId="0" borderId="37" xfId="6" applyNumberFormat="1" applyFont="1" applyBorder="1"/>
    <xf numFmtId="44" fontId="143" fillId="0" borderId="37" xfId="63" applyNumberFormat="1" applyFont="1" applyBorder="1"/>
    <xf numFmtId="173" fontId="81" fillId="0" borderId="40" xfId="8" applyNumberFormat="1" applyFont="1" applyBorder="1" applyAlignment="1"/>
    <xf numFmtId="173" fontId="81" fillId="0" borderId="0" xfId="8" applyNumberFormat="1" applyFont="1" applyAlignment="1">
      <alignment vertical="top"/>
    </xf>
    <xf numFmtId="4" fontId="124" fillId="2" borderId="33" xfId="8" applyNumberFormat="1" applyFont="1" applyFill="1" applyBorder="1" applyAlignment="1">
      <alignment horizontal="center"/>
    </xf>
    <xf numFmtId="0" fontId="142" fillId="2" borderId="37" xfId="0" applyFont="1" applyFill="1" applyBorder="1" applyAlignment="1">
      <alignment horizontal="right" vertical="center"/>
    </xf>
    <xf numFmtId="0" fontId="142" fillId="2" borderId="37" xfId="0" applyFont="1" applyFill="1" applyBorder="1" applyAlignment="1">
      <alignment vertical="center"/>
    </xf>
    <xf numFmtId="14" fontId="78" fillId="2" borderId="37" xfId="0" applyNumberFormat="1" applyFont="1" applyFill="1" applyBorder="1"/>
    <xf numFmtId="0" fontId="78" fillId="2" borderId="37" xfId="0" applyFont="1" applyFill="1" applyBorder="1"/>
    <xf numFmtId="2" fontId="78" fillId="2" borderId="37" xfId="84" applyNumberFormat="1" applyFont="1" applyFill="1" applyBorder="1"/>
    <xf numFmtId="4" fontId="35" fillId="2" borderId="37" xfId="8" applyNumberFormat="1" applyFont="1" applyFill="1" applyBorder="1" applyAlignment="1">
      <alignment horizontal="center" vertical="top" wrapText="1"/>
    </xf>
    <xf numFmtId="0" fontId="78" fillId="2" borderId="37" xfId="84" applyFont="1" applyFill="1" applyBorder="1"/>
    <xf numFmtId="0" fontId="78" fillId="2" borderId="1" xfId="103" applyFont="1" applyFill="1" applyBorder="1" applyAlignment="1">
      <alignment vertical="top" wrapText="1"/>
    </xf>
    <xf numFmtId="4" fontId="35" fillId="2" borderId="1" xfId="8" applyNumberFormat="1" applyFont="1" applyFill="1" applyBorder="1" applyAlignment="1">
      <alignment horizontal="center" vertical="top" wrapText="1"/>
    </xf>
    <xf numFmtId="0" fontId="78" fillId="2" borderId="1" xfId="103" applyFont="1" applyFill="1" applyBorder="1" applyAlignment="1">
      <alignment vertical="top"/>
    </xf>
    <xf numFmtId="174" fontId="81" fillId="0" borderId="0" xfId="3" applyNumberFormat="1" applyFont="1" applyFill="1" applyBorder="1" applyAlignment="1" applyProtection="1">
      <alignment horizontal="center"/>
      <protection hidden="1"/>
    </xf>
    <xf numFmtId="174" fontId="35" fillId="64" borderId="37" xfId="16" applyNumberFormat="1" applyFont="1" applyFill="1" applyBorder="1" applyAlignment="1">
      <alignment horizontal="center"/>
    </xf>
    <xf numFmtId="166" fontId="80" fillId="0" borderId="0" xfId="18" applyFont="1"/>
    <xf numFmtId="44" fontId="69" fillId="0" borderId="0" xfId="103" applyNumberFormat="1" applyFont="1"/>
    <xf numFmtId="166" fontId="65" fillId="0" borderId="0" xfId="18" applyFont="1"/>
    <xf numFmtId="44" fontId="82" fillId="0" borderId="0" xfId="63" applyNumberFormat="1" applyFont="1"/>
    <xf numFmtId="49" fontId="79" fillId="63" borderId="36" xfId="63" applyNumberFormat="1" applyFont="1" applyFill="1" applyBorder="1" applyAlignment="1">
      <alignment horizontal="left"/>
    </xf>
    <xf numFmtId="49" fontId="79" fillId="63" borderId="38" xfId="63" applyNumberFormat="1" applyFont="1" applyFill="1" applyBorder="1" applyAlignment="1">
      <alignment horizontal="left"/>
    </xf>
    <xf numFmtId="49" fontId="79" fillId="63" borderId="35" xfId="63" applyNumberFormat="1" applyFont="1" applyFill="1" applyBorder="1" applyAlignment="1">
      <alignment horizontal="left"/>
    </xf>
    <xf numFmtId="2" fontId="79" fillId="63" borderId="36" xfId="89" applyNumberFormat="1" applyFont="1" applyFill="1" applyBorder="1" applyAlignment="1">
      <alignment horizontal="left" vertical="top" wrapText="1"/>
    </xf>
    <xf numFmtId="49" fontId="84" fillId="0" borderId="37" xfId="63" applyNumberFormat="1" applyFont="1" applyBorder="1" applyAlignment="1">
      <alignment horizontal="left"/>
    </xf>
    <xf numFmtId="2" fontId="111" fillId="63" borderId="36" xfId="0" applyNumberFormat="1" applyFont="1" applyFill="1" applyBorder="1" applyAlignment="1">
      <alignment horizontal="center" vertical="center" wrapText="1"/>
    </xf>
    <xf numFmtId="2" fontId="111" fillId="63" borderId="38" xfId="0" applyNumberFormat="1" applyFont="1" applyFill="1" applyBorder="1" applyAlignment="1">
      <alignment horizontal="center" vertical="center" wrapText="1"/>
    </xf>
    <xf numFmtId="49" fontId="111" fillId="63" borderId="36" xfId="63" applyNumberFormat="1" applyFont="1" applyFill="1" applyBorder="1" applyAlignment="1">
      <alignment horizontal="left" vertical="top" wrapText="1"/>
    </xf>
    <xf numFmtId="49" fontId="111" fillId="62" borderId="38" xfId="63" applyNumberFormat="1" applyFont="1" applyFill="1" applyBorder="1" applyAlignment="1">
      <alignment horizontal="left" vertical="top" wrapText="1"/>
    </xf>
    <xf numFmtId="49" fontId="111" fillId="62" borderId="35" xfId="63" applyNumberFormat="1" applyFont="1" applyFill="1" applyBorder="1" applyAlignment="1">
      <alignment horizontal="left" vertical="top" wrapText="1"/>
    </xf>
    <xf numFmtId="0" fontId="78" fillId="0" borderId="36" xfId="0" applyFont="1" applyBorder="1" applyAlignment="1">
      <alignment horizontal="left"/>
    </xf>
    <xf numFmtId="0" fontId="78" fillId="0" borderId="35" xfId="0" applyFont="1" applyBorder="1" applyAlignment="1">
      <alignment horizontal="left"/>
    </xf>
    <xf numFmtId="0" fontId="80" fillId="0" borderId="36" xfId="13" applyFont="1" applyBorder="1" applyAlignment="1" applyProtection="1">
      <alignment horizontal="left" vertical="center"/>
      <protection hidden="1"/>
    </xf>
    <xf numFmtId="0" fontId="80" fillId="0" borderId="35" xfId="13" applyFont="1" applyBorder="1" applyAlignment="1" applyProtection="1">
      <alignment horizontal="left" vertical="center"/>
      <protection hidden="1"/>
    </xf>
    <xf numFmtId="2" fontId="119" fillId="63" borderId="36" xfId="13" applyNumberFormat="1" applyFont="1" applyFill="1" applyBorder="1" applyAlignment="1" applyProtection="1">
      <alignment horizontal="center" vertical="center" wrapText="1"/>
      <protection hidden="1"/>
    </xf>
    <xf numFmtId="2" fontId="119" fillId="63" borderId="38" xfId="13" applyNumberFormat="1" applyFont="1" applyFill="1" applyBorder="1" applyAlignment="1" applyProtection="1">
      <alignment horizontal="center" vertical="center" wrapText="1"/>
      <protection hidden="1"/>
    </xf>
    <xf numFmtId="2" fontId="119" fillId="63" borderId="35" xfId="13" applyNumberFormat="1" applyFont="1" applyFill="1" applyBorder="1" applyAlignment="1" applyProtection="1">
      <alignment horizontal="center" vertical="center" wrapText="1"/>
      <protection hidden="1"/>
    </xf>
    <xf numFmtId="2" fontId="119" fillId="63" borderId="36" xfId="3" applyNumberFormat="1" applyFont="1" applyFill="1" applyBorder="1" applyAlignment="1" applyProtection="1">
      <alignment horizontal="center" vertical="center" wrapText="1"/>
      <protection hidden="1"/>
    </xf>
    <xf numFmtId="0" fontId="111" fillId="62" borderId="35" xfId="0" applyFont="1" applyFill="1" applyBorder="1" applyAlignment="1">
      <alignment horizontal="center" vertical="center" wrapText="1"/>
    </xf>
    <xf numFmtId="0" fontId="78" fillId="0" borderId="0" xfId="0" applyFont="1" applyAlignment="1">
      <alignment horizontal="left" vertical="top" wrapText="1"/>
    </xf>
    <xf numFmtId="2" fontId="119" fillId="63" borderId="37" xfId="13" applyNumberFormat="1" applyFont="1" applyFill="1" applyBorder="1" applyAlignment="1" applyProtection="1">
      <alignment horizontal="center" vertical="center" wrapText="1"/>
      <protection hidden="1"/>
    </xf>
    <xf numFmtId="2" fontId="119" fillId="62" borderId="37" xfId="13" applyNumberFormat="1" applyFont="1" applyFill="1" applyBorder="1" applyAlignment="1" applyProtection="1">
      <alignment horizontal="center" vertical="center" wrapText="1"/>
      <protection hidden="1"/>
    </xf>
    <xf numFmtId="0" fontId="78" fillId="0" borderId="36" xfId="9" applyFont="1" applyBorder="1" applyAlignment="1" applyProtection="1">
      <alignment horizontal="center"/>
      <protection hidden="1"/>
    </xf>
    <xf numFmtId="0" fontId="78" fillId="0" borderId="38" xfId="9" applyFont="1" applyBorder="1" applyAlignment="1" applyProtection="1">
      <alignment horizontal="center"/>
      <protection hidden="1"/>
    </xf>
    <xf numFmtId="0" fontId="78" fillId="0" borderId="35" xfId="9" applyFont="1" applyBorder="1" applyAlignment="1" applyProtection="1">
      <alignment horizontal="center"/>
      <protection hidden="1"/>
    </xf>
    <xf numFmtId="3" fontId="93" fillId="2" borderId="37" xfId="62" applyNumberFormat="1" applyFont="1" applyFill="1" applyBorder="1" applyAlignment="1" applyProtection="1">
      <alignment horizontal="left" wrapText="1"/>
      <protection hidden="1"/>
    </xf>
    <xf numFmtId="0" fontId="77" fillId="2" borderId="37" xfId="0" applyFont="1" applyFill="1" applyBorder="1"/>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0AAAFF"/>
      <color rgb="FF9FD2DF"/>
      <color rgb="FF324091"/>
      <color rgb="FF0A4983"/>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16</xdr:col>
      <xdr:colOff>135255</xdr:colOff>
      <xdr:row>49</xdr:row>
      <xdr:rowOff>76200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8694"/>
          <a:ext cx="11172825" cy="7174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ysClr val="windowText" lastClr="000000"/>
              </a:solidFill>
              <a:effectLst/>
              <a:latin typeface="Georgia" panose="02040502050405020303" pitchFamily="18" charset="0"/>
              <a:ea typeface="+mn-ea"/>
              <a:cs typeface="+mn-cs"/>
            </a:rPr>
            <a:t>Algemeen</a:t>
          </a:r>
        </a:p>
        <a:p>
          <a:pPr marL="0" lvl="0" indent="0"/>
          <a:r>
            <a:rPr lang="nl-NL" sz="1100" b="0">
              <a:solidFill>
                <a:sysClr val="windowText" lastClr="000000"/>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ysClr val="windowText" lastClr="000000"/>
            </a:solidFill>
            <a:effectLst/>
            <a:latin typeface="Georgia" panose="02040502050405020303" pitchFamily="18" charset="0"/>
            <a:ea typeface="+mn-ea"/>
            <a:cs typeface="+mn-cs"/>
          </a:endParaRPr>
        </a:p>
        <a:p>
          <a:pPr lvl="0"/>
          <a:r>
            <a:rPr lang="nl-NL" sz="1100" b="0">
              <a:solidFill>
                <a:sysClr val="windowText" lastClr="000000"/>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Prijsniveau</a:t>
          </a:r>
        </a:p>
        <a:p>
          <a:r>
            <a:rPr lang="nl-NL" sz="1100" b="0">
              <a:solidFill>
                <a:sysClr val="windowText" lastClr="000000"/>
              </a:solidFill>
              <a:effectLst/>
              <a:latin typeface="Georgia" panose="02040502050405020303" pitchFamily="18" charset="0"/>
              <a:ea typeface="+mn-ea"/>
              <a:cs typeface="+mn-cs"/>
            </a:rPr>
            <a:t>Het loon- en prijspeil van 1 januari 2027 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Ruimtestaat</a:t>
          </a:r>
        </a:p>
        <a:p>
          <a:r>
            <a:rPr lang="nl-NL" sz="1100" b="0">
              <a:solidFill>
                <a:sysClr val="windowText" lastClr="000000"/>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ysClr val="windowText" lastClr="000000"/>
            </a:solidFill>
            <a:effectLst/>
            <a:latin typeface="Georgia" panose="02040502050405020303" pitchFamily="18" charset="0"/>
            <a:ea typeface="+mn-ea"/>
            <a:cs typeface="+mn-cs"/>
          </a:endParaRPr>
        </a:p>
        <a:p>
          <a:r>
            <a:rPr lang="nl-NL" sz="1100" b="0">
              <a:solidFill>
                <a:sysClr val="windowText" lastClr="000000"/>
              </a:solidFill>
              <a:effectLst/>
              <a:latin typeface="Georgia" panose="02040502050405020303" pitchFamily="18" charset="0"/>
              <a:ea typeface="+mn-ea"/>
              <a:cs typeface="+mn-cs"/>
            </a:rPr>
            <a:t> </a:t>
          </a:r>
          <a:endParaRPr lang="nl-NL" sz="1100" b="1">
            <a:solidFill>
              <a:sysClr val="windowText" lastClr="000000"/>
            </a:solidFill>
            <a:effectLst/>
            <a:latin typeface="Georgia" panose="02040502050405020303" pitchFamily="18" charset="0"/>
            <a:ea typeface="+mn-ea"/>
            <a:cs typeface="+mn-cs"/>
          </a:endParaRPr>
        </a:p>
        <a:p>
          <a:r>
            <a:rPr lang="nl-NL" sz="1100" b="0">
              <a:solidFill>
                <a:sysClr val="windowText" lastClr="000000"/>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Contractjaarprijs</a:t>
          </a:r>
        </a:p>
        <a:p>
          <a:r>
            <a:rPr lang="nl-NL" sz="1100" b="0">
              <a:solidFill>
                <a:sysClr val="windowText" lastClr="000000"/>
              </a:solidFill>
              <a:effectLst/>
              <a:latin typeface="Georgia" panose="02040502050405020303" pitchFamily="18" charset="0"/>
              <a:ea typeface="+mn-ea"/>
              <a:cs typeface="+mn-cs"/>
            </a:rPr>
            <a:t>De contractjaarprijs is opgebouwd uit alle componenten die zijn opgenomen in het calculatiemodel met uitzondering 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Uurtarieven</a:t>
          </a:r>
        </a:p>
        <a:p>
          <a:pPr marL="0" indent="0"/>
          <a:r>
            <a:rPr lang="nl-NL" sz="1100" b="0">
              <a:solidFill>
                <a:sysClr val="windowText" lastClr="000000"/>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100" b="0">
              <a:solidFill>
                <a:sysClr val="windowText" lastClr="000000"/>
              </a:solidFill>
              <a:effectLst/>
              <a:latin typeface="Georgia" panose="02040502050405020303" pitchFamily="18" charset="0"/>
              <a:ea typeface="+mn-ea"/>
              <a:cs typeface="+mn-cs"/>
            </a:rPr>
            <a:t> </a:t>
          </a:r>
        </a:p>
        <a:p>
          <a:pPr marL="0" indent="0"/>
          <a:r>
            <a:rPr lang="nl-NL" sz="1100" b="0">
              <a:solidFill>
                <a:sysClr val="windowText" lastClr="000000"/>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Machinekosten </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a:t>
          </a:r>
        </a:p>
        <a:p>
          <a:r>
            <a:rPr lang="nl-NL" sz="11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100" b="1">
            <a:solidFill>
              <a:sysClr val="windowText" lastClr="000000"/>
            </a:solidFill>
            <a:effectLst/>
            <a:latin typeface="Georgia" panose="02040502050405020303" pitchFamily="18" charset="0"/>
            <a:ea typeface="+mn-ea"/>
            <a:cs typeface="+mn-cs"/>
          </a:endParaRPr>
        </a:p>
        <a:p>
          <a:endParaRPr lang="nl-NL" sz="1100">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32</xdr:row>
      <xdr:rowOff>9525</xdr:rowOff>
    </xdr:from>
    <xdr:to>
      <xdr:col>8</xdr:col>
      <xdr:colOff>112395</xdr:colOff>
      <xdr:row>38</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21167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5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dimension ref="A1:M4"/>
  <sheetViews>
    <sheetView showGridLines="0" workbookViewId="0">
      <pane ySplit="4" topLeftCell="A5" activePane="bottomLeft" state="frozen"/>
      <selection pane="bottomLeft" activeCell="C58" sqref="C58"/>
    </sheetView>
  </sheetViews>
  <sheetFormatPr defaultRowHeight="12.6"/>
  <cols>
    <col min="1" max="1" width="27.6640625" customWidth="1"/>
  </cols>
  <sheetData>
    <row r="1" spans="1:13" ht="15.6">
      <c r="A1" s="39" t="s">
        <v>1</v>
      </c>
      <c r="B1" s="40" t="str">
        <f>'2B-Kosten per locatie'!B3</f>
        <v>Nestas Scholengroep</v>
      </c>
    </row>
    <row r="2" spans="1:13" ht="15.6">
      <c r="A2" s="39" t="s">
        <v>2</v>
      </c>
      <c r="B2" s="40" t="str">
        <f ca="1">MID(CELL("bestandsnaam",$B$11),SEARCH("]",CELL("bestandsnaam",$B$11),1)+1,256)</f>
        <v>1A-Uitgangspunten</v>
      </c>
    </row>
    <row r="3" spans="1:13" ht="15.6">
      <c r="A3" s="39" t="s">
        <v>3</v>
      </c>
      <c r="B3" s="40" t="str">
        <f>'2B-Kosten per locatie'!B5</f>
        <v>Dordrecht</v>
      </c>
    </row>
    <row r="4" spans="1:13" ht="15.6">
      <c r="A4" s="39" t="s">
        <v>4</v>
      </c>
      <c r="B4" s="40" t="str">
        <f>'2B-Kosten per locatie'!B6</f>
        <v>TN609714</v>
      </c>
      <c r="G4" s="38"/>
      <c r="H4" s="38"/>
      <c r="I4" s="38"/>
      <c r="J4" s="38"/>
      <c r="K4" s="38"/>
      <c r="L4" s="38"/>
      <c r="M4" s="3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17"/>
  <sheetViews>
    <sheetView showGridLines="0" zoomScaleNormal="100" workbookViewId="0">
      <pane ySplit="10" topLeftCell="A11" activePane="bottomLeft" state="frozen"/>
      <selection activeCell="B1" sqref="B1"/>
      <selection pane="bottomLeft" activeCell="G24" sqref="G24"/>
    </sheetView>
  </sheetViews>
  <sheetFormatPr defaultColWidth="9.109375" defaultRowHeight="13.2"/>
  <cols>
    <col min="1" max="1" width="28.109375" style="57" customWidth="1"/>
    <col min="2" max="2" width="30.5546875" style="57" bestFit="1" customWidth="1"/>
    <col min="3" max="3" width="12.88671875" style="57" customWidth="1"/>
    <col min="4" max="4" width="43.88671875" style="57" bestFit="1" customWidth="1"/>
    <col min="5" max="5" width="15.33203125" style="57" customWidth="1"/>
    <col min="6" max="6" width="12.88671875" style="57" customWidth="1"/>
    <col min="7" max="7" width="12.33203125" style="57" bestFit="1" customWidth="1"/>
    <col min="8" max="8" width="13.6640625" style="57" bestFit="1" customWidth="1"/>
    <col min="9" max="9" width="19.88671875" style="2" customWidth="1"/>
    <col min="10" max="16384" width="9.109375" style="2"/>
  </cols>
  <sheetData>
    <row r="1" spans="1:9">
      <c r="A1" s="447" t="s">
        <v>5</v>
      </c>
      <c r="I1" s="57"/>
    </row>
    <row r="2" spans="1:9">
      <c r="A2" s="89"/>
      <c r="I2" s="57"/>
    </row>
    <row r="3" spans="1:9" ht="15.6">
      <c r="A3" s="39" t="str">
        <f>'2B-Kosten per locatie'!A3</f>
        <v>Naam opdrachtgever</v>
      </c>
      <c r="B3" s="141" t="str">
        <f>'2B-Kosten per locatie'!B3</f>
        <v>Nestas Scholengroep</v>
      </c>
      <c r="I3" s="57"/>
    </row>
    <row r="4" spans="1:9" ht="15.6">
      <c r="A4" s="39" t="str">
        <f>'2B-Kosten per locatie'!A4</f>
        <v>Calculatie onderdeel</v>
      </c>
      <c r="B4" s="46" t="str">
        <f ca="1">MID(CELL("bestandsnaam",$C$9),SEARCH("]",CELL("bestandsnaam",$C$9),1)+1,256)</f>
        <v>8-Additionele kosten</v>
      </c>
      <c r="I4" s="57"/>
    </row>
    <row r="5" spans="1:9" ht="15.6">
      <c r="A5" s="39" t="str">
        <f>'2B-Kosten per locatie'!A5</f>
        <v>Gebouw/plaats</v>
      </c>
      <c r="B5" s="141" t="str">
        <f>'2B-Kosten per locatie'!B5</f>
        <v>Dordrecht</v>
      </c>
      <c r="I5" s="57"/>
    </row>
    <row r="6" spans="1:9" ht="15.6">
      <c r="A6" s="39" t="str">
        <f>'2B-Kosten per locatie'!A6</f>
        <v>Referentie nummer</v>
      </c>
      <c r="B6" s="141" t="str">
        <f>'2B-Kosten per locatie'!B6</f>
        <v>TN609714</v>
      </c>
      <c r="I6" s="57"/>
    </row>
    <row r="7" spans="1:9" ht="15" customHeight="1">
      <c r="A7" s="39" t="str">
        <f>'2B-Kosten per locatie'!A7</f>
        <v>Naam dienstverlener</v>
      </c>
      <c r="B7" s="141">
        <f>'2B-Kosten per locatie'!B7</f>
        <v>0</v>
      </c>
      <c r="I7" s="57"/>
    </row>
    <row r="8" spans="1:9" ht="15.6">
      <c r="A8" s="39" t="str">
        <f>'2B-Kosten per locatie'!A8</f>
        <v>Prijspeil</v>
      </c>
      <c r="B8" s="251">
        <f>'2B-Kosten per locatie'!B8</f>
        <v>46388</v>
      </c>
      <c r="I8" s="57"/>
    </row>
    <row r="10" spans="1:9" ht="48.6">
      <c r="A10" s="387" t="s">
        <v>19</v>
      </c>
      <c r="B10" s="387" t="s">
        <v>165</v>
      </c>
      <c r="C10" s="387" t="s">
        <v>166</v>
      </c>
      <c r="D10" s="387" t="s">
        <v>167</v>
      </c>
      <c r="E10" s="387" t="s">
        <v>168</v>
      </c>
      <c r="F10" s="387" t="s">
        <v>169</v>
      </c>
      <c r="G10" s="387" t="s">
        <v>170</v>
      </c>
      <c r="H10" s="387" t="s">
        <v>171</v>
      </c>
    </row>
    <row r="11" spans="1:9">
      <c r="A11" s="274" t="s">
        <v>535</v>
      </c>
      <c r="B11" s="69" t="s">
        <v>749</v>
      </c>
      <c r="C11" s="388">
        <v>592.85</v>
      </c>
      <c r="D11" s="388">
        <v>6</v>
      </c>
      <c r="E11" s="262"/>
      <c r="F11" s="389">
        <f>E11*D11</f>
        <v>0</v>
      </c>
      <c r="G11" s="250"/>
      <c r="H11" s="206">
        <f>G11*F11</f>
        <v>0</v>
      </c>
    </row>
    <row r="12" spans="1:9">
      <c r="A12" s="87"/>
      <c r="C12" s="82"/>
      <c r="D12" s="82"/>
      <c r="E12" s="82"/>
      <c r="F12" s="82"/>
      <c r="G12" s="82"/>
      <c r="H12" s="82"/>
    </row>
    <row r="13" spans="1:9" ht="32.4">
      <c r="A13" s="387" t="s">
        <v>19</v>
      </c>
      <c r="B13" s="194" t="s">
        <v>172</v>
      </c>
      <c r="C13" s="194"/>
      <c r="D13" s="195"/>
      <c r="E13" s="195"/>
      <c r="F13" s="195"/>
      <c r="G13" s="196"/>
      <c r="H13" s="196" t="s">
        <v>173</v>
      </c>
    </row>
    <row r="14" spans="1:9">
      <c r="A14" s="274" t="s">
        <v>743</v>
      </c>
      <c r="B14" s="69" t="s">
        <v>142</v>
      </c>
      <c r="C14" s="142"/>
      <c r="D14" s="143"/>
      <c r="E14" s="143"/>
      <c r="F14" s="143"/>
      <c r="G14" s="144"/>
      <c r="H14" s="390">
        <f>SUMIFS('12-Machinekosten'!Q:Q,'12-Machinekosten'!A:A,'8-Additionele kosten'!A14)</f>
        <v>0</v>
      </c>
    </row>
    <row r="15" spans="1:9">
      <c r="A15" s="274" t="s">
        <v>744</v>
      </c>
      <c r="B15" s="69" t="s">
        <v>142</v>
      </c>
      <c r="C15" s="142"/>
      <c r="D15" s="143"/>
      <c r="E15" s="143"/>
      <c r="F15" s="143"/>
      <c r="G15" s="144"/>
      <c r="H15" s="206">
        <f>SUMIFS('12-Machinekosten'!Q:Q,'12-Machinekosten'!A:A,'8-Additionele kosten'!A15)</f>
        <v>0</v>
      </c>
    </row>
    <row r="16" spans="1:9">
      <c r="H16" s="216"/>
    </row>
    <row r="17" spans="1:8" s="13" customFormat="1">
      <c r="A17" s="316" t="s">
        <v>25</v>
      </c>
      <c r="B17" s="328"/>
      <c r="C17" s="328"/>
      <c r="D17" s="328"/>
      <c r="E17" s="328"/>
      <c r="F17" s="391">
        <f>SUM(F11:F11)</f>
        <v>0</v>
      </c>
      <c r="G17" s="328"/>
      <c r="H17" s="246">
        <f>SUM(H11:H16)</f>
        <v>0</v>
      </c>
    </row>
  </sheetData>
  <pageMargins left="0.59375" right="0.7" top="0.75" bottom="0.75" header="0.3" footer="0.3"/>
  <pageSetup paperSize="9" scale="79" fitToHeight="0" orientation="landscape" r:id="rId1"/>
  <headerFooter>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8"/>
  <sheetViews>
    <sheetView showGridLines="0" showZeros="0" zoomScaleNormal="100" zoomScaleSheetLayoutView="75" zoomScalePageLayoutView="50" workbookViewId="0">
      <pane ySplit="10" topLeftCell="A11" activePane="bottomLeft" state="frozen"/>
      <selection activeCell="B1" sqref="B1"/>
      <selection pane="bottomLeft" activeCell="H51" sqref="H51"/>
    </sheetView>
  </sheetViews>
  <sheetFormatPr defaultColWidth="11.44140625" defaultRowHeight="13.2"/>
  <cols>
    <col min="1" max="1" width="39" style="57" customWidth="1"/>
    <col min="2" max="2" width="20.33203125" style="57" customWidth="1"/>
    <col min="3" max="6" width="17.5546875" style="57" customWidth="1"/>
    <col min="7" max="16384" width="11.44140625" style="2"/>
  </cols>
  <sheetData>
    <row r="1" spans="1:6">
      <c r="A1" s="447" t="s">
        <v>5</v>
      </c>
      <c r="B1" s="145"/>
      <c r="C1" s="145"/>
      <c r="D1" s="146"/>
    </row>
    <row r="2" spans="1:6">
      <c r="A2" s="89"/>
    </row>
    <row r="3" spans="1:6" ht="15.6">
      <c r="A3" s="39" t="str">
        <f>'2B-Kosten per locatie'!A3</f>
        <v>Naam opdrachtgever</v>
      </c>
      <c r="B3" s="46" t="str">
        <f>'2B-Kosten per locatie'!B3</f>
        <v>Nestas Scholengroep</v>
      </c>
      <c r="C3" s="147"/>
      <c r="D3" s="147"/>
    </row>
    <row r="4" spans="1:6" ht="15.6">
      <c r="A4" s="39" t="str">
        <f>'2B-Kosten per locatie'!A4</f>
        <v>Calculatie onderdeel</v>
      </c>
      <c r="B4" s="46" t="str">
        <f ca="1">MID(CELL("bestandsnaam",$C$9),SEARCH("]",CELL("bestandsnaam",$C$9),1)+1,256)</f>
        <v>9-Afroepprijs</v>
      </c>
      <c r="C4" s="148"/>
      <c r="D4" s="149"/>
    </row>
    <row r="5" spans="1:6" ht="15.6">
      <c r="A5" s="39" t="str">
        <f>'2B-Kosten per locatie'!A5</f>
        <v>Gebouw/plaats</v>
      </c>
      <c r="B5" s="46" t="str">
        <f>'2B-Kosten per locatie'!B5</f>
        <v>Dordrecht</v>
      </c>
      <c r="C5" s="148"/>
      <c r="D5" s="149"/>
    </row>
    <row r="6" spans="1:6" ht="15.6">
      <c r="A6" s="39" t="str">
        <f>'2B-Kosten per locatie'!A6</f>
        <v>Referentie nummer</v>
      </c>
      <c r="B6" s="46" t="str">
        <f>'2B-Kosten per locatie'!B6</f>
        <v>TN609714</v>
      </c>
      <c r="C6" s="148"/>
      <c r="D6" s="149"/>
    </row>
    <row r="7" spans="1:6" ht="15.6">
      <c r="A7" s="39" t="str">
        <f>'2B-Kosten per locatie'!A7</f>
        <v>Naam dienstverlener</v>
      </c>
      <c r="B7" s="46">
        <f>'2B-Kosten per locatie'!B7</f>
        <v>0</v>
      </c>
      <c r="C7" s="148"/>
      <c r="D7" s="149"/>
    </row>
    <row r="8" spans="1:6" ht="15.6">
      <c r="A8" s="39" t="str">
        <f>'2B-Kosten per locatie'!A8</f>
        <v>Prijspeil</v>
      </c>
      <c r="B8" s="222">
        <f>'2B-Kosten per locatie'!B8</f>
        <v>46388</v>
      </c>
      <c r="C8" s="148"/>
      <c r="D8" s="149"/>
    </row>
    <row r="9" spans="1:6" ht="15.6">
      <c r="A9" s="150"/>
      <c r="B9" s="151"/>
      <c r="C9" s="148"/>
      <c r="D9" s="149"/>
    </row>
    <row r="10" spans="1:6">
      <c r="A10" s="152"/>
      <c r="B10" s="153"/>
      <c r="C10" s="153"/>
      <c r="D10" s="153"/>
    </row>
    <row r="11" spans="1:6" ht="18.600000000000001">
      <c r="A11" s="392" t="s">
        <v>174</v>
      </c>
      <c r="B11" s="393"/>
      <c r="C11" s="393"/>
      <c r="D11" s="394"/>
      <c r="E11" s="394"/>
      <c r="F11" s="395"/>
    </row>
    <row r="13" spans="1:6">
      <c r="A13" s="396"/>
      <c r="B13" s="397"/>
      <c r="C13" s="537" t="s">
        <v>175</v>
      </c>
      <c r="D13" s="538"/>
      <c r="E13" s="538"/>
      <c r="F13" s="539"/>
    </row>
    <row r="14" spans="1:6">
      <c r="A14" s="398" t="s">
        <v>176</v>
      </c>
      <c r="B14" s="398" t="s">
        <v>177</v>
      </c>
      <c r="C14" s="399" t="s">
        <v>178</v>
      </c>
      <c r="D14" s="388" t="s">
        <v>179</v>
      </c>
      <c r="E14" s="388" t="s">
        <v>180</v>
      </c>
      <c r="F14" s="388" t="s">
        <v>181</v>
      </c>
    </row>
    <row r="15" spans="1:6">
      <c r="A15" s="400" t="s">
        <v>182</v>
      </c>
      <c r="B15" s="400" t="s">
        <v>183</v>
      </c>
      <c r="C15" s="401"/>
      <c r="D15" s="401"/>
      <c r="E15" s="401"/>
      <c r="F15" s="401"/>
    </row>
    <row r="16" spans="1:6">
      <c r="A16" s="400" t="s">
        <v>184</v>
      </c>
      <c r="B16" s="400" t="s">
        <v>183</v>
      </c>
      <c r="C16" s="401"/>
      <c r="D16" s="401"/>
      <c r="E16" s="401"/>
      <c r="F16" s="401"/>
    </row>
    <row r="17" spans="1:6">
      <c r="A17" s="400" t="s">
        <v>185</v>
      </c>
      <c r="B17" s="400" t="s">
        <v>186</v>
      </c>
      <c r="C17" s="401"/>
      <c r="D17" s="401"/>
      <c r="E17" s="401"/>
      <c r="F17" s="401"/>
    </row>
    <row r="18" spans="1:6">
      <c r="A18" s="398" t="s">
        <v>187</v>
      </c>
      <c r="B18" s="402"/>
      <c r="C18" s="401"/>
      <c r="D18" s="401"/>
      <c r="E18" s="401"/>
      <c r="F18" s="401"/>
    </row>
    <row r="19" spans="1:6">
      <c r="A19" s="398" t="s">
        <v>188</v>
      </c>
      <c r="B19" s="402"/>
      <c r="C19" s="401"/>
      <c r="D19" s="401"/>
      <c r="E19" s="401"/>
      <c r="F19" s="401"/>
    </row>
    <row r="20" spans="1:6">
      <c r="A20" s="154"/>
      <c r="B20" s="154"/>
      <c r="C20" s="154"/>
      <c r="D20" s="145"/>
    </row>
    <row r="21" spans="1:6" ht="18.600000000000001">
      <c r="A21" s="392" t="s">
        <v>189</v>
      </c>
      <c r="B21" s="403"/>
      <c r="C21" s="403"/>
      <c r="D21" s="403"/>
      <c r="E21" s="403"/>
      <c r="F21" s="404"/>
    </row>
    <row r="22" spans="1:6">
      <c r="A22" s="155"/>
      <c r="B22" s="154"/>
      <c r="C22" s="154"/>
      <c r="D22" s="145"/>
      <c r="E22" s="537" t="s">
        <v>190</v>
      </c>
      <c r="F22" s="539"/>
    </row>
    <row r="23" spans="1:6">
      <c r="A23" s="398" t="s">
        <v>191</v>
      </c>
      <c r="B23" s="405" t="s">
        <v>177</v>
      </c>
      <c r="C23" s="406"/>
      <c r="D23" s="407"/>
      <c r="E23" s="408" t="s">
        <v>192</v>
      </c>
      <c r="F23" s="408" t="s">
        <v>193</v>
      </c>
    </row>
    <row r="24" spans="1:6">
      <c r="A24" s="400" t="s">
        <v>194</v>
      </c>
      <c r="B24" s="402" t="s">
        <v>195</v>
      </c>
      <c r="C24" s="180"/>
      <c r="D24" s="180"/>
      <c r="E24" s="401"/>
      <c r="F24" s="401"/>
    </row>
    <row r="25" spans="1:6">
      <c r="A25" s="400" t="s">
        <v>196</v>
      </c>
      <c r="B25" s="402" t="s">
        <v>195</v>
      </c>
      <c r="C25" s="409"/>
      <c r="D25" s="409"/>
      <c r="E25" s="401"/>
      <c r="F25" s="401"/>
    </row>
    <row r="26" spans="1:6">
      <c r="A26" s="400" t="s">
        <v>197</v>
      </c>
      <c r="B26" s="402" t="s">
        <v>195</v>
      </c>
      <c r="C26" s="409"/>
      <c r="D26" s="409"/>
      <c r="E26" s="401"/>
      <c r="F26" s="401"/>
    </row>
    <row r="27" spans="1:6">
      <c r="A27" s="400" t="s">
        <v>198</v>
      </c>
      <c r="B27" s="402" t="s">
        <v>195</v>
      </c>
      <c r="C27" s="410"/>
      <c r="D27" s="409"/>
      <c r="E27" s="401"/>
      <c r="F27" s="401"/>
    </row>
    <row r="28" spans="1:6">
      <c r="A28" s="400" t="s">
        <v>199</v>
      </c>
      <c r="B28" s="402" t="s">
        <v>195</v>
      </c>
      <c r="C28" s="410"/>
      <c r="D28" s="409"/>
      <c r="E28" s="401"/>
      <c r="F28" s="401"/>
    </row>
    <row r="29" spans="1:6">
      <c r="A29" s="156"/>
      <c r="B29" s="157"/>
      <c r="C29" s="157"/>
      <c r="D29" s="156"/>
    </row>
    <row r="30" spans="1:6" ht="18.600000000000001">
      <c r="A30" s="392" t="s">
        <v>200</v>
      </c>
      <c r="B30" s="403"/>
      <c r="C30" s="403"/>
      <c r="D30" s="403"/>
      <c r="E30" s="403"/>
      <c r="F30" s="404"/>
    </row>
    <row r="31" spans="1:6">
      <c r="A31" s="411"/>
      <c r="B31" s="411"/>
      <c r="C31" s="411"/>
      <c r="D31" s="411"/>
    </row>
    <row r="32" spans="1:6" ht="26.4">
      <c r="A32" s="412" t="s">
        <v>201</v>
      </c>
      <c r="B32" s="413" t="s">
        <v>177</v>
      </c>
      <c r="C32" s="406"/>
      <c r="D32" s="407"/>
      <c r="E32" s="414" t="s">
        <v>202</v>
      </c>
      <c r="F32" s="415" t="s">
        <v>203</v>
      </c>
    </row>
    <row r="33" spans="1:6">
      <c r="A33" s="400" t="s">
        <v>204</v>
      </c>
      <c r="B33" s="402" t="s">
        <v>195</v>
      </c>
      <c r="C33" s="180"/>
      <c r="D33" s="180"/>
      <c r="E33" s="401"/>
      <c r="F33" s="401"/>
    </row>
    <row r="34" spans="1:6">
      <c r="A34" s="400" t="s">
        <v>205</v>
      </c>
      <c r="B34" s="402" t="s">
        <v>195</v>
      </c>
      <c r="C34" s="409"/>
      <c r="D34" s="409"/>
      <c r="E34" s="401"/>
      <c r="F34" s="401"/>
    </row>
    <row r="35" spans="1:6">
      <c r="A35" s="400" t="s">
        <v>206</v>
      </c>
      <c r="B35" s="402" t="s">
        <v>195</v>
      </c>
      <c r="C35" s="410"/>
      <c r="D35" s="409"/>
      <c r="E35" s="401"/>
      <c r="F35" s="401"/>
    </row>
    <row r="36" spans="1:6">
      <c r="A36" s="400" t="s">
        <v>207</v>
      </c>
      <c r="B36" s="402" t="s">
        <v>195</v>
      </c>
      <c r="C36" s="410"/>
      <c r="D36" s="409"/>
      <c r="E36" s="401"/>
      <c r="F36" s="401"/>
    </row>
    <row r="37" spans="1:6">
      <c r="A37" s="400" t="s">
        <v>208</v>
      </c>
      <c r="B37" s="402" t="s">
        <v>195</v>
      </c>
      <c r="C37" s="410"/>
      <c r="D37" s="409"/>
      <c r="E37" s="401"/>
      <c r="F37" s="401"/>
    </row>
    <row r="39" spans="1:6" ht="18.600000000000001">
      <c r="A39" s="392" t="s">
        <v>209</v>
      </c>
      <c r="B39" s="403"/>
      <c r="C39" s="403"/>
      <c r="D39" s="403"/>
      <c r="E39" s="403"/>
      <c r="F39" s="404"/>
    </row>
    <row r="40" spans="1:6">
      <c r="A40" s="155"/>
      <c r="B40" s="154"/>
      <c r="C40" s="154"/>
      <c r="D40" s="145"/>
    </row>
    <row r="41" spans="1:6">
      <c r="A41" s="398" t="s">
        <v>176</v>
      </c>
      <c r="B41" s="396" t="s">
        <v>177</v>
      </c>
      <c r="C41" s="411"/>
      <c r="D41" s="411"/>
      <c r="E41" s="411"/>
      <c r="F41" s="416" t="s">
        <v>210</v>
      </c>
    </row>
    <row r="42" spans="1:6">
      <c r="A42" s="400" t="s">
        <v>211</v>
      </c>
      <c r="B42" s="158" t="s">
        <v>212</v>
      </c>
      <c r="C42" s="158"/>
      <c r="D42" s="158"/>
      <c r="E42" s="158"/>
      <c r="F42" s="401"/>
    </row>
    <row r="43" spans="1:6">
      <c r="A43" s="400" t="s">
        <v>211</v>
      </c>
      <c r="B43" s="158" t="s">
        <v>213</v>
      </c>
      <c r="C43" s="158"/>
      <c r="D43" s="158"/>
      <c r="E43" s="158"/>
      <c r="F43" s="401"/>
    </row>
    <row r="44" spans="1:6">
      <c r="A44" s="400" t="s">
        <v>211</v>
      </c>
      <c r="B44" s="158" t="s">
        <v>214</v>
      </c>
      <c r="C44" s="158"/>
      <c r="D44" s="158"/>
      <c r="E44" s="158"/>
      <c r="F44" s="401"/>
    </row>
    <row r="45" spans="1:6">
      <c r="A45" s="400" t="s">
        <v>215</v>
      </c>
      <c r="B45" s="158" t="s">
        <v>212</v>
      </c>
      <c r="C45" s="158"/>
      <c r="D45" s="158"/>
      <c r="E45" s="158"/>
      <c r="F45" s="401"/>
    </row>
    <row r="46" spans="1:6">
      <c r="A46" s="154"/>
      <c r="B46" s="145"/>
      <c r="C46" s="145"/>
      <c r="D46" s="154"/>
    </row>
    <row r="47" spans="1:6" s="12" customFormat="1">
      <c r="A47" s="154"/>
      <c r="B47" s="154"/>
      <c r="C47" s="41"/>
      <c r="D47" s="41"/>
      <c r="E47" s="41"/>
      <c r="F47" s="41"/>
    </row>
    <row r="48" spans="1:6" ht="15.6">
      <c r="A48" s="197" t="s">
        <v>216</v>
      </c>
      <c r="B48" s="145"/>
      <c r="C48" s="145"/>
      <c r="D48" s="154"/>
    </row>
    <row r="49" spans="1:4">
      <c r="A49" s="154" t="s">
        <v>217</v>
      </c>
    </row>
    <row r="50" spans="1:4">
      <c r="A50" s="154" t="s">
        <v>218</v>
      </c>
      <c r="B50" s="145"/>
      <c r="C50" s="145"/>
      <c r="D50" s="154"/>
    </row>
    <row r="51" spans="1:4" ht="12.75" customHeight="1">
      <c r="A51" s="154"/>
      <c r="B51" s="145"/>
      <c r="C51" s="145"/>
      <c r="D51" s="154"/>
    </row>
    <row r="52" spans="1:4">
      <c r="A52" s="154"/>
      <c r="B52" s="145"/>
      <c r="C52" s="145"/>
      <c r="D52" s="154"/>
    </row>
    <row r="53" spans="1:4">
      <c r="A53" s="154"/>
      <c r="B53" s="145"/>
      <c r="C53" s="145"/>
      <c r="D53" s="154"/>
    </row>
    <row r="55" spans="1:4">
      <c r="A55" s="159"/>
      <c r="B55" s="145"/>
      <c r="C55" s="145"/>
      <c r="D55" s="145"/>
    </row>
    <row r="56" spans="1:4">
      <c r="A56" s="159"/>
    </row>
    <row r="57" spans="1:4">
      <c r="A57" s="159"/>
    </row>
    <row r="58" spans="1:4">
      <c r="A58" s="159"/>
    </row>
  </sheetData>
  <mergeCells count="2">
    <mergeCell ref="C13:F13"/>
    <mergeCell ref="E22:F22"/>
  </mergeCells>
  <phoneticPr fontId="11"/>
  <conditionalFormatting sqref="E24:F37">
    <cfRule type="cellIs" dxfId="1" priority="3" stopIfTrue="1" operator="equal">
      <formula>"nvt"</formula>
    </cfRule>
  </conditionalFormatting>
  <conditionalFormatting sqref="F42:F4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88"/>
  <sheetViews>
    <sheetView showGridLines="0" zoomScale="85" zoomScaleNormal="85" zoomScaleSheetLayoutView="50" zoomScalePageLayoutView="50" workbookViewId="0">
      <pane ySplit="12" topLeftCell="A13" activePane="bottomLeft" state="frozen"/>
      <selection activeCell="B1" sqref="B1"/>
      <selection pane="bottomLeft" activeCell="I12" sqref="I12"/>
    </sheetView>
  </sheetViews>
  <sheetFormatPr defaultColWidth="13.6640625" defaultRowHeight="13.2"/>
  <cols>
    <col min="1" max="1" width="46.109375" style="167" customWidth="1"/>
    <col min="2" max="2" width="29.109375" style="168" customWidth="1"/>
    <col min="3" max="3" width="27.5546875" style="168" customWidth="1"/>
    <col min="4" max="4" width="12.109375" style="167" customWidth="1"/>
    <col min="5" max="5" width="26.33203125" style="169" bestFit="1" customWidth="1"/>
    <col min="6" max="6" width="16.109375" style="170" customWidth="1"/>
    <col min="7" max="7" width="13.6640625" style="169" customWidth="1"/>
    <col min="8" max="8" width="15.88671875" style="169" customWidth="1"/>
    <col min="9" max="240" width="13.6640625" style="29"/>
    <col min="241" max="241" width="22.109375" style="29" customWidth="1"/>
    <col min="242" max="248" width="13.6640625" style="29" customWidth="1"/>
    <col min="249" max="249" width="15.88671875" style="29" customWidth="1"/>
    <col min="250" max="250" width="16.5546875" style="29" bestFit="1" customWidth="1"/>
    <col min="251" max="251" width="13.6640625" style="29" customWidth="1"/>
    <col min="252" max="252" width="17.109375" style="29" bestFit="1" customWidth="1"/>
    <col min="253" max="253" width="4" style="29" customWidth="1"/>
    <col min="254" max="254" width="13.6640625" style="29" customWidth="1"/>
    <col min="255" max="496" width="13.6640625" style="29"/>
    <col min="497" max="497" width="22.109375" style="29" customWidth="1"/>
    <col min="498" max="504" width="13.6640625" style="29" customWidth="1"/>
    <col min="505" max="505" width="15.88671875" style="29" customWidth="1"/>
    <col min="506" max="506" width="16.5546875" style="29" bestFit="1" customWidth="1"/>
    <col min="507" max="507" width="13.6640625" style="29" customWidth="1"/>
    <col min="508" max="508" width="17.109375" style="29" bestFit="1" customWidth="1"/>
    <col min="509" max="509" width="4" style="29" customWidth="1"/>
    <col min="510" max="510" width="13.6640625" style="29" customWidth="1"/>
    <col min="511" max="752" width="13.6640625" style="29"/>
    <col min="753" max="753" width="22.109375" style="29" customWidth="1"/>
    <col min="754" max="760" width="13.6640625" style="29" customWidth="1"/>
    <col min="761" max="761" width="15.88671875" style="29" customWidth="1"/>
    <col min="762" max="762" width="16.5546875" style="29" bestFit="1" customWidth="1"/>
    <col min="763" max="763" width="13.6640625" style="29" customWidth="1"/>
    <col min="764" max="764" width="17.109375" style="29" bestFit="1" customWidth="1"/>
    <col min="765" max="765" width="4" style="29" customWidth="1"/>
    <col min="766" max="766" width="13.6640625" style="29" customWidth="1"/>
    <col min="767" max="1008" width="13.6640625" style="29"/>
    <col min="1009" max="1009" width="22.109375" style="29" customWidth="1"/>
    <col min="1010" max="1016" width="13.6640625" style="29" customWidth="1"/>
    <col min="1017" max="1017" width="15.88671875" style="29" customWidth="1"/>
    <col min="1018" max="1018" width="16.5546875" style="29" bestFit="1" customWidth="1"/>
    <col min="1019" max="1019" width="13.6640625" style="29" customWidth="1"/>
    <col min="1020" max="1020" width="17.109375" style="29" bestFit="1" customWidth="1"/>
    <col min="1021" max="1021" width="4" style="29" customWidth="1"/>
    <col min="1022" max="1022" width="13.6640625" style="29" customWidth="1"/>
    <col min="1023" max="1264" width="13.6640625" style="29"/>
    <col min="1265" max="1265" width="22.109375" style="29" customWidth="1"/>
    <col min="1266" max="1272" width="13.6640625" style="29" customWidth="1"/>
    <col min="1273" max="1273" width="15.88671875" style="29" customWidth="1"/>
    <col min="1274" max="1274" width="16.5546875" style="29" bestFit="1" customWidth="1"/>
    <col min="1275" max="1275" width="13.6640625" style="29" customWidth="1"/>
    <col min="1276" max="1276" width="17.109375" style="29" bestFit="1" customWidth="1"/>
    <col min="1277" max="1277" width="4" style="29" customWidth="1"/>
    <col min="1278" max="1278" width="13.6640625" style="29" customWidth="1"/>
    <col min="1279" max="1520" width="13.6640625" style="29"/>
    <col min="1521" max="1521" width="22.109375" style="29" customWidth="1"/>
    <col min="1522" max="1528" width="13.6640625" style="29" customWidth="1"/>
    <col min="1529" max="1529" width="15.88671875" style="29" customWidth="1"/>
    <col min="1530" max="1530" width="16.5546875" style="29" bestFit="1" customWidth="1"/>
    <col min="1531" max="1531" width="13.6640625" style="29" customWidth="1"/>
    <col min="1532" max="1532" width="17.109375" style="29" bestFit="1" customWidth="1"/>
    <col min="1533" max="1533" width="4" style="29" customWidth="1"/>
    <col min="1534" max="1534" width="13.6640625" style="29" customWidth="1"/>
    <col min="1535" max="1776" width="13.6640625" style="29"/>
    <col min="1777" max="1777" width="22.109375" style="29" customWidth="1"/>
    <col min="1778" max="1784" width="13.6640625" style="29" customWidth="1"/>
    <col min="1785" max="1785" width="15.88671875" style="29" customWidth="1"/>
    <col min="1786" max="1786" width="16.5546875" style="29" bestFit="1" customWidth="1"/>
    <col min="1787" max="1787" width="13.6640625" style="29" customWidth="1"/>
    <col min="1788" max="1788" width="17.109375" style="29" bestFit="1" customWidth="1"/>
    <col min="1789" max="1789" width="4" style="29" customWidth="1"/>
    <col min="1790" max="1790" width="13.6640625" style="29" customWidth="1"/>
    <col min="1791" max="2032" width="13.6640625" style="29"/>
    <col min="2033" max="2033" width="22.109375" style="29" customWidth="1"/>
    <col min="2034" max="2040" width="13.6640625" style="29" customWidth="1"/>
    <col min="2041" max="2041" width="15.88671875" style="29" customWidth="1"/>
    <col min="2042" max="2042" width="16.5546875" style="29" bestFit="1" customWidth="1"/>
    <col min="2043" max="2043" width="13.6640625" style="29" customWidth="1"/>
    <col min="2044" max="2044" width="17.109375" style="29" bestFit="1" customWidth="1"/>
    <col min="2045" max="2045" width="4" style="29" customWidth="1"/>
    <col min="2046" max="2046" width="13.6640625" style="29" customWidth="1"/>
    <col min="2047" max="2288" width="13.6640625" style="29"/>
    <col min="2289" max="2289" width="22.109375" style="29" customWidth="1"/>
    <col min="2290" max="2296" width="13.6640625" style="29" customWidth="1"/>
    <col min="2297" max="2297" width="15.88671875" style="29" customWidth="1"/>
    <col min="2298" max="2298" width="16.5546875" style="29" bestFit="1" customWidth="1"/>
    <col min="2299" max="2299" width="13.6640625" style="29" customWidth="1"/>
    <col min="2300" max="2300" width="17.109375" style="29" bestFit="1" customWidth="1"/>
    <col min="2301" max="2301" width="4" style="29" customWidth="1"/>
    <col min="2302" max="2302" width="13.6640625" style="29" customWidth="1"/>
    <col min="2303" max="2544" width="13.6640625" style="29"/>
    <col min="2545" max="2545" width="22.109375" style="29" customWidth="1"/>
    <col min="2546" max="2552" width="13.6640625" style="29" customWidth="1"/>
    <col min="2553" max="2553" width="15.88671875" style="29" customWidth="1"/>
    <col min="2554" max="2554" width="16.5546875" style="29" bestFit="1" customWidth="1"/>
    <col min="2555" max="2555" width="13.6640625" style="29" customWidth="1"/>
    <col min="2556" max="2556" width="17.109375" style="29" bestFit="1" customWidth="1"/>
    <col min="2557" max="2557" width="4" style="29" customWidth="1"/>
    <col min="2558" max="2558" width="13.6640625" style="29" customWidth="1"/>
    <col min="2559" max="2800" width="13.6640625" style="29"/>
    <col min="2801" max="2801" width="22.109375" style="29" customWidth="1"/>
    <col min="2802" max="2808" width="13.6640625" style="29" customWidth="1"/>
    <col min="2809" max="2809" width="15.88671875" style="29" customWidth="1"/>
    <col min="2810" max="2810" width="16.5546875" style="29" bestFit="1" customWidth="1"/>
    <col min="2811" max="2811" width="13.6640625" style="29" customWidth="1"/>
    <col min="2812" max="2812" width="17.109375" style="29" bestFit="1" customWidth="1"/>
    <col min="2813" max="2813" width="4" style="29" customWidth="1"/>
    <col min="2814" max="2814" width="13.6640625" style="29" customWidth="1"/>
    <col min="2815" max="3056" width="13.6640625" style="29"/>
    <col min="3057" max="3057" width="22.109375" style="29" customWidth="1"/>
    <col min="3058" max="3064" width="13.6640625" style="29" customWidth="1"/>
    <col min="3065" max="3065" width="15.88671875" style="29" customWidth="1"/>
    <col min="3066" max="3066" width="16.5546875" style="29" bestFit="1" customWidth="1"/>
    <col min="3067" max="3067" width="13.6640625" style="29" customWidth="1"/>
    <col min="3068" max="3068" width="17.109375" style="29" bestFit="1" customWidth="1"/>
    <col min="3069" max="3069" width="4" style="29" customWidth="1"/>
    <col min="3070" max="3070" width="13.6640625" style="29" customWidth="1"/>
    <col min="3071" max="3312" width="13.6640625" style="29"/>
    <col min="3313" max="3313" width="22.109375" style="29" customWidth="1"/>
    <col min="3314" max="3320" width="13.6640625" style="29" customWidth="1"/>
    <col min="3321" max="3321" width="15.88671875" style="29" customWidth="1"/>
    <col min="3322" max="3322" width="16.5546875" style="29" bestFit="1" customWidth="1"/>
    <col min="3323" max="3323" width="13.6640625" style="29" customWidth="1"/>
    <col min="3324" max="3324" width="17.109375" style="29" bestFit="1" customWidth="1"/>
    <col min="3325" max="3325" width="4" style="29" customWidth="1"/>
    <col min="3326" max="3326" width="13.6640625" style="29" customWidth="1"/>
    <col min="3327" max="3568" width="13.6640625" style="29"/>
    <col min="3569" max="3569" width="22.109375" style="29" customWidth="1"/>
    <col min="3570" max="3576" width="13.6640625" style="29" customWidth="1"/>
    <col min="3577" max="3577" width="15.88671875" style="29" customWidth="1"/>
    <col min="3578" max="3578" width="16.5546875" style="29" bestFit="1" customWidth="1"/>
    <col min="3579" max="3579" width="13.6640625" style="29" customWidth="1"/>
    <col min="3580" max="3580" width="17.109375" style="29" bestFit="1" customWidth="1"/>
    <col min="3581" max="3581" width="4" style="29" customWidth="1"/>
    <col min="3582" max="3582" width="13.6640625" style="29" customWidth="1"/>
    <col min="3583" max="3824" width="13.6640625" style="29"/>
    <col min="3825" max="3825" width="22.109375" style="29" customWidth="1"/>
    <col min="3826" max="3832" width="13.6640625" style="29" customWidth="1"/>
    <col min="3833" max="3833" width="15.88671875" style="29" customWidth="1"/>
    <col min="3834" max="3834" width="16.5546875" style="29" bestFit="1" customWidth="1"/>
    <col min="3835" max="3835" width="13.6640625" style="29" customWidth="1"/>
    <col min="3836" max="3836" width="17.109375" style="29" bestFit="1" customWidth="1"/>
    <col min="3837" max="3837" width="4" style="29" customWidth="1"/>
    <col min="3838" max="3838" width="13.6640625" style="29" customWidth="1"/>
    <col min="3839" max="4080" width="13.6640625" style="29"/>
    <col min="4081" max="4081" width="22.109375" style="29" customWidth="1"/>
    <col min="4082" max="4088" width="13.6640625" style="29" customWidth="1"/>
    <col min="4089" max="4089" width="15.88671875" style="29" customWidth="1"/>
    <col min="4090" max="4090" width="16.5546875" style="29" bestFit="1" customWidth="1"/>
    <col min="4091" max="4091" width="13.6640625" style="29" customWidth="1"/>
    <col min="4092" max="4092" width="17.109375" style="29" bestFit="1" customWidth="1"/>
    <col min="4093" max="4093" width="4" style="29" customWidth="1"/>
    <col min="4094" max="4094" width="13.6640625" style="29" customWidth="1"/>
    <col min="4095" max="4336" width="13.6640625" style="29"/>
    <col min="4337" max="4337" width="22.109375" style="29" customWidth="1"/>
    <col min="4338" max="4344" width="13.6640625" style="29" customWidth="1"/>
    <col min="4345" max="4345" width="15.88671875" style="29" customWidth="1"/>
    <col min="4346" max="4346" width="16.5546875" style="29" bestFit="1" customWidth="1"/>
    <col min="4347" max="4347" width="13.6640625" style="29" customWidth="1"/>
    <col min="4348" max="4348" width="17.109375" style="29" bestFit="1" customWidth="1"/>
    <col min="4349" max="4349" width="4" style="29" customWidth="1"/>
    <col min="4350" max="4350" width="13.6640625" style="29" customWidth="1"/>
    <col min="4351" max="4592" width="13.6640625" style="29"/>
    <col min="4593" max="4593" width="22.109375" style="29" customWidth="1"/>
    <col min="4594" max="4600" width="13.6640625" style="29" customWidth="1"/>
    <col min="4601" max="4601" width="15.88671875" style="29" customWidth="1"/>
    <col min="4602" max="4602" width="16.5546875" style="29" bestFit="1" customWidth="1"/>
    <col min="4603" max="4603" width="13.6640625" style="29" customWidth="1"/>
    <col min="4604" max="4604" width="17.109375" style="29" bestFit="1" customWidth="1"/>
    <col min="4605" max="4605" width="4" style="29" customWidth="1"/>
    <col min="4606" max="4606" width="13.6640625" style="29" customWidth="1"/>
    <col min="4607" max="4848" width="13.6640625" style="29"/>
    <col min="4849" max="4849" width="22.109375" style="29" customWidth="1"/>
    <col min="4850" max="4856" width="13.6640625" style="29" customWidth="1"/>
    <col min="4857" max="4857" width="15.88671875" style="29" customWidth="1"/>
    <col min="4858" max="4858" width="16.5546875" style="29" bestFit="1" customWidth="1"/>
    <col min="4859" max="4859" width="13.6640625" style="29" customWidth="1"/>
    <col min="4860" max="4860" width="17.109375" style="29" bestFit="1" customWidth="1"/>
    <col min="4861" max="4861" width="4" style="29" customWidth="1"/>
    <col min="4862" max="4862" width="13.6640625" style="29" customWidth="1"/>
    <col min="4863" max="5104" width="13.6640625" style="29"/>
    <col min="5105" max="5105" width="22.109375" style="29" customWidth="1"/>
    <col min="5106" max="5112" width="13.6640625" style="29" customWidth="1"/>
    <col min="5113" max="5113" width="15.88671875" style="29" customWidth="1"/>
    <col min="5114" max="5114" width="16.5546875" style="29" bestFit="1" customWidth="1"/>
    <col min="5115" max="5115" width="13.6640625" style="29" customWidth="1"/>
    <col min="5116" max="5116" width="17.109375" style="29" bestFit="1" customWidth="1"/>
    <col min="5117" max="5117" width="4" style="29" customWidth="1"/>
    <col min="5118" max="5118" width="13.6640625" style="29" customWidth="1"/>
    <col min="5119" max="5360" width="13.6640625" style="29"/>
    <col min="5361" max="5361" width="22.109375" style="29" customWidth="1"/>
    <col min="5362" max="5368" width="13.6640625" style="29" customWidth="1"/>
    <col min="5369" max="5369" width="15.88671875" style="29" customWidth="1"/>
    <col min="5370" max="5370" width="16.5546875" style="29" bestFit="1" customWidth="1"/>
    <col min="5371" max="5371" width="13.6640625" style="29" customWidth="1"/>
    <col min="5372" max="5372" width="17.109375" style="29" bestFit="1" customWidth="1"/>
    <col min="5373" max="5373" width="4" style="29" customWidth="1"/>
    <col min="5374" max="5374" width="13.6640625" style="29" customWidth="1"/>
    <col min="5375" max="5616" width="13.6640625" style="29"/>
    <col min="5617" max="5617" width="22.109375" style="29" customWidth="1"/>
    <col min="5618" max="5624" width="13.6640625" style="29" customWidth="1"/>
    <col min="5625" max="5625" width="15.88671875" style="29" customWidth="1"/>
    <col min="5626" max="5626" width="16.5546875" style="29" bestFit="1" customWidth="1"/>
    <col min="5627" max="5627" width="13.6640625" style="29" customWidth="1"/>
    <col min="5628" max="5628" width="17.109375" style="29" bestFit="1" customWidth="1"/>
    <col min="5629" max="5629" width="4" style="29" customWidth="1"/>
    <col min="5630" max="5630" width="13.6640625" style="29" customWidth="1"/>
    <col min="5631" max="5872" width="13.6640625" style="29"/>
    <col min="5873" max="5873" width="22.109375" style="29" customWidth="1"/>
    <col min="5874" max="5880" width="13.6640625" style="29" customWidth="1"/>
    <col min="5881" max="5881" width="15.88671875" style="29" customWidth="1"/>
    <col min="5882" max="5882" width="16.5546875" style="29" bestFit="1" customWidth="1"/>
    <col min="5883" max="5883" width="13.6640625" style="29" customWidth="1"/>
    <col min="5884" max="5884" width="17.109375" style="29" bestFit="1" customWidth="1"/>
    <col min="5885" max="5885" width="4" style="29" customWidth="1"/>
    <col min="5886" max="5886" width="13.6640625" style="29" customWidth="1"/>
    <col min="5887" max="6128" width="13.6640625" style="29"/>
    <col min="6129" max="6129" width="22.109375" style="29" customWidth="1"/>
    <col min="6130" max="6136" width="13.6640625" style="29" customWidth="1"/>
    <col min="6137" max="6137" width="15.88671875" style="29" customWidth="1"/>
    <col min="6138" max="6138" width="16.5546875" style="29" bestFit="1" customWidth="1"/>
    <col min="6139" max="6139" width="13.6640625" style="29" customWidth="1"/>
    <col min="6140" max="6140" width="17.109375" style="29" bestFit="1" customWidth="1"/>
    <col min="6141" max="6141" width="4" style="29" customWidth="1"/>
    <col min="6142" max="6142" width="13.6640625" style="29" customWidth="1"/>
    <col min="6143" max="6384" width="13.6640625" style="29"/>
    <col min="6385" max="6385" width="22.109375" style="29" customWidth="1"/>
    <col min="6386" max="6392" width="13.6640625" style="29" customWidth="1"/>
    <col min="6393" max="6393" width="15.88671875" style="29" customWidth="1"/>
    <col min="6394" max="6394" width="16.5546875" style="29" bestFit="1" customWidth="1"/>
    <col min="6395" max="6395" width="13.6640625" style="29" customWidth="1"/>
    <col min="6396" max="6396" width="17.109375" style="29" bestFit="1" customWidth="1"/>
    <col min="6397" max="6397" width="4" style="29" customWidth="1"/>
    <col min="6398" max="6398" width="13.6640625" style="29" customWidth="1"/>
    <col min="6399" max="6640" width="13.6640625" style="29"/>
    <col min="6641" max="6641" width="22.109375" style="29" customWidth="1"/>
    <col min="6642" max="6648" width="13.6640625" style="29" customWidth="1"/>
    <col min="6649" max="6649" width="15.88671875" style="29" customWidth="1"/>
    <col min="6650" max="6650" width="16.5546875" style="29" bestFit="1" customWidth="1"/>
    <col min="6651" max="6651" width="13.6640625" style="29" customWidth="1"/>
    <col min="6652" max="6652" width="17.109375" style="29" bestFit="1" customWidth="1"/>
    <col min="6653" max="6653" width="4" style="29" customWidth="1"/>
    <col min="6654" max="6654" width="13.6640625" style="29" customWidth="1"/>
    <col min="6655" max="6896" width="13.6640625" style="29"/>
    <col min="6897" max="6897" width="22.109375" style="29" customWidth="1"/>
    <col min="6898" max="6904" width="13.6640625" style="29" customWidth="1"/>
    <col min="6905" max="6905" width="15.88671875" style="29" customWidth="1"/>
    <col min="6906" max="6906" width="16.5546875" style="29" bestFit="1" customWidth="1"/>
    <col min="6907" max="6907" width="13.6640625" style="29" customWidth="1"/>
    <col min="6908" max="6908" width="17.109375" style="29" bestFit="1" customWidth="1"/>
    <col min="6909" max="6909" width="4" style="29" customWidth="1"/>
    <col min="6910" max="6910" width="13.6640625" style="29" customWidth="1"/>
    <col min="6911" max="7152" width="13.6640625" style="29"/>
    <col min="7153" max="7153" width="22.109375" style="29" customWidth="1"/>
    <col min="7154" max="7160" width="13.6640625" style="29" customWidth="1"/>
    <col min="7161" max="7161" width="15.88671875" style="29" customWidth="1"/>
    <col min="7162" max="7162" width="16.5546875" style="29" bestFit="1" customWidth="1"/>
    <col min="7163" max="7163" width="13.6640625" style="29" customWidth="1"/>
    <col min="7164" max="7164" width="17.109375" style="29" bestFit="1" customWidth="1"/>
    <col min="7165" max="7165" width="4" style="29" customWidth="1"/>
    <col min="7166" max="7166" width="13.6640625" style="29" customWidth="1"/>
    <col min="7167" max="7408" width="13.6640625" style="29"/>
    <col min="7409" max="7409" width="22.109375" style="29" customWidth="1"/>
    <col min="7410" max="7416" width="13.6640625" style="29" customWidth="1"/>
    <col min="7417" max="7417" width="15.88671875" style="29" customWidth="1"/>
    <col min="7418" max="7418" width="16.5546875" style="29" bestFit="1" customWidth="1"/>
    <col min="7419" max="7419" width="13.6640625" style="29" customWidth="1"/>
    <col min="7420" max="7420" width="17.109375" style="29" bestFit="1" customWidth="1"/>
    <col min="7421" max="7421" width="4" style="29" customWidth="1"/>
    <col min="7422" max="7422" width="13.6640625" style="29" customWidth="1"/>
    <col min="7423" max="7664" width="13.6640625" style="29"/>
    <col min="7665" max="7665" width="22.109375" style="29" customWidth="1"/>
    <col min="7666" max="7672" width="13.6640625" style="29" customWidth="1"/>
    <col min="7673" max="7673" width="15.88671875" style="29" customWidth="1"/>
    <col min="7674" max="7674" width="16.5546875" style="29" bestFit="1" customWidth="1"/>
    <col min="7675" max="7675" width="13.6640625" style="29" customWidth="1"/>
    <col min="7676" max="7676" width="17.109375" style="29" bestFit="1" customWidth="1"/>
    <col min="7677" max="7677" width="4" style="29" customWidth="1"/>
    <col min="7678" max="7678" width="13.6640625" style="29" customWidth="1"/>
    <col min="7679" max="7920" width="13.6640625" style="29"/>
    <col min="7921" max="7921" width="22.109375" style="29" customWidth="1"/>
    <col min="7922" max="7928" width="13.6640625" style="29" customWidth="1"/>
    <col min="7929" max="7929" width="15.88671875" style="29" customWidth="1"/>
    <col min="7930" max="7930" width="16.5546875" style="29" bestFit="1" customWidth="1"/>
    <col min="7931" max="7931" width="13.6640625" style="29" customWidth="1"/>
    <col min="7932" max="7932" width="17.109375" style="29" bestFit="1" customWidth="1"/>
    <col min="7933" max="7933" width="4" style="29" customWidth="1"/>
    <col min="7934" max="7934" width="13.6640625" style="29" customWidth="1"/>
    <col min="7935" max="8176" width="13.6640625" style="29"/>
    <col min="8177" max="8177" width="22.109375" style="29" customWidth="1"/>
    <col min="8178" max="8184" width="13.6640625" style="29" customWidth="1"/>
    <col min="8185" max="8185" width="15.88671875" style="29" customWidth="1"/>
    <col min="8186" max="8186" width="16.5546875" style="29" bestFit="1" customWidth="1"/>
    <col min="8187" max="8187" width="13.6640625" style="29" customWidth="1"/>
    <col min="8188" max="8188" width="17.109375" style="29" bestFit="1" customWidth="1"/>
    <col min="8189" max="8189" width="4" style="29" customWidth="1"/>
    <col min="8190" max="8190" width="13.6640625" style="29" customWidth="1"/>
    <col min="8191" max="8432" width="13.6640625" style="29"/>
    <col min="8433" max="8433" width="22.109375" style="29" customWidth="1"/>
    <col min="8434" max="8440" width="13.6640625" style="29" customWidth="1"/>
    <col min="8441" max="8441" width="15.88671875" style="29" customWidth="1"/>
    <col min="8442" max="8442" width="16.5546875" style="29" bestFit="1" customWidth="1"/>
    <col min="8443" max="8443" width="13.6640625" style="29" customWidth="1"/>
    <col min="8444" max="8444" width="17.109375" style="29" bestFit="1" customWidth="1"/>
    <col min="8445" max="8445" width="4" style="29" customWidth="1"/>
    <col min="8446" max="8446" width="13.6640625" style="29" customWidth="1"/>
    <col min="8447" max="8688" width="13.6640625" style="29"/>
    <col min="8689" max="8689" width="22.109375" style="29" customWidth="1"/>
    <col min="8690" max="8696" width="13.6640625" style="29" customWidth="1"/>
    <col min="8697" max="8697" width="15.88671875" style="29" customWidth="1"/>
    <col min="8698" max="8698" width="16.5546875" style="29" bestFit="1" customWidth="1"/>
    <col min="8699" max="8699" width="13.6640625" style="29" customWidth="1"/>
    <col min="8700" max="8700" width="17.109375" style="29" bestFit="1" customWidth="1"/>
    <col min="8701" max="8701" width="4" style="29" customWidth="1"/>
    <col min="8702" max="8702" width="13.6640625" style="29" customWidth="1"/>
    <col min="8703" max="8944" width="13.6640625" style="29"/>
    <col min="8945" max="8945" width="22.109375" style="29" customWidth="1"/>
    <col min="8946" max="8952" width="13.6640625" style="29" customWidth="1"/>
    <col min="8953" max="8953" width="15.88671875" style="29" customWidth="1"/>
    <col min="8954" max="8954" width="16.5546875" style="29" bestFit="1" customWidth="1"/>
    <col min="8955" max="8955" width="13.6640625" style="29" customWidth="1"/>
    <col min="8956" max="8956" width="17.109375" style="29" bestFit="1" customWidth="1"/>
    <col min="8957" max="8957" width="4" style="29" customWidth="1"/>
    <col min="8958" max="8958" width="13.6640625" style="29" customWidth="1"/>
    <col min="8959" max="9200" width="13.6640625" style="29"/>
    <col min="9201" max="9201" width="22.109375" style="29" customWidth="1"/>
    <col min="9202" max="9208" width="13.6640625" style="29" customWidth="1"/>
    <col min="9209" max="9209" width="15.88671875" style="29" customWidth="1"/>
    <col min="9210" max="9210" width="16.5546875" style="29" bestFit="1" customWidth="1"/>
    <col min="9211" max="9211" width="13.6640625" style="29" customWidth="1"/>
    <col min="9212" max="9212" width="17.109375" style="29" bestFit="1" customWidth="1"/>
    <col min="9213" max="9213" width="4" style="29" customWidth="1"/>
    <col min="9214" max="9214" width="13.6640625" style="29" customWidth="1"/>
    <col min="9215" max="9456" width="13.6640625" style="29"/>
    <col min="9457" max="9457" width="22.109375" style="29" customWidth="1"/>
    <col min="9458" max="9464" width="13.6640625" style="29" customWidth="1"/>
    <col min="9465" max="9465" width="15.88671875" style="29" customWidth="1"/>
    <col min="9466" max="9466" width="16.5546875" style="29" bestFit="1" customWidth="1"/>
    <col min="9467" max="9467" width="13.6640625" style="29" customWidth="1"/>
    <col min="9468" max="9468" width="17.109375" style="29" bestFit="1" customWidth="1"/>
    <col min="9469" max="9469" width="4" style="29" customWidth="1"/>
    <col min="9470" max="9470" width="13.6640625" style="29" customWidth="1"/>
    <col min="9471" max="9712" width="13.6640625" style="29"/>
    <col min="9713" max="9713" width="22.109375" style="29" customWidth="1"/>
    <col min="9714" max="9720" width="13.6640625" style="29" customWidth="1"/>
    <col min="9721" max="9721" width="15.88671875" style="29" customWidth="1"/>
    <col min="9722" max="9722" width="16.5546875" style="29" bestFit="1" customWidth="1"/>
    <col min="9723" max="9723" width="13.6640625" style="29" customWidth="1"/>
    <col min="9724" max="9724" width="17.109375" style="29" bestFit="1" customWidth="1"/>
    <col min="9725" max="9725" width="4" style="29" customWidth="1"/>
    <col min="9726" max="9726" width="13.6640625" style="29" customWidth="1"/>
    <col min="9727" max="9968" width="13.6640625" style="29"/>
    <col min="9969" max="9969" width="22.109375" style="29" customWidth="1"/>
    <col min="9970" max="9976" width="13.6640625" style="29" customWidth="1"/>
    <col min="9977" max="9977" width="15.88671875" style="29" customWidth="1"/>
    <col min="9978" max="9978" width="16.5546875" style="29" bestFit="1" customWidth="1"/>
    <col min="9979" max="9979" width="13.6640625" style="29" customWidth="1"/>
    <col min="9980" max="9980" width="17.109375" style="29" bestFit="1" customWidth="1"/>
    <col min="9981" max="9981" width="4" style="29" customWidth="1"/>
    <col min="9982" max="9982" width="13.6640625" style="29" customWidth="1"/>
    <col min="9983" max="10224" width="13.6640625" style="29"/>
    <col min="10225" max="10225" width="22.109375" style="29" customWidth="1"/>
    <col min="10226" max="10232" width="13.6640625" style="29" customWidth="1"/>
    <col min="10233" max="10233" width="15.88671875" style="29" customWidth="1"/>
    <col min="10234" max="10234" width="16.5546875" style="29" bestFit="1" customWidth="1"/>
    <col min="10235" max="10235" width="13.6640625" style="29" customWidth="1"/>
    <col min="10236" max="10236" width="17.109375" style="29" bestFit="1" customWidth="1"/>
    <col min="10237" max="10237" width="4" style="29" customWidth="1"/>
    <col min="10238" max="10238" width="13.6640625" style="29" customWidth="1"/>
    <col min="10239" max="10480" width="13.6640625" style="29"/>
    <col min="10481" max="10481" width="22.109375" style="29" customWidth="1"/>
    <col min="10482" max="10488" width="13.6640625" style="29" customWidth="1"/>
    <col min="10489" max="10489" width="15.88671875" style="29" customWidth="1"/>
    <col min="10490" max="10490" width="16.5546875" style="29" bestFit="1" customWidth="1"/>
    <col min="10491" max="10491" width="13.6640625" style="29" customWidth="1"/>
    <col min="10492" max="10492" width="17.109375" style="29" bestFit="1" customWidth="1"/>
    <col min="10493" max="10493" width="4" style="29" customWidth="1"/>
    <col min="10494" max="10494" width="13.6640625" style="29" customWidth="1"/>
    <col min="10495" max="10736" width="13.6640625" style="29"/>
    <col min="10737" max="10737" width="22.109375" style="29" customWidth="1"/>
    <col min="10738" max="10744" width="13.6640625" style="29" customWidth="1"/>
    <col min="10745" max="10745" width="15.88671875" style="29" customWidth="1"/>
    <col min="10746" max="10746" width="16.5546875" style="29" bestFit="1" customWidth="1"/>
    <col min="10747" max="10747" width="13.6640625" style="29" customWidth="1"/>
    <col min="10748" max="10748" width="17.109375" style="29" bestFit="1" customWidth="1"/>
    <col min="10749" max="10749" width="4" style="29" customWidth="1"/>
    <col min="10750" max="10750" width="13.6640625" style="29" customWidth="1"/>
    <col min="10751" max="10992" width="13.6640625" style="29"/>
    <col min="10993" max="10993" width="22.109375" style="29" customWidth="1"/>
    <col min="10994" max="11000" width="13.6640625" style="29" customWidth="1"/>
    <col min="11001" max="11001" width="15.88671875" style="29" customWidth="1"/>
    <col min="11002" max="11002" width="16.5546875" style="29" bestFit="1" customWidth="1"/>
    <col min="11003" max="11003" width="13.6640625" style="29" customWidth="1"/>
    <col min="11004" max="11004" width="17.109375" style="29" bestFit="1" customWidth="1"/>
    <col min="11005" max="11005" width="4" style="29" customWidth="1"/>
    <col min="11006" max="11006" width="13.6640625" style="29" customWidth="1"/>
    <col min="11007" max="11248" width="13.6640625" style="29"/>
    <col min="11249" max="11249" width="22.109375" style="29" customWidth="1"/>
    <col min="11250" max="11256" width="13.6640625" style="29" customWidth="1"/>
    <col min="11257" max="11257" width="15.88671875" style="29" customWidth="1"/>
    <col min="11258" max="11258" width="16.5546875" style="29" bestFit="1" customWidth="1"/>
    <col min="11259" max="11259" width="13.6640625" style="29" customWidth="1"/>
    <col min="11260" max="11260" width="17.109375" style="29" bestFit="1" customWidth="1"/>
    <col min="11261" max="11261" width="4" style="29" customWidth="1"/>
    <col min="11262" max="11262" width="13.6640625" style="29" customWidth="1"/>
    <col min="11263" max="11504" width="13.6640625" style="29"/>
    <col min="11505" max="11505" width="22.109375" style="29" customWidth="1"/>
    <col min="11506" max="11512" width="13.6640625" style="29" customWidth="1"/>
    <col min="11513" max="11513" width="15.88671875" style="29" customWidth="1"/>
    <col min="11514" max="11514" width="16.5546875" style="29" bestFit="1" customWidth="1"/>
    <col min="11515" max="11515" width="13.6640625" style="29" customWidth="1"/>
    <col min="11516" max="11516" width="17.109375" style="29" bestFit="1" customWidth="1"/>
    <col min="11517" max="11517" width="4" style="29" customWidth="1"/>
    <col min="11518" max="11518" width="13.6640625" style="29" customWidth="1"/>
    <col min="11519" max="11760" width="13.6640625" style="29"/>
    <col min="11761" max="11761" width="22.109375" style="29" customWidth="1"/>
    <col min="11762" max="11768" width="13.6640625" style="29" customWidth="1"/>
    <col min="11769" max="11769" width="15.88671875" style="29" customWidth="1"/>
    <col min="11770" max="11770" width="16.5546875" style="29" bestFit="1" customWidth="1"/>
    <col min="11771" max="11771" width="13.6640625" style="29" customWidth="1"/>
    <col min="11772" max="11772" width="17.109375" style="29" bestFit="1" customWidth="1"/>
    <col min="11773" max="11773" width="4" style="29" customWidth="1"/>
    <col min="11774" max="11774" width="13.6640625" style="29" customWidth="1"/>
    <col min="11775" max="12016" width="13.6640625" style="29"/>
    <col min="12017" max="12017" width="22.109375" style="29" customWidth="1"/>
    <col min="12018" max="12024" width="13.6640625" style="29" customWidth="1"/>
    <col min="12025" max="12025" width="15.88671875" style="29" customWidth="1"/>
    <col min="12026" max="12026" width="16.5546875" style="29" bestFit="1" customWidth="1"/>
    <col min="12027" max="12027" width="13.6640625" style="29" customWidth="1"/>
    <col min="12028" max="12028" width="17.109375" style="29" bestFit="1" customWidth="1"/>
    <col min="12029" max="12029" width="4" style="29" customWidth="1"/>
    <col min="12030" max="12030" width="13.6640625" style="29" customWidth="1"/>
    <col min="12031" max="12272" width="13.6640625" style="29"/>
    <col min="12273" max="12273" width="22.109375" style="29" customWidth="1"/>
    <col min="12274" max="12280" width="13.6640625" style="29" customWidth="1"/>
    <col min="12281" max="12281" width="15.88671875" style="29" customWidth="1"/>
    <col min="12282" max="12282" width="16.5546875" style="29" bestFit="1" customWidth="1"/>
    <col min="12283" max="12283" width="13.6640625" style="29" customWidth="1"/>
    <col min="12284" max="12284" width="17.109375" style="29" bestFit="1" customWidth="1"/>
    <col min="12285" max="12285" width="4" style="29" customWidth="1"/>
    <col min="12286" max="12286" width="13.6640625" style="29" customWidth="1"/>
    <col min="12287" max="12528" width="13.6640625" style="29"/>
    <col min="12529" max="12529" width="22.109375" style="29" customWidth="1"/>
    <col min="12530" max="12536" width="13.6640625" style="29" customWidth="1"/>
    <col min="12537" max="12537" width="15.88671875" style="29" customWidth="1"/>
    <col min="12538" max="12538" width="16.5546875" style="29" bestFit="1" customWidth="1"/>
    <col min="12539" max="12539" width="13.6640625" style="29" customWidth="1"/>
    <col min="12540" max="12540" width="17.109375" style="29" bestFit="1" customWidth="1"/>
    <col min="12541" max="12541" width="4" style="29" customWidth="1"/>
    <col min="12542" max="12542" width="13.6640625" style="29" customWidth="1"/>
    <col min="12543" max="12784" width="13.6640625" style="29"/>
    <col min="12785" max="12785" width="22.109375" style="29" customWidth="1"/>
    <col min="12786" max="12792" width="13.6640625" style="29" customWidth="1"/>
    <col min="12793" max="12793" width="15.88671875" style="29" customWidth="1"/>
    <col min="12794" max="12794" width="16.5546875" style="29" bestFit="1" customWidth="1"/>
    <col min="12795" max="12795" width="13.6640625" style="29" customWidth="1"/>
    <col min="12796" max="12796" width="17.109375" style="29" bestFit="1" customWidth="1"/>
    <col min="12797" max="12797" width="4" style="29" customWidth="1"/>
    <col min="12798" max="12798" width="13.6640625" style="29" customWidth="1"/>
    <col min="12799" max="13040" width="13.6640625" style="29"/>
    <col min="13041" max="13041" width="22.109375" style="29" customWidth="1"/>
    <col min="13042" max="13048" width="13.6640625" style="29" customWidth="1"/>
    <col min="13049" max="13049" width="15.88671875" style="29" customWidth="1"/>
    <col min="13050" max="13050" width="16.5546875" style="29" bestFit="1" customWidth="1"/>
    <col min="13051" max="13051" width="13.6640625" style="29" customWidth="1"/>
    <col min="13052" max="13052" width="17.109375" style="29" bestFit="1" customWidth="1"/>
    <col min="13053" max="13053" width="4" style="29" customWidth="1"/>
    <col min="13054" max="13054" width="13.6640625" style="29" customWidth="1"/>
    <col min="13055" max="13296" width="13.6640625" style="29"/>
    <col min="13297" max="13297" width="22.109375" style="29" customWidth="1"/>
    <col min="13298" max="13304" width="13.6640625" style="29" customWidth="1"/>
    <col min="13305" max="13305" width="15.88671875" style="29" customWidth="1"/>
    <col min="13306" max="13306" width="16.5546875" style="29" bestFit="1" customWidth="1"/>
    <col min="13307" max="13307" width="13.6640625" style="29" customWidth="1"/>
    <col min="13308" max="13308" width="17.109375" style="29" bestFit="1" customWidth="1"/>
    <col min="13309" max="13309" width="4" style="29" customWidth="1"/>
    <col min="13310" max="13310" width="13.6640625" style="29" customWidth="1"/>
    <col min="13311" max="13552" width="13.6640625" style="29"/>
    <col min="13553" max="13553" width="22.109375" style="29" customWidth="1"/>
    <col min="13554" max="13560" width="13.6640625" style="29" customWidth="1"/>
    <col min="13561" max="13561" width="15.88671875" style="29" customWidth="1"/>
    <col min="13562" max="13562" width="16.5546875" style="29" bestFit="1" customWidth="1"/>
    <col min="13563" max="13563" width="13.6640625" style="29" customWidth="1"/>
    <col min="13564" max="13564" width="17.109375" style="29" bestFit="1" customWidth="1"/>
    <col min="13565" max="13565" width="4" style="29" customWidth="1"/>
    <col min="13566" max="13566" width="13.6640625" style="29" customWidth="1"/>
    <col min="13567" max="13808" width="13.6640625" style="29"/>
    <col min="13809" max="13809" width="22.109375" style="29" customWidth="1"/>
    <col min="13810" max="13816" width="13.6640625" style="29" customWidth="1"/>
    <col min="13817" max="13817" width="15.88671875" style="29" customWidth="1"/>
    <col min="13818" max="13818" width="16.5546875" style="29" bestFit="1" customWidth="1"/>
    <col min="13819" max="13819" width="13.6640625" style="29" customWidth="1"/>
    <col min="13820" max="13820" width="17.109375" style="29" bestFit="1" customWidth="1"/>
    <col min="13821" max="13821" width="4" style="29" customWidth="1"/>
    <col min="13822" max="13822" width="13.6640625" style="29" customWidth="1"/>
    <col min="13823" max="14064" width="13.6640625" style="29"/>
    <col min="14065" max="14065" width="22.109375" style="29" customWidth="1"/>
    <col min="14066" max="14072" width="13.6640625" style="29" customWidth="1"/>
    <col min="14073" max="14073" width="15.88671875" style="29" customWidth="1"/>
    <col min="14074" max="14074" width="16.5546875" style="29" bestFit="1" customWidth="1"/>
    <col min="14075" max="14075" width="13.6640625" style="29" customWidth="1"/>
    <col min="14076" max="14076" width="17.109375" style="29" bestFit="1" customWidth="1"/>
    <col min="14077" max="14077" width="4" style="29" customWidth="1"/>
    <col min="14078" max="14078" width="13.6640625" style="29" customWidth="1"/>
    <col min="14079" max="14320" width="13.6640625" style="29"/>
    <col min="14321" max="14321" width="22.109375" style="29" customWidth="1"/>
    <col min="14322" max="14328" width="13.6640625" style="29" customWidth="1"/>
    <col min="14329" max="14329" width="15.88671875" style="29" customWidth="1"/>
    <col min="14330" max="14330" width="16.5546875" style="29" bestFit="1" customWidth="1"/>
    <col min="14331" max="14331" width="13.6640625" style="29" customWidth="1"/>
    <col min="14332" max="14332" width="17.109375" style="29" bestFit="1" customWidth="1"/>
    <col min="14333" max="14333" width="4" style="29" customWidth="1"/>
    <col min="14334" max="14334" width="13.6640625" style="29" customWidth="1"/>
    <col min="14335" max="14576" width="13.6640625" style="29"/>
    <col min="14577" max="14577" width="22.109375" style="29" customWidth="1"/>
    <col min="14578" max="14584" width="13.6640625" style="29" customWidth="1"/>
    <col min="14585" max="14585" width="15.88671875" style="29" customWidth="1"/>
    <col min="14586" max="14586" width="16.5546875" style="29" bestFit="1" customWidth="1"/>
    <col min="14587" max="14587" width="13.6640625" style="29" customWidth="1"/>
    <col min="14588" max="14588" width="17.109375" style="29" bestFit="1" customWidth="1"/>
    <col min="14589" max="14589" width="4" style="29" customWidth="1"/>
    <col min="14590" max="14590" width="13.6640625" style="29" customWidth="1"/>
    <col min="14591" max="14832" width="13.6640625" style="29"/>
    <col min="14833" max="14833" width="22.109375" style="29" customWidth="1"/>
    <col min="14834" max="14840" width="13.6640625" style="29" customWidth="1"/>
    <col min="14841" max="14841" width="15.88671875" style="29" customWidth="1"/>
    <col min="14842" max="14842" width="16.5546875" style="29" bestFit="1" customWidth="1"/>
    <col min="14843" max="14843" width="13.6640625" style="29" customWidth="1"/>
    <col min="14844" max="14844" width="17.109375" style="29" bestFit="1" customWidth="1"/>
    <col min="14845" max="14845" width="4" style="29" customWidth="1"/>
    <col min="14846" max="14846" width="13.6640625" style="29" customWidth="1"/>
    <col min="14847" max="15088" width="13.6640625" style="29"/>
    <col min="15089" max="15089" width="22.109375" style="29" customWidth="1"/>
    <col min="15090" max="15096" width="13.6640625" style="29" customWidth="1"/>
    <col min="15097" max="15097" width="15.88671875" style="29" customWidth="1"/>
    <col min="15098" max="15098" width="16.5546875" style="29" bestFit="1" customWidth="1"/>
    <col min="15099" max="15099" width="13.6640625" style="29" customWidth="1"/>
    <col min="15100" max="15100" width="17.109375" style="29" bestFit="1" customWidth="1"/>
    <col min="15101" max="15101" width="4" style="29" customWidth="1"/>
    <col min="15102" max="15102" width="13.6640625" style="29" customWidth="1"/>
    <col min="15103" max="15344" width="13.6640625" style="29"/>
    <col min="15345" max="15345" width="22.109375" style="29" customWidth="1"/>
    <col min="15346" max="15352" width="13.6640625" style="29" customWidth="1"/>
    <col min="15353" max="15353" width="15.88671875" style="29" customWidth="1"/>
    <col min="15354" max="15354" width="16.5546875" style="29" bestFit="1" customWidth="1"/>
    <col min="15355" max="15355" width="13.6640625" style="29" customWidth="1"/>
    <col min="15356" max="15356" width="17.109375" style="29" bestFit="1" customWidth="1"/>
    <col min="15357" max="15357" width="4" style="29" customWidth="1"/>
    <col min="15358" max="15358" width="13.6640625" style="29" customWidth="1"/>
    <col min="15359" max="15600" width="13.6640625" style="29"/>
    <col min="15601" max="15601" width="22.109375" style="29" customWidth="1"/>
    <col min="15602" max="15608" width="13.6640625" style="29" customWidth="1"/>
    <col min="15609" max="15609" width="15.88671875" style="29" customWidth="1"/>
    <col min="15610" max="15610" width="16.5546875" style="29" bestFit="1" customWidth="1"/>
    <col min="15611" max="15611" width="13.6640625" style="29" customWidth="1"/>
    <col min="15612" max="15612" width="17.109375" style="29" bestFit="1" customWidth="1"/>
    <col min="15613" max="15613" width="4" style="29" customWidth="1"/>
    <col min="15614" max="15614" width="13.6640625" style="29" customWidth="1"/>
    <col min="15615" max="15856" width="13.6640625" style="29"/>
    <col min="15857" max="15857" width="22.109375" style="29" customWidth="1"/>
    <col min="15858" max="15864" width="13.6640625" style="29" customWidth="1"/>
    <col min="15865" max="15865" width="15.88671875" style="29" customWidth="1"/>
    <col min="15866" max="15866" width="16.5546875" style="29" bestFit="1" customWidth="1"/>
    <col min="15867" max="15867" width="13.6640625" style="29" customWidth="1"/>
    <col min="15868" max="15868" width="17.109375" style="29" bestFit="1" customWidth="1"/>
    <col min="15869" max="15869" width="4" style="29" customWidth="1"/>
    <col min="15870" max="15870" width="13.6640625" style="29" customWidth="1"/>
    <col min="15871" max="16112" width="13.6640625" style="29"/>
    <col min="16113" max="16113" width="22.109375" style="29" customWidth="1"/>
    <col min="16114" max="16120" width="13.6640625" style="29" customWidth="1"/>
    <col min="16121" max="16121" width="15.88671875" style="29" customWidth="1"/>
    <col min="16122" max="16122" width="16.5546875" style="29" bestFit="1" customWidth="1"/>
    <col min="16123" max="16123" width="13.6640625" style="29" customWidth="1"/>
    <col min="16124" max="16124" width="17.109375" style="29" bestFit="1" customWidth="1"/>
    <col min="16125" max="16125" width="4" style="29" customWidth="1"/>
    <col min="16126" max="16126" width="13.6640625" style="29" customWidth="1"/>
    <col min="16127" max="16384" width="13.6640625" style="29"/>
  </cols>
  <sheetData>
    <row r="1" spans="1:19" s="23" customFormat="1">
      <c r="A1" s="447" t="s">
        <v>5</v>
      </c>
      <c r="B1" s="160"/>
      <c r="C1" s="160"/>
      <c r="D1" s="89"/>
      <c r="E1" s="89"/>
      <c r="F1" s="161"/>
      <c r="G1" s="89"/>
      <c r="H1" s="89"/>
    </row>
    <row r="2" spans="1:19" s="23" customFormat="1" ht="16.2">
      <c r="A2" s="89"/>
      <c r="B2" s="160"/>
      <c r="C2" s="160"/>
      <c r="D2" s="162"/>
      <c r="E2" s="417" t="s">
        <v>219</v>
      </c>
      <c r="F2" s="417" t="s">
        <v>220</v>
      </c>
      <c r="G2" s="162"/>
      <c r="H2" s="89"/>
    </row>
    <row r="3" spans="1:19" s="23" customFormat="1" ht="15.6">
      <c r="A3" s="39" t="str">
        <f>'2B-Kosten per locatie'!A3</f>
        <v>Naam opdrachtgever</v>
      </c>
      <c r="B3" s="141" t="str">
        <f>'2B-Kosten per locatie'!B3</f>
        <v>Nestas Scholengroep</v>
      </c>
      <c r="C3" s="141"/>
      <c r="D3" s="162"/>
      <c r="E3" s="418" t="s">
        <v>221</v>
      </c>
      <c r="F3" s="419"/>
      <c r="G3" s="162"/>
      <c r="H3" s="89"/>
    </row>
    <row r="4" spans="1:19" s="23" customFormat="1" ht="15.6">
      <c r="A4" s="39" t="str">
        <f>'2B-Kosten per locatie'!A4</f>
        <v>Calculatie onderdeel</v>
      </c>
      <c r="B4" s="141" t="str">
        <f ca="1">MID(CELL("bestandsnaam",$C$9),SEARCH("]",CELL("bestandsnaam",$C$9),1)+1,256)</f>
        <v>10-Glasbewassing</v>
      </c>
      <c r="C4" s="141"/>
      <c r="D4" s="162"/>
      <c r="E4" s="418" t="s">
        <v>222</v>
      </c>
      <c r="F4" s="419"/>
      <c r="G4" s="162"/>
      <c r="H4" s="89"/>
    </row>
    <row r="5" spans="1:19" s="23" customFormat="1" ht="15.6">
      <c r="A5" s="39" t="str">
        <f>'2B-Kosten per locatie'!A5</f>
        <v>Gebouw/plaats</v>
      </c>
      <c r="B5" s="141" t="str">
        <f>'2B-Kosten per locatie'!B5</f>
        <v>Dordrecht</v>
      </c>
      <c r="C5" s="141"/>
      <c r="D5" s="162"/>
      <c r="E5" s="420" t="s">
        <v>223</v>
      </c>
      <c r="F5" s="419"/>
      <c r="G5" s="162"/>
      <c r="H5" s="163"/>
      <c r="J5" s="25"/>
      <c r="K5" s="24"/>
      <c r="L5" s="25"/>
      <c r="M5" s="26"/>
      <c r="N5" s="24"/>
      <c r="O5" s="25"/>
      <c r="P5" s="25"/>
      <c r="Q5" s="25"/>
      <c r="R5" s="25"/>
      <c r="S5" s="24"/>
    </row>
    <row r="6" spans="1:19" s="23" customFormat="1" ht="17.25" customHeight="1">
      <c r="A6" s="39" t="str">
        <f>'2B-Kosten per locatie'!A6</f>
        <v>Referentie nummer</v>
      </c>
      <c r="B6" s="141" t="str">
        <f>'2B-Kosten per locatie'!B6</f>
        <v>TN609714</v>
      </c>
      <c r="C6" s="141"/>
      <c r="D6" s="162"/>
      <c r="E6" s="162"/>
      <c r="F6" s="166"/>
      <c r="G6" s="162"/>
      <c r="H6" s="163"/>
      <c r="J6" s="27"/>
      <c r="K6" s="28"/>
      <c r="L6" s="27"/>
      <c r="M6" s="26"/>
      <c r="N6" s="28"/>
      <c r="O6" s="27"/>
      <c r="P6" s="25"/>
      <c r="Q6" s="25"/>
      <c r="R6" s="27"/>
      <c r="S6" s="28"/>
    </row>
    <row r="7" spans="1:19" s="23" customFormat="1" ht="17.25" customHeight="1">
      <c r="A7" s="39" t="str">
        <f>'2B-Kosten per locatie'!A7</f>
        <v>Naam dienstverlener</v>
      </c>
      <c r="B7" s="141">
        <f>'2B-Kosten per locatie'!B7</f>
        <v>0</v>
      </c>
      <c r="C7" s="111"/>
      <c r="D7" s="162"/>
      <c r="E7" s="162"/>
      <c r="F7" s="166"/>
      <c r="G7" s="162"/>
      <c r="H7" s="163"/>
    </row>
    <row r="8" spans="1:19" s="23" customFormat="1" ht="17.25" customHeight="1">
      <c r="A8" s="39" t="str">
        <f>'2B-Kosten per locatie'!A8</f>
        <v>Prijspeil</v>
      </c>
      <c r="B8" s="251">
        <f>'2B-Kosten per locatie'!B8</f>
        <v>46388</v>
      </c>
      <c r="C8" s="47"/>
      <c r="D8" s="162"/>
      <c r="E8" s="162"/>
      <c r="F8" s="166"/>
      <c r="G8" s="162"/>
      <c r="H8" s="163"/>
    </row>
    <row r="9" spans="1:19" s="23" customFormat="1" ht="17.25" customHeight="1">
      <c r="A9" s="162"/>
      <c r="B9" s="162"/>
      <c r="C9" s="162"/>
      <c r="D9" s="162"/>
      <c r="E9" s="162"/>
      <c r="F9" s="166"/>
      <c r="G9" s="162"/>
      <c r="H9" s="163"/>
    </row>
    <row r="10" spans="1:19" s="23" customFormat="1" ht="17.25" customHeight="1">
      <c r="A10" s="162"/>
      <c r="B10" s="162"/>
      <c r="C10" s="162"/>
      <c r="D10" s="162"/>
      <c r="E10" s="162"/>
      <c r="F10" s="166"/>
      <c r="G10" s="162"/>
      <c r="H10" s="163"/>
    </row>
    <row r="11" spans="1:19" s="23" customFormat="1" ht="15.6">
      <c r="A11" s="164"/>
      <c r="B11" s="162"/>
      <c r="C11" s="162"/>
      <c r="D11" s="165"/>
      <c r="E11" s="162"/>
      <c r="F11" s="166"/>
      <c r="G11" s="165"/>
      <c r="H11" s="163"/>
    </row>
    <row r="12" spans="1:19" s="30" customFormat="1" ht="43.5" customHeight="1">
      <c r="A12" s="421" t="s">
        <v>19</v>
      </c>
      <c r="B12" s="422" t="s">
        <v>219</v>
      </c>
      <c r="C12" s="422" t="s">
        <v>224</v>
      </c>
      <c r="D12" s="417" t="s">
        <v>225</v>
      </c>
      <c r="E12" s="422" t="s">
        <v>226</v>
      </c>
      <c r="F12" s="422" t="s">
        <v>227</v>
      </c>
      <c r="G12" s="422" t="s">
        <v>228</v>
      </c>
      <c r="H12" s="422" t="s">
        <v>229</v>
      </c>
    </row>
    <row r="13" spans="1:19" s="30" customFormat="1">
      <c r="A13" s="423" t="s">
        <v>757</v>
      </c>
      <c r="B13" s="418" t="s">
        <v>221</v>
      </c>
      <c r="C13" s="418" t="s">
        <v>758</v>
      </c>
      <c r="D13" s="481">
        <v>5059</v>
      </c>
      <c r="E13" s="425">
        <f t="shared" ref="E13:E15" si="0">VLOOKUP(B13,$E$3:$F$10,2,FALSE)</f>
        <v>0</v>
      </c>
      <c r="F13" s="426">
        <f t="shared" ref="F13:F15" si="1">(D13*E13)</f>
        <v>0</v>
      </c>
      <c r="G13" s="427" t="s">
        <v>653</v>
      </c>
      <c r="H13" s="426">
        <f t="shared" ref="H13:H15" si="2">G13*F13</f>
        <v>0</v>
      </c>
    </row>
    <row r="14" spans="1:19" s="30" customFormat="1">
      <c r="A14" s="423" t="s">
        <v>757</v>
      </c>
      <c r="B14" s="418" t="s">
        <v>222</v>
      </c>
      <c r="C14" s="418" t="s">
        <v>758</v>
      </c>
      <c r="D14" s="481">
        <v>5145</v>
      </c>
      <c r="E14" s="425">
        <f t="shared" si="0"/>
        <v>0</v>
      </c>
      <c r="F14" s="426">
        <f t="shared" si="1"/>
        <v>0</v>
      </c>
      <c r="G14" s="427" t="s">
        <v>653</v>
      </c>
      <c r="H14" s="426">
        <f t="shared" si="2"/>
        <v>0</v>
      </c>
    </row>
    <row r="15" spans="1:19" s="30" customFormat="1">
      <c r="A15" s="423" t="s">
        <v>757</v>
      </c>
      <c r="B15" s="418" t="s">
        <v>223</v>
      </c>
      <c r="C15" s="418" t="s">
        <v>758</v>
      </c>
      <c r="D15" s="481">
        <v>5170</v>
      </c>
      <c r="E15" s="425">
        <f t="shared" si="0"/>
        <v>0</v>
      </c>
      <c r="F15" s="426">
        <f t="shared" si="1"/>
        <v>0</v>
      </c>
      <c r="G15" s="427" t="s">
        <v>230</v>
      </c>
      <c r="H15" s="426">
        <f t="shared" si="2"/>
        <v>0</v>
      </c>
      <c r="I15" s="512"/>
    </row>
    <row r="16" spans="1:19">
      <c r="A16" s="503" t="s">
        <v>535</v>
      </c>
      <c r="B16" s="482" t="s">
        <v>221</v>
      </c>
      <c r="C16" s="482"/>
      <c r="D16" s="504"/>
      <c r="E16" s="483">
        <f t="shared" ref="E16:E44" si="3">VLOOKUP(B16,$E$3:$F$10,2,FALSE)</f>
        <v>0</v>
      </c>
      <c r="F16" s="484">
        <f>(D16*E16)</f>
        <v>0</v>
      </c>
      <c r="G16" s="485" t="s">
        <v>653</v>
      </c>
      <c r="H16" s="484">
        <f t="shared" ref="H16:H44" si="4">G16*F16</f>
        <v>0</v>
      </c>
    </row>
    <row r="17" spans="1:8">
      <c r="A17" s="505" t="s">
        <v>535</v>
      </c>
      <c r="B17" s="482" t="s">
        <v>222</v>
      </c>
      <c r="C17" s="482"/>
      <c r="D17" s="504"/>
      <c r="E17" s="483">
        <f t="shared" si="3"/>
        <v>0</v>
      </c>
      <c r="F17" s="484">
        <f t="shared" ref="F17:F77" si="5">(D17*E17)</f>
        <v>0</v>
      </c>
      <c r="G17" s="485" t="s">
        <v>653</v>
      </c>
      <c r="H17" s="484">
        <f t="shared" si="4"/>
        <v>0</v>
      </c>
    </row>
    <row r="18" spans="1:8">
      <c r="A18" s="505" t="s">
        <v>535</v>
      </c>
      <c r="B18" s="482" t="s">
        <v>223</v>
      </c>
      <c r="C18" s="482"/>
      <c r="D18" s="504"/>
      <c r="E18" s="483">
        <f t="shared" si="3"/>
        <v>0</v>
      </c>
      <c r="F18" s="484">
        <f t="shared" si="5"/>
        <v>0</v>
      </c>
      <c r="G18" s="485" t="s">
        <v>230</v>
      </c>
      <c r="H18" s="484">
        <f t="shared" si="4"/>
        <v>0</v>
      </c>
    </row>
    <row r="19" spans="1:8">
      <c r="A19" s="503" t="s">
        <v>587</v>
      </c>
      <c r="B19" s="482" t="s">
        <v>221</v>
      </c>
      <c r="C19" s="482"/>
      <c r="D19" s="504"/>
      <c r="E19" s="483">
        <f t="shared" si="3"/>
        <v>0</v>
      </c>
      <c r="F19" s="484">
        <f t="shared" si="5"/>
        <v>0</v>
      </c>
      <c r="G19" s="485" t="s">
        <v>346</v>
      </c>
      <c r="H19" s="484">
        <f t="shared" si="4"/>
        <v>0</v>
      </c>
    </row>
    <row r="20" spans="1:8">
      <c r="A20" s="505" t="s">
        <v>587</v>
      </c>
      <c r="B20" s="482" t="s">
        <v>222</v>
      </c>
      <c r="C20" s="482"/>
      <c r="D20" s="504"/>
      <c r="E20" s="483">
        <f t="shared" si="3"/>
        <v>0</v>
      </c>
      <c r="F20" s="484">
        <f t="shared" si="5"/>
        <v>0</v>
      </c>
      <c r="G20" s="485" t="s">
        <v>653</v>
      </c>
      <c r="H20" s="484">
        <f t="shared" si="4"/>
        <v>0</v>
      </c>
    </row>
    <row r="21" spans="1:8">
      <c r="A21" s="505" t="s">
        <v>587</v>
      </c>
      <c r="B21" s="482" t="s">
        <v>223</v>
      </c>
      <c r="C21" s="482"/>
      <c r="D21" s="504"/>
      <c r="E21" s="483">
        <f t="shared" si="3"/>
        <v>0</v>
      </c>
      <c r="F21" s="484">
        <f t="shared" si="5"/>
        <v>0</v>
      </c>
      <c r="G21" s="485" t="s">
        <v>230</v>
      </c>
      <c r="H21" s="484">
        <f t="shared" si="4"/>
        <v>0</v>
      </c>
    </row>
    <row r="22" spans="1:8">
      <c r="A22" s="505" t="s">
        <v>260</v>
      </c>
      <c r="B22" s="482" t="s">
        <v>221</v>
      </c>
      <c r="C22" s="486"/>
      <c r="D22" s="504"/>
      <c r="E22" s="483">
        <f t="shared" si="3"/>
        <v>0</v>
      </c>
      <c r="F22" s="484">
        <f t="shared" si="5"/>
        <v>0</v>
      </c>
      <c r="G22" s="485" t="s">
        <v>653</v>
      </c>
      <c r="H22" s="484">
        <f t="shared" si="4"/>
        <v>0</v>
      </c>
    </row>
    <row r="23" spans="1:8">
      <c r="A23" s="505" t="s">
        <v>260</v>
      </c>
      <c r="B23" s="482" t="s">
        <v>222</v>
      </c>
      <c r="C23" s="482"/>
      <c r="D23" s="504"/>
      <c r="E23" s="483">
        <f t="shared" si="3"/>
        <v>0</v>
      </c>
      <c r="F23" s="484">
        <f t="shared" si="5"/>
        <v>0</v>
      </c>
      <c r="G23" s="485" t="s">
        <v>653</v>
      </c>
      <c r="H23" s="484">
        <f t="shared" si="4"/>
        <v>0</v>
      </c>
    </row>
    <row r="24" spans="1:8">
      <c r="A24" s="505" t="s">
        <v>260</v>
      </c>
      <c r="B24" s="482" t="s">
        <v>223</v>
      </c>
      <c r="C24" s="482"/>
      <c r="D24" s="504"/>
      <c r="E24" s="483">
        <f t="shared" si="3"/>
        <v>0</v>
      </c>
      <c r="F24" s="484">
        <f t="shared" si="5"/>
        <v>0</v>
      </c>
      <c r="G24" s="485" t="s">
        <v>230</v>
      </c>
      <c r="H24" s="484">
        <f t="shared" si="4"/>
        <v>0</v>
      </c>
    </row>
    <row r="25" spans="1:8">
      <c r="A25" s="505" t="s">
        <v>270</v>
      </c>
      <c r="B25" s="482" t="s">
        <v>221</v>
      </c>
      <c r="C25" s="486"/>
      <c r="D25" s="504"/>
      <c r="E25" s="483">
        <f t="shared" si="3"/>
        <v>0</v>
      </c>
      <c r="F25" s="484">
        <f t="shared" si="5"/>
        <v>0</v>
      </c>
      <c r="G25" s="485" t="s">
        <v>653</v>
      </c>
      <c r="H25" s="484">
        <f t="shared" si="4"/>
        <v>0</v>
      </c>
    </row>
    <row r="26" spans="1:8">
      <c r="A26" s="505" t="s">
        <v>270</v>
      </c>
      <c r="B26" s="482" t="s">
        <v>222</v>
      </c>
      <c r="C26" s="482"/>
      <c r="D26" s="504"/>
      <c r="E26" s="483">
        <f t="shared" si="3"/>
        <v>0</v>
      </c>
      <c r="F26" s="484">
        <f t="shared" si="5"/>
        <v>0</v>
      </c>
      <c r="G26" s="485" t="s">
        <v>653</v>
      </c>
      <c r="H26" s="484">
        <f t="shared" si="4"/>
        <v>0</v>
      </c>
    </row>
    <row r="27" spans="1:8">
      <c r="A27" s="505" t="s">
        <v>270</v>
      </c>
      <c r="B27" s="482" t="s">
        <v>223</v>
      </c>
      <c r="C27" s="482"/>
      <c r="D27" s="504"/>
      <c r="E27" s="483">
        <f t="shared" si="3"/>
        <v>0</v>
      </c>
      <c r="F27" s="484">
        <f t="shared" si="5"/>
        <v>0</v>
      </c>
      <c r="G27" s="485" t="s">
        <v>230</v>
      </c>
      <c r="H27" s="484">
        <f t="shared" si="4"/>
        <v>0</v>
      </c>
    </row>
    <row r="28" spans="1:8">
      <c r="A28" s="505" t="s">
        <v>261</v>
      </c>
      <c r="B28" s="482" t="s">
        <v>221</v>
      </c>
      <c r="C28" s="482"/>
      <c r="D28" s="504"/>
      <c r="E28" s="483">
        <f t="shared" si="3"/>
        <v>0</v>
      </c>
      <c r="F28" s="484">
        <f t="shared" si="5"/>
        <v>0</v>
      </c>
      <c r="G28" s="485" t="s">
        <v>653</v>
      </c>
      <c r="H28" s="484">
        <f t="shared" si="4"/>
        <v>0</v>
      </c>
    </row>
    <row r="29" spans="1:8">
      <c r="A29" s="505" t="s">
        <v>261</v>
      </c>
      <c r="B29" s="482" t="s">
        <v>222</v>
      </c>
      <c r="C29" s="482"/>
      <c r="D29" s="504"/>
      <c r="E29" s="483">
        <f t="shared" si="3"/>
        <v>0</v>
      </c>
      <c r="F29" s="484">
        <f t="shared" si="5"/>
        <v>0</v>
      </c>
      <c r="G29" s="485" t="s">
        <v>653</v>
      </c>
      <c r="H29" s="484">
        <f t="shared" si="4"/>
        <v>0</v>
      </c>
    </row>
    <row r="30" spans="1:8">
      <c r="A30" s="505" t="s">
        <v>261</v>
      </c>
      <c r="B30" s="482" t="s">
        <v>223</v>
      </c>
      <c r="C30" s="482"/>
      <c r="D30" s="504"/>
      <c r="E30" s="483">
        <f t="shared" si="3"/>
        <v>0</v>
      </c>
      <c r="F30" s="484">
        <f t="shared" si="5"/>
        <v>0</v>
      </c>
      <c r="G30" s="485" t="s">
        <v>230</v>
      </c>
      <c r="H30" s="484">
        <f t="shared" si="4"/>
        <v>0</v>
      </c>
    </row>
    <row r="31" spans="1:8">
      <c r="A31" s="505" t="s">
        <v>369</v>
      </c>
      <c r="B31" s="482" t="s">
        <v>221</v>
      </c>
      <c r="C31" s="482"/>
      <c r="D31" s="504"/>
      <c r="E31" s="483">
        <f t="shared" si="3"/>
        <v>0</v>
      </c>
      <c r="F31" s="484">
        <f t="shared" si="5"/>
        <v>0</v>
      </c>
      <c r="G31" s="485" t="s">
        <v>653</v>
      </c>
      <c r="H31" s="484">
        <f t="shared" si="4"/>
        <v>0</v>
      </c>
    </row>
    <row r="32" spans="1:8">
      <c r="A32" s="505" t="s">
        <v>369</v>
      </c>
      <c r="B32" s="482" t="s">
        <v>222</v>
      </c>
      <c r="C32" s="482"/>
      <c r="D32" s="504"/>
      <c r="E32" s="483">
        <f t="shared" si="3"/>
        <v>0</v>
      </c>
      <c r="F32" s="484">
        <f t="shared" si="5"/>
        <v>0</v>
      </c>
      <c r="G32" s="485" t="s">
        <v>653</v>
      </c>
      <c r="H32" s="484">
        <f t="shared" si="4"/>
        <v>0</v>
      </c>
    </row>
    <row r="33" spans="1:8">
      <c r="A33" s="505" t="s">
        <v>369</v>
      </c>
      <c r="B33" s="482" t="s">
        <v>223</v>
      </c>
      <c r="C33" s="482"/>
      <c r="D33" s="504"/>
      <c r="E33" s="483">
        <f t="shared" si="3"/>
        <v>0</v>
      </c>
      <c r="F33" s="484">
        <f t="shared" si="5"/>
        <v>0</v>
      </c>
      <c r="G33" s="485" t="s">
        <v>230</v>
      </c>
      <c r="H33" s="484">
        <f t="shared" si="4"/>
        <v>0</v>
      </c>
    </row>
    <row r="34" spans="1:8">
      <c r="A34" s="505" t="s">
        <v>277</v>
      </c>
      <c r="B34" s="482" t="s">
        <v>221</v>
      </c>
      <c r="C34" s="486"/>
      <c r="D34" s="504"/>
      <c r="E34" s="483">
        <f t="shared" si="3"/>
        <v>0</v>
      </c>
      <c r="F34" s="484">
        <f t="shared" si="5"/>
        <v>0</v>
      </c>
      <c r="G34" s="485" t="s">
        <v>653</v>
      </c>
      <c r="H34" s="484">
        <f t="shared" si="4"/>
        <v>0</v>
      </c>
    </row>
    <row r="35" spans="1:8">
      <c r="A35" s="505" t="s">
        <v>277</v>
      </c>
      <c r="B35" s="482" t="s">
        <v>222</v>
      </c>
      <c r="C35" s="482"/>
      <c r="D35" s="504"/>
      <c r="E35" s="483">
        <f t="shared" si="3"/>
        <v>0</v>
      </c>
      <c r="F35" s="484">
        <f t="shared" si="5"/>
        <v>0</v>
      </c>
      <c r="G35" s="485" t="s">
        <v>653</v>
      </c>
      <c r="H35" s="484">
        <f t="shared" si="4"/>
        <v>0</v>
      </c>
    </row>
    <row r="36" spans="1:8">
      <c r="A36" s="505" t="s">
        <v>277</v>
      </c>
      <c r="B36" s="482" t="s">
        <v>223</v>
      </c>
      <c r="C36" s="482"/>
      <c r="D36" s="504"/>
      <c r="E36" s="483">
        <f t="shared" si="3"/>
        <v>0</v>
      </c>
      <c r="F36" s="484">
        <f t="shared" si="5"/>
        <v>0</v>
      </c>
      <c r="G36" s="485" t="s">
        <v>230</v>
      </c>
      <c r="H36" s="484">
        <f t="shared" si="4"/>
        <v>0</v>
      </c>
    </row>
    <row r="37" spans="1:8">
      <c r="A37" s="505" t="s">
        <v>262</v>
      </c>
      <c r="B37" s="482" t="s">
        <v>221</v>
      </c>
      <c r="C37" s="486"/>
      <c r="D37" s="504"/>
      <c r="E37" s="483">
        <f t="shared" si="3"/>
        <v>0</v>
      </c>
      <c r="F37" s="484">
        <f t="shared" si="5"/>
        <v>0</v>
      </c>
      <c r="G37" s="485" t="s">
        <v>653</v>
      </c>
      <c r="H37" s="484">
        <f t="shared" si="4"/>
        <v>0</v>
      </c>
    </row>
    <row r="38" spans="1:8">
      <c r="A38" s="505" t="s">
        <v>262</v>
      </c>
      <c r="B38" s="482" t="s">
        <v>222</v>
      </c>
      <c r="C38" s="482"/>
      <c r="D38" s="504"/>
      <c r="E38" s="483">
        <f t="shared" si="3"/>
        <v>0</v>
      </c>
      <c r="F38" s="484">
        <f t="shared" si="5"/>
        <v>0</v>
      </c>
      <c r="G38" s="485" t="s">
        <v>653</v>
      </c>
      <c r="H38" s="484">
        <f t="shared" si="4"/>
        <v>0</v>
      </c>
    </row>
    <row r="39" spans="1:8">
      <c r="A39" s="505" t="s">
        <v>262</v>
      </c>
      <c r="B39" s="482" t="s">
        <v>223</v>
      </c>
      <c r="C39" s="482"/>
      <c r="D39" s="504"/>
      <c r="E39" s="483">
        <f t="shared" si="3"/>
        <v>0</v>
      </c>
      <c r="F39" s="484">
        <f t="shared" si="5"/>
        <v>0</v>
      </c>
      <c r="G39" s="485" t="s">
        <v>230</v>
      </c>
      <c r="H39" s="484">
        <f t="shared" si="4"/>
        <v>0</v>
      </c>
    </row>
    <row r="40" spans="1:8">
      <c r="A40" s="479" t="s">
        <v>264</v>
      </c>
      <c r="B40" s="506" t="s">
        <v>221</v>
      </c>
      <c r="C40" s="506"/>
      <c r="D40" s="507"/>
      <c r="E40" s="483">
        <f t="shared" si="3"/>
        <v>0</v>
      </c>
      <c r="F40" s="484">
        <f t="shared" si="5"/>
        <v>0</v>
      </c>
      <c r="G40" s="485" t="s">
        <v>653</v>
      </c>
      <c r="H40" s="484">
        <f t="shared" si="4"/>
        <v>0</v>
      </c>
    </row>
    <row r="41" spans="1:8">
      <c r="A41" s="479" t="s">
        <v>264</v>
      </c>
      <c r="B41" s="506" t="s">
        <v>222</v>
      </c>
      <c r="C41" s="506"/>
      <c r="D41" s="507"/>
      <c r="E41" s="483">
        <f t="shared" si="3"/>
        <v>0</v>
      </c>
      <c r="F41" s="484">
        <f t="shared" si="5"/>
        <v>0</v>
      </c>
      <c r="G41" s="485" t="s">
        <v>653</v>
      </c>
      <c r="H41" s="484">
        <f t="shared" si="4"/>
        <v>0</v>
      </c>
    </row>
    <row r="42" spans="1:8">
      <c r="A42" s="479" t="s">
        <v>264</v>
      </c>
      <c r="B42" s="506" t="s">
        <v>223</v>
      </c>
      <c r="C42" s="506"/>
      <c r="D42" s="507"/>
      <c r="E42" s="483">
        <f t="shared" si="3"/>
        <v>0</v>
      </c>
      <c r="F42" s="484">
        <f t="shared" si="5"/>
        <v>0</v>
      </c>
      <c r="G42" s="485" t="s">
        <v>230</v>
      </c>
      <c r="H42" s="484">
        <f t="shared" si="4"/>
        <v>0</v>
      </c>
    </row>
    <row r="43" spans="1:8">
      <c r="A43" s="479" t="s">
        <v>263</v>
      </c>
      <c r="B43" s="506" t="s">
        <v>221</v>
      </c>
      <c r="C43" s="508"/>
      <c r="D43" s="507"/>
      <c r="E43" s="483">
        <f t="shared" si="3"/>
        <v>0</v>
      </c>
      <c r="F43" s="484">
        <f t="shared" si="5"/>
        <v>0</v>
      </c>
      <c r="G43" s="485" t="s">
        <v>653</v>
      </c>
      <c r="H43" s="484">
        <f t="shared" si="4"/>
        <v>0</v>
      </c>
    </row>
    <row r="44" spans="1:8">
      <c r="A44" s="479" t="s">
        <v>263</v>
      </c>
      <c r="B44" s="506" t="s">
        <v>222</v>
      </c>
      <c r="C44" s="506"/>
      <c r="D44" s="507"/>
      <c r="E44" s="483">
        <f t="shared" si="3"/>
        <v>0</v>
      </c>
      <c r="F44" s="484">
        <f t="shared" si="5"/>
        <v>0</v>
      </c>
      <c r="G44" s="485" t="s">
        <v>653</v>
      </c>
      <c r="H44" s="484">
        <f t="shared" si="4"/>
        <v>0</v>
      </c>
    </row>
    <row r="45" spans="1:8">
      <c r="A45" s="479" t="s">
        <v>263</v>
      </c>
      <c r="B45" s="506" t="s">
        <v>223</v>
      </c>
      <c r="C45" s="506"/>
      <c r="D45" s="507"/>
      <c r="E45" s="483">
        <f t="shared" ref="E45:E76" si="6">VLOOKUP(B45,$E$3:$F$10,2,FALSE)</f>
        <v>0</v>
      </c>
      <c r="F45" s="484">
        <f t="shared" si="5"/>
        <v>0</v>
      </c>
      <c r="G45" s="485" t="s">
        <v>230</v>
      </c>
      <c r="H45" s="484">
        <f t="shared" ref="H45:H76" si="7">G45*F45</f>
        <v>0</v>
      </c>
    </row>
    <row r="46" spans="1:8">
      <c r="A46" s="479" t="s">
        <v>269</v>
      </c>
      <c r="B46" s="506" t="s">
        <v>221</v>
      </c>
      <c r="C46" s="506"/>
      <c r="D46" s="507"/>
      <c r="E46" s="483">
        <f t="shared" si="6"/>
        <v>0</v>
      </c>
      <c r="F46" s="484">
        <f t="shared" si="5"/>
        <v>0</v>
      </c>
      <c r="G46" s="485" t="s">
        <v>653</v>
      </c>
      <c r="H46" s="484">
        <f t="shared" si="7"/>
        <v>0</v>
      </c>
    </row>
    <row r="47" spans="1:8">
      <c r="A47" s="479" t="s">
        <v>269</v>
      </c>
      <c r="B47" s="506" t="s">
        <v>222</v>
      </c>
      <c r="C47" s="506"/>
      <c r="D47" s="507"/>
      <c r="E47" s="483">
        <f t="shared" si="6"/>
        <v>0</v>
      </c>
      <c r="F47" s="484">
        <f t="shared" si="5"/>
        <v>0</v>
      </c>
      <c r="G47" s="485" t="s">
        <v>653</v>
      </c>
      <c r="H47" s="484">
        <f t="shared" si="7"/>
        <v>0</v>
      </c>
    </row>
    <row r="48" spans="1:8">
      <c r="A48" s="479" t="s">
        <v>269</v>
      </c>
      <c r="B48" s="506" t="s">
        <v>223</v>
      </c>
      <c r="C48" s="506"/>
      <c r="D48" s="507"/>
      <c r="E48" s="483">
        <f t="shared" si="6"/>
        <v>0</v>
      </c>
      <c r="F48" s="484">
        <f t="shared" si="5"/>
        <v>0</v>
      </c>
      <c r="G48" s="485" t="s">
        <v>230</v>
      </c>
      <c r="H48" s="484">
        <f t="shared" si="7"/>
        <v>0</v>
      </c>
    </row>
    <row r="49" spans="1:8">
      <c r="A49" s="479" t="s">
        <v>265</v>
      </c>
      <c r="B49" s="506" t="s">
        <v>221</v>
      </c>
      <c r="C49" s="506"/>
      <c r="D49" s="507"/>
      <c r="E49" s="483">
        <f t="shared" si="6"/>
        <v>0</v>
      </c>
      <c r="F49" s="484">
        <f t="shared" si="5"/>
        <v>0</v>
      </c>
      <c r="G49" s="485" t="s">
        <v>653</v>
      </c>
      <c r="H49" s="484">
        <f t="shared" si="7"/>
        <v>0</v>
      </c>
    </row>
    <row r="50" spans="1:8">
      <c r="A50" s="479" t="s">
        <v>265</v>
      </c>
      <c r="B50" s="506" t="s">
        <v>222</v>
      </c>
      <c r="C50" s="506"/>
      <c r="D50" s="507"/>
      <c r="E50" s="483">
        <f t="shared" si="6"/>
        <v>0</v>
      </c>
      <c r="F50" s="484">
        <f t="shared" si="5"/>
        <v>0</v>
      </c>
      <c r="G50" s="485" t="s">
        <v>653</v>
      </c>
      <c r="H50" s="484">
        <f t="shared" si="7"/>
        <v>0</v>
      </c>
    </row>
    <row r="51" spans="1:8">
      <c r="A51" s="479" t="s">
        <v>265</v>
      </c>
      <c r="B51" s="506" t="s">
        <v>223</v>
      </c>
      <c r="C51" s="506"/>
      <c r="D51" s="507"/>
      <c r="E51" s="483">
        <f t="shared" si="6"/>
        <v>0</v>
      </c>
      <c r="F51" s="484">
        <f t="shared" si="5"/>
        <v>0</v>
      </c>
      <c r="G51" s="485" t="s">
        <v>230</v>
      </c>
      <c r="H51" s="484">
        <f t="shared" si="7"/>
        <v>0</v>
      </c>
    </row>
    <row r="52" spans="1:8">
      <c r="A52" s="479" t="s">
        <v>272</v>
      </c>
      <c r="B52" s="506" t="s">
        <v>221</v>
      </c>
      <c r="C52" s="508"/>
      <c r="D52" s="507"/>
      <c r="E52" s="483">
        <f t="shared" si="6"/>
        <v>0</v>
      </c>
      <c r="F52" s="484">
        <f t="shared" si="5"/>
        <v>0</v>
      </c>
      <c r="G52" s="485" t="s">
        <v>653</v>
      </c>
      <c r="H52" s="484">
        <f t="shared" si="7"/>
        <v>0</v>
      </c>
    </row>
    <row r="53" spans="1:8">
      <c r="A53" s="479" t="s">
        <v>272</v>
      </c>
      <c r="B53" s="506" t="s">
        <v>222</v>
      </c>
      <c r="C53" s="506"/>
      <c r="D53" s="507"/>
      <c r="E53" s="483">
        <f t="shared" si="6"/>
        <v>0</v>
      </c>
      <c r="F53" s="484">
        <f t="shared" si="5"/>
        <v>0</v>
      </c>
      <c r="G53" s="485" t="s">
        <v>653</v>
      </c>
      <c r="H53" s="484">
        <f t="shared" si="7"/>
        <v>0</v>
      </c>
    </row>
    <row r="54" spans="1:8">
      <c r="A54" s="479" t="s">
        <v>272</v>
      </c>
      <c r="B54" s="506" t="s">
        <v>223</v>
      </c>
      <c r="C54" s="506"/>
      <c r="D54" s="507"/>
      <c r="E54" s="483">
        <f t="shared" si="6"/>
        <v>0</v>
      </c>
      <c r="F54" s="484">
        <f t="shared" si="5"/>
        <v>0</v>
      </c>
      <c r="G54" s="485" t="s">
        <v>230</v>
      </c>
      <c r="H54" s="484">
        <f t="shared" si="7"/>
        <v>0</v>
      </c>
    </row>
    <row r="55" spans="1:8">
      <c r="A55" s="479" t="s">
        <v>256</v>
      </c>
      <c r="B55" s="506" t="s">
        <v>221</v>
      </c>
      <c r="C55" s="506"/>
      <c r="D55" s="507"/>
      <c r="E55" s="483">
        <f t="shared" si="6"/>
        <v>0</v>
      </c>
      <c r="F55" s="484">
        <f t="shared" si="5"/>
        <v>0</v>
      </c>
      <c r="G55" s="485" t="s">
        <v>653</v>
      </c>
      <c r="H55" s="484">
        <f t="shared" si="7"/>
        <v>0</v>
      </c>
    </row>
    <row r="56" spans="1:8">
      <c r="A56" s="479" t="s">
        <v>256</v>
      </c>
      <c r="B56" s="506" t="s">
        <v>222</v>
      </c>
      <c r="C56" s="506"/>
      <c r="D56" s="507"/>
      <c r="E56" s="483">
        <f t="shared" si="6"/>
        <v>0</v>
      </c>
      <c r="F56" s="484">
        <f t="shared" si="5"/>
        <v>0</v>
      </c>
      <c r="G56" s="485" t="s">
        <v>653</v>
      </c>
      <c r="H56" s="484">
        <f t="shared" si="7"/>
        <v>0</v>
      </c>
    </row>
    <row r="57" spans="1:8">
      <c r="A57" s="479" t="s">
        <v>256</v>
      </c>
      <c r="B57" s="506" t="s">
        <v>223</v>
      </c>
      <c r="C57" s="506"/>
      <c r="D57" s="507"/>
      <c r="E57" s="483">
        <f t="shared" si="6"/>
        <v>0</v>
      </c>
      <c r="F57" s="484">
        <f t="shared" si="5"/>
        <v>0</v>
      </c>
      <c r="G57" s="485" t="s">
        <v>230</v>
      </c>
      <c r="H57" s="484">
        <f t="shared" si="7"/>
        <v>0</v>
      </c>
    </row>
    <row r="58" spans="1:8">
      <c r="A58" s="479" t="s">
        <v>258</v>
      </c>
      <c r="B58" s="506" t="s">
        <v>221</v>
      </c>
      <c r="C58" s="506"/>
      <c r="D58" s="507"/>
      <c r="E58" s="483">
        <f t="shared" si="6"/>
        <v>0</v>
      </c>
      <c r="F58" s="484">
        <f t="shared" si="5"/>
        <v>0</v>
      </c>
      <c r="G58" s="485" t="s">
        <v>653</v>
      </c>
      <c r="H58" s="484">
        <f t="shared" si="7"/>
        <v>0</v>
      </c>
    </row>
    <row r="59" spans="1:8">
      <c r="A59" s="479" t="s">
        <v>258</v>
      </c>
      <c r="B59" s="506" t="s">
        <v>222</v>
      </c>
      <c r="C59" s="506"/>
      <c r="D59" s="507"/>
      <c r="E59" s="483">
        <f t="shared" si="6"/>
        <v>0</v>
      </c>
      <c r="F59" s="484">
        <f t="shared" si="5"/>
        <v>0</v>
      </c>
      <c r="G59" s="485" t="s">
        <v>653</v>
      </c>
      <c r="H59" s="484">
        <f t="shared" si="7"/>
        <v>0</v>
      </c>
    </row>
    <row r="60" spans="1:8" ht="13.8" customHeight="1">
      <c r="A60" s="479" t="s">
        <v>258</v>
      </c>
      <c r="B60" s="506" t="s">
        <v>223</v>
      </c>
      <c r="C60" s="506"/>
      <c r="D60" s="507"/>
      <c r="E60" s="483">
        <f t="shared" si="6"/>
        <v>0</v>
      </c>
      <c r="F60" s="484">
        <f t="shared" si="5"/>
        <v>0</v>
      </c>
      <c r="G60" s="485" t="s">
        <v>230</v>
      </c>
      <c r="H60" s="484">
        <f t="shared" si="7"/>
        <v>0</v>
      </c>
    </row>
    <row r="61" spans="1:8" ht="13.8" customHeight="1">
      <c r="A61" s="479" t="s">
        <v>257</v>
      </c>
      <c r="B61" s="506" t="s">
        <v>221</v>
      </c>
      <c r="C61" s="508"/>
      <c r="D61" s="507"/>
      <c r="E61" s="483">
        <f t="shared" si="6"/>
        <v>0</v>
      </c>
      <c r="F61" s="484">
        <f t="shared" si="5"/>
        <v>0</v>
      </c>
      <c r="G61" s="485" t="s">
        <v>653</v>
      </c>
      <c r="H61" s="484">
        <f t="shared" si="7"/>
        <v>0</v>
      </c>
    </row>
    <row r="62" spans="1:8" ht="13.8" customHeight="1">
      <c r="A62" s="479" t="s">
        <v>257</v>
      </c>
      <c r="B62" s="506" t="s">
        <v>222</v>
      </c>
      <c r="C62" s="506"/>
      <c r="D62" s="507"/>
      <c r="E62" s="483">
        <f t="shared" si="6"/>
        <v>0</v>
      </c>
      <c r="F62" s="484">
        <f t="shared" si="5"/>
        <v>0</v>
      </c>
      <c r="G62" s="485" t="s">
        <v>653</v>
      </c>
      <c r="H62" s="484">
        <f t="shared" si="7"/>
        <v>0</v>
      </c>
    </row>
    <row r="63" spans="1:8" ht="13.8" customHeight="1">
      <c r="A63" s="479" t="s">
        <v>257</v>
      </c>
      <c r="B63" s="506" t="s">
        <v>223</v>
      </c>
      <c r="C63" s="506"/>
      <c r="D63" s="507"/>
      <c r="E63" s="483">
        <f t="shared" si="6"/>
        <v>0</v>
      </c>
      <c r="F63" s="484">
        <f t="shared" si="5"/>
        <v>0</v>
      </c>
      <c r="G63" s="485" t="s">
        <v>230</v>
      </c>
      <c r="H63" s="484">
        <f t="shared" si="7"/>
        <v>0</v>
      </c>
    </row>
    <row r="64" spans="1:8">
      <c r="A64" s="479" t="s">
        <v>555</v>
      </c>
      <c r="B64" s="506" t="s">
        <v>221</v>
      </c>
      <c r="C64" s="506"/>
      <c r="D64" s="507"/>
      <c r="E64" s="483">
        <f t="shared" si="6"/>
        <v>0</v>
      </c>
      <c r="F64" s="484">
        <f t="shared" si="5"/>
        <v>0</v>
      </c>
      <c r="G64" s="485" t="s">
        <v>653</v>
      </c>
      <c r="H64" s="484">
        <f t="shared" si="7"/>
        <v>0</v>
      </c>
    </row>
    <row r="65" spans="1:8">
      <c r="A65" s="479" t="s">
        <v>555</v>
      </c>
      <c r="B65" s="506" t="s">
        <v>222</v>
      </c>
      <c r="C65" s="506"/>
      <c r="D65" s="507"/>
      <c r="E65" s="483">
        <f t="shared" si="6"/>
        <v>0</v>
      </c>
      <c r="F65" s="484">
        <f t="shared" si="5"/>
        <v>0</v>
      </c>
      <c r="G65" s="485" t="s">
        <v>653</v>
      </c>
      <c r="H65" s="484">
        <f t="shared" si="7"/>
        <v>0</v>
      </c>
    </row>
    <row r="66" spans="1:8">
      <c r="A66" s="480" t="s">
        <v>555</v>
      </c>
      <c r="B66" s="506" t="s">
        <v>223</v>
      </c>
      <c r="C66" s="506"/>
      <c r="D66" s="507"/>
      <c r="E66" s="483">
        <f t="shared" si="6"/>
        <v>0</v>
      </c>
      <c r="F66" s="484">
        <f t="shared" si="5"/>
        <v>0</v>
      </c>
      <c r="G66" s="485" t="s">
        <v>230</v>
      </c>
      <c r="H66" s="484">
        <f t="shared" si="7"/>
        <v>0</v>
      </c>
    </row>
    <row r="67" spans="1:8">
      <c r="A67" s="479" t="s">
        <v>271</v>
      </c>
      <c r="B67" s="506" t="s">
        <v>221</v>
      </c>
      <c r="C67" s="506"/>
      <c r="D67" s="507"/>
      <c r="E67" s="483">
        <f t="shared" si="6"/>
        <v>0</v>
      </c>
      <c r="F67" s="484">
        <f t="shared" si="5"/>
        <v>0</v>
      </c>
      <c r="G67" s="485" t="s">
        <v>653</v>
      </c>
      <c r="H67" s="484">
        <f t="shared" si="7"/>
        <v>0</v>
      </c>
    </row>
    <row r="68" spans="1:8">
      <c r="A68" s="479" t="s">
        <v>271</v>
      </c>
      <c r="B68" s="506" t="s">
        <v>222</v>
      </c>
      <c r="C68" s="506"/>
      <c r="D68" s="507"/>
      <c r="E68" s="483">
        <f t="shared" si="6"/>
        <v>0</v>
      </c>
      <c r="F68" s="484">
        <f t="shared" si="5"/>
        <v>0</v>
      </c>
      <c r="G68" s="485" t="s">
        <v>653</v>
      </c>
      <c r="H68" s="484">
        <f t="shared" si="7"/>
        <v>0</v>
      </c>
    </row>
    <row r="69" spans="1:8">
      <c r="A69" s="480" t="s">
        <v>271</v>
      </c>
      <c r="B69" s="506" t="s">
        <v>223</v>
      </c>
      <c r="C69" s="506"/>
      <c r="D69" s="507"/>
      <c r="E69" s="483">
        <f t="shared" si="6"/>
        <v>0</v>
      </c>
      <c r="F69" s="484">
        <f t="shared" si="5"/>
        <v>0</v>
      </c>
      <c r="G69" s="485" t="s">
        <v>230</v>
      </c>
      <c r="H69" s="484">
        <f t="shared" si="7"/>
        <v>0</v>
      </c>
    </row>
    <row r="70" spans="1:8">
      <c r="A70" s="479" t="s">
        <v>751</v>
      </c>
      <c r="B70" s="506" t="s">
        <v>221</v>
      </c>
      <c r="C70" s="508"/>
      <c r="D70" s="507"/>
      <c r="E70" s="483">
        <f t="shared" si="6"/>
        <v>0</v>
      </c>
      <c r="F70" s="484">
        <f t="shared" si="5"/>
        <v>0</v>
      </c>
      <c r="G70" s="485" t="s">
        <v>653</v>
      </c>
      <c r="H70" s="484">
        <f t="shared" si="7"/>
        <v>0</v>
      </c>
    </row>
    <row r="71" spans="1:8">
      <c r="A71" s="479" t="s">
        <v>751</v>
      </c>
      <c r="B71" s="506" t="s">
        <v>222</v>
      </c>
      <c r="C71" s="506"/>
      <c r="D71" s="507"/>
      <c r="E71" s="483">
        <f t="shared" si="6"/>
        <v>0</v>
      </c>
      <c r="F71" s="484">
        <f t="shared" si="5"/>
        <v>0</v>
      </c>
      <c r="G71" s="485" t="s">
        <v>653</v>
      </c>
      <c r="H71" s="484">
        <f t="shared" si="7"/>
        <v>0</v>
      </c>
    </row>
    <row r="72" spans="1:8">
      <c r="A72" s="480" t="s">
        <v>751</v>
      </c>
      <c r="B72" s="506" t="s">
        <v>223</v>
      </c>
      <c r="C72" s="506"/>
      <c r="D72" s="507"/>
      <c r="E72" s="483">
        <f t="shared" si="6"/>
        <v>0</v>
      </c>
      <c r="F72" s="484">
        <f t="shared" si="5"/>
        <v>0</v>
      </c>
      <c r="G72" s="485" t="s">
        <v>230</v>
      </c>
      <c r="H72" s="484">
        <f t="shared" si="7"/>
        <v>0</v>
      </c>
    </row>
    <row r="73" spans="1:8">
      <c r="A73" s="479" t="s">
        <v>259</v>
      </c>
      <c r="B73" s="506" t="s">
        <v>221</v>
      </c>
      <c r="C73" s="506"/>
      <c r="D73" s="507"/>
      <c r="E73" s="483">
        <f t="shared" si="6"/>
        <v>0</v>
      </c>
      <c r="F73" s="484">
        <f t="shared" si="5"/>
        <v>0</v>
      </c>
      <c r="G73" s="485" t="s">
        <v>653</v>
      </c>
      <c r="H73" s="484">
        <f t="shared" si="7"/>
        <v>0</v>
      </c>
    </row>
    <row r="74" spans="1:8">
      <c r="A74" s="479" t="s">
        <v>259</v>
      </c>
      <c r="B74" s="506" t="s">
        <v>222</v>
      </c>
      <c r="C74" s="506"/>
      <c r="D74" s="507"/>
      <c r="E74" s="483">
        <f t="shared" si="6"/>
        <v>0</v>
      </c>
      <c r="F74" s="484">
        <f t="shared" si="5"/>
        <v>0</v>
      </c>
      <c r="G74" s="485" t="s">
        <v>653</v>
      </c>
      <c r="H74" s="484">
        <f t="shared" si="7"/>
        <v>0</v>
      </c>
    </row>
    <row r="75" spans="1:8">
      <c r="A75" s="480" t="s">
        <v>259</v>
      </c>
      <c r="B75" s="506" t="s">
        <v>223</v>
      </c>
      <c r="C75" s="506"/>
      <c r="D75" s="507"/>
      <c r="E75" s="483">
        <f t="shared" si="6"/>
        <v>0</v>
      </c>
      <c r="F75" s="484">
        <f t="shared" si="5"/>
        <v>0</v>
      </c>
      <c r="G75" s="485" t="s">
        <v>230</v>
      </c>
      <c r="H75" s="484">
        <f t="shared" si="7"/>
        <v>0</v>
      </c>
    </row>
    <row r="76" spans="1:8">
      <c r="A76" s="505" t="s">
        <v>268</v>
      </c>
      <c r="B76" s="506" t="s">
        <v>221</v>
      </c>
      <c r="C76" s="482"/>
      <c r="D76" s="504"/>
      <c r="E76" s="483">
        <f t="shared" si="6"/>
        <v>0</v>
      </c>
      <c r="F76" s="484">
        <f t="shared" si="5"/>
        <v>0</v>
      </c>
      <c r="G76" s="485" t="s">
        <v>653</v>
      </c>
      <c r="H76" s="484">
        <f t="shared" si="7"/>
        <v>0</v>
      </c>
    </row>
    <row r="77" spans="1:8">
      <c r="A77" s="505" t="s">
        <v>268</v>
      </c>
      <c r="B77" s="506" t="s">
        <v>222</v>
      </c>
      <c r="C77" s="482"/>
      <c r="D77" s="504"/>
      <c r="E77" s="483">
        <f t="shared" ref="E77:E84" si="8">VLOOKUP(B77,$E$3:$F$10,2,FALSE)</f>
        <v>0</v>
      </c>
      <c r="F77" s="484">
        <f t="shared" si="5"/>
        <v>0</v>
      </c>
      <c r="G77" s="485" t="s">
        <v>653</v>
      </c>
      <c r="H77" s="484">
        <f t="shared" ref="H77:H84" si="9">G77*F77</f>
        <v>0</v>
      </c>
    </row>
    <row r="78" spans="1:8">
      <c r="A78" s="428" t="s">
        <v>268</v>
      </c>
      <c r="B78" s="506" t="s">
        <v>223</v>
      </c>
      <c r="C78" s="482"/>
      <c r="D78" s="504"/>
      <c r="E78" s="483">
        <f t="shared" si="8"/>
        <v>0</v>
      </c>
      <c r="F78" s="484">
        <f t="shared" ref="F78:F84" si="10">(D78*E78)</f>
        <v>0</v>
      </c>
      <c r="G78" s="485" t="s">
        <v>230</v>
      </c>
      <c r="H78" s="484">
        <f t="shared" si="9"/>
        <v>0</v>
      </c>
    </row>
    <row r="79" spans="1:8">
      <c r="A79" s="505" t="s">
        <v>266</v>
      </c>
      <c r="B79" s="506" t="s">
        <v>221</v>
      </c>
      <c r="C79" s="482"/>
      <c r="D79" s="504"/>
      <c r="E79" s="483">
        <f t="shared" si="8"/>
        <v>0</v>
      </c>
      <c r="F79" s="484">
        <f t="shared" si="10"/>
        <v>0</v>
      </c>
      <c r="G79" s="485" t="s">
        <v>653</v>
      </c>
      <c r="H79" s="484">
        <f t="shared" si="9"/>
        <v>0</v>
      </c>
    </row>
    <row r="80" spans="1:8">
      <c r="A80" s="505" t="s">
        <v>266</v>
      </c>
      <c r="B80" s="506" t="s">
        <v>222</v>
      </c>
      <c r="C80" s="482"/>
      <c r="D80" s="504"/>
      <c r="E80" s="483">
        <f t="shared" si="8"/>
        <v>0</v>
      </c>
      <c r="F80" s="484">
        <f t="shared" si="10"/>
        <v>0</v>
      </c>
      <c r="G80" s="485" t="s">
        <v>653</v>
      </c>
      <c r="H80" s="484">
        <f t="shared" si="9"/>
        <v>0</v>
      </c>
    </row>
    <row r="81" spans="1:8">
      <c r="A81" s="428" t="s">
        <v>266</v>
      </c>
      <c r="B81" s="506" t="s">
        <v>223</v>
      </c>
      <c r="C81" s="482"/>
      <c r="D81" s="504"/>
      <c r="E81" s="483">
        <f t="shared" si="8"/>
        <v>0</v>
      </c>
      <c r="F81" s="484">
        <f t="shared" si="10"/>
        <v>0</v>
      </c>
      <c r="G81" s="485" t="s">
        <v>230</v>
      </c>
      <c r="H81" s="484">
        <f t="shared" si="9"/>
        <v>0</v>
      </c>
    </row>
    <row r="82" spans="1:8">
      <c r="A82" s="505" t="s">
        <v>267</v>
      </c>
      <c r="B82" s="506" t="s">
        <v>221</v>
      </c>
      <c r="C82" s="482"/>
      <c r="D82" s="504"/>
      <c r="E82" s="483">
        <f t="shared" si="8"/>
        <v>0</v>
      </c>
      <c r="F82" s="484">
        <f t="shared" si="10"/>
        <v>0</v>
      </c>
      <c r="G82" s="485" t="s">
        <v>653</v>
      </c>
      <c r="H82" s="484">
        <f t="shared" si="9"/>
        <v>0</v>
      </c>
    </row>
    <row r="83" spans="1:8">
      <c r="A83" s="505" t="s">
        <v>267</v>
      </c>
      <c r="B83" s="506" t="s">
        <v>222</v>
      </c>
      <c r="C83" s="482"/>
      <c r="D83" s="504"/>
      <c r="E83" s="483">
        <f t="shared" si="8"/>
        <v>0</v>
      </c>
      <c r="F83" s="484">
        <f t="shared" si="10"/>
        <v>0</v>
      </c>
      <c r="G83" s="485" t="s">
        <v>653</v>
      </c>
      <c r="H83" s="484">
        <f t="shared" si="9"/>
        <v>0</v>
      </c>
    </row>
    <row r="84" spans="1:8">
      <c r="A84" s="505" t="s">
        <v>267</v>
      </c>
      <c r="B84" s="506" t="s">
        <v>223</v>
      </c>
      <c r="C84" s="482"/>
      <c r="D84" s="504"/>
      <c r="E84" s="483">
        <f t="shared" si="8"/>
        <v>0</v>
      </c>
      <c r="F84" s="484">
        <f t="shared" si="10"/>
        <v>0</v>
      </c>
      <c r="G84" s="485" t="s">
        <v>230</v>
      </c>
      <c r="H84" s="484">
        <f t="shared" si="9"/>
        <v>0</v>
      </c>
    </row>
    <row r="85" spans="1:8">
      <c r="B85" s="167"/>
      <c r="C85" s="167"/>
      <c r="D85" s="252"/>
      <c r="E85" s="252"/>
      <c r="F85" s="252"/>
      <c r="G85" s="252"/>
      <c r="H85" s="252"/>
    </row>
    <row r="86" spans="1:8">
      <c r="A86" s="429" t="s">
        <v>25</v>
      </c>
      <c r="B86" s="430"/>
      <c r="C86" s="431"/>
      <c r="D86" s="432">
        <f>SUM(D16:D84)</f>
        <v>0</v>
      </c>
      <c r="E86" s="433"/>
      <c r="F86" s="434"/>
      <c r="G86" s="435"/>
      <c r="H86" s="436">
        <f>SUM(H13:H84)</f>
        <v>0</v>
      </c>
    </row>
    <row r="88" spans="1:8">
      <c r="A88" s="167" t="s">
        <v>759</v>
      </c>
    </row>
  </sheetData>
  <autoFilter ref="A12:S86" xr:uid="{00000000-0009-0000-0000-00000A000000}"/>
  <sortState xmlns:xlrd2="http://schemas.microsoft.com/office/spreadsheetml/2017/richdata2" ref="A16:H84">
    <sortCondition ref="A16:A84"/>
  </sortState>
  <phoneticPr fontId="72" type="noConversion"/>
  <printOptions horizontalCentered="1"/>
  <pageMargins left="0.7" right="0.7" top="0.75" bottom="0.75" header="0.3" footer="0.3"/>
  <pageSetup paperSize="9" scale="72" fitToHeight="0" orientation="landscape" r:id="rId1"/>
  <headerFooter alignWithMargins="0">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pageSetUpPr fitToPage="1"/>
  </sheetPr>
  <dimension ref="A1:AA175"/>
  <sheetViews>
    <sheetView showGridLines="0" zoomScale="80" zoomScaleNormal="80" zoomScaleSheetLayoutView="50" zoomScalePageLayoutView="50" workbookViewId="0">
      <pane ySplit="12" topLeftCell="A13" activePane="bottomLeft" state="frozen"/>
      <selection activeCell="B1" sqref="B1"/>
      <selection pane="bottomLeft" activeCell="G3" sqref="G3:G7"/>
    </sheetView>
  </sheetViews>
  <sheetFormatPr defaultColWidth="13.6640625" defaultRowHeight="13.2"/>
  <cols>
    <col min="1" max="1" width="46.109375" style="167" customWidth="1"/>
    <col min="2" max="2" width="23.33203125" style="168" customWidth="1"/>
    <col min="3" max="3" width="40.44140625" style="168" bestFit="1" customWidth="1"/>
    <col min="4" max="4" width="32.5546875" style="168" customWidth="1"/>
    <col min="5" max="5" width="12.109375" style="167" customWidth="1"/>
    <col min="6" max="6" width="30.6640625" style="169" customWidth="1"/>
    <col min="7" max="7" width="16.109375" style="170" customWidth="1"/>
    <col min="8" max="8" width="13.6640625" style="169" customWidth="1"/>
    <col min="9" max="9" width="15.88671875" style="169" customWidth="1"/>
    <col min="10" max="10" width="16.6640625" style="29" bestFit="1" customWidth="1"/>
    <col min="11" max="248" width="13.6640625" style="29"/>
    <col min="249" max="249" width="22.109375" style="29" customWidth="1"/>
    <col min="250" max="256" width="13.6640625" style="29" customWidth="1"/>
    <col min="257" max="257" width="15.88671875" style="29" customWidth="1"/>
    <col min="258" max="258" width="16.5546875" style="29" bestFit="1" customWidth="1"/>
    <col min="259" max="259" width="13.6640625" style="29" customWidth="1"/>
    <col min="260" max="260" width="17.109375" style="29" bestFit="1" customWidth="1"/>
    <col min="261" max="261" width="4" style="29" customWidth="1"/>
    <col min="262" max="262" width="13.6640625" style="29" customWidth="1"/>
    <col min="263" max="504" width="13.6640625" style="29"/>
    <col min="505" max="505" width="22.109375" style="29" customWidth="1"/>
    <col min="506" max="512" width="13.6640625" style="29" customWidth="1"/>
    <col min="513" max="513" width="15.88671875" style="29" customWidth="1"/>
    <col min="514" max="514" width="16.5546875" style="29" bestFit="1" customWidth="1"/>
    <col min="515" max="515" width="13.6640625" style="29" customWidth="1"/>
    <col min="516" max="516" width="17.109375" style="29" bestFit="1" customWidth="1"/>
    <col min="517" max="517" width="4" style="29" customWidth="1"/>
    <col min="518" max="518" width="13.6640625" style="29" customWidth="1"/>
    <col min="519" max="760" width="13.6640625" style="29"/>
    <col min="761" max="761" width="22.109375" style="29" customWidth="1"/>
    <col min="762" max="768" width="13.6640625" style="29" customWidth="1"/>
    <col min="769" max="769" width="15.88671875" style="29" customWidth="1"/>
    <col min="770" max="770" width="16.5546875" style="29" bestFit="1" customWidth="1"/>
    <col min="771" max="771" width="13.6640625" style="29" customWidth="1"/>
    <col min="772" max="772" width="17.109375" style="29" bestFit="1" customWidth="1"/>
    <col min="773" max="773" width="4" style="29" customWidth="1"/>
    <col min="774" max="774" width="13.6640625" style="29" customWidth="1"/>
    <col min="775" max="1016" width="13.6640625" style="29"/>
    <col min="1017" max="1017" width="22.109375" style="29" customWidth="1"/>
    <col min="1018" max="1024" width="13.6640625" style="29" customWidth="1"/>
    <col min="1025" max="1025" width="15.88671875" style="29" customWidth="1"/>
    <col min="1026" max="1026" width="16.5546875" style="29" bestFit="1" customWidth="1"/>
    <col min="1027" max="1027" width="13.6640625" style="29" customWidth="1"/>
    <col min="1028" max="1028" width="17.109375" style="29" bestFit="1" customWidth="1"/>
    <col min="1029" max="1029" width="4" style="29" customWidth="1"/>
    <col min="1030" max="1030" width="13.6640625" style="29" customWidth="1"/>
    <col min="1031" max="1272" width="13.6640625" style="29"/>
    <col min="1273" max="1273" width="22.109375" style="29" customWidth="1"/>
    <col min="1274" max="1280" width="13.6640625" style="29" customWidth="1"/>
    <col min="1281" max="1281" width="15.88671875" style="29" customWidth="1"/>
    <col min="1282" max="1282" width="16.5546875" style="29" bestFit="1" customWidth="1"/>
    <col min="1283" max="1283" width="13.6640625" style="29" customWidth="1"/>
    <col min="1284" max="1284" width="17.109375" style="29" bestFit="1" customWidth="1"/>
    <col min="1285" max="1285" width="4" style="29" customWidth="1"/>
    <col min="1286" max="1286" width="13.6640625" style="29" customWidth="1"/>
    <col min="1287" max="1528" width="13.6640625" style="29"/>
    <col min="1529" max="1529" width="22.109375" style="29" customWidth="1"/>
    <col min="1530" max="1536" width="13.6640625" style="29" customWidth="1"/>
    <col min="1537" max="1537" width="15.88671875" style="29" customWidth="1"/>
    <col min="1538" max="1538" width="16.5546875" style="29" bestFit="1" customWidth="1"/>
    <col min="1539" max="1539" width="13.6640625" style="29" customWidth="1"/>
    <col min="1540" max="1540" width="17.109375" style="29" bestFit="1" customWidth="1"/>
    <col min="1541" max="1541" width="4" style="29" customWidth="1"/>
    <col min="1542" max="1542" width="13.6640625" style="29" customWidth="1"/>
    <col min="1543" max="1784" width="13.6640625" style="29"/>
    <col min="1785" max="1785" width="22.109375" style="29" customWidth="1"/>
    <col min="1786" max="1792" width="13.6640625" style="29" customWidth="1"/>
    <col min="1793" max="1793" width="15.88671875" style="29" customWidth="1"/>
    <col min="1794" max="1794" width="16.5546875" style="29" bestFit="1" customWidth="1"/>
    <col min="1795" max="1795" width="13.6640625" style="29" customWidth="1"/>
    <col min="1796" max="1796" width="17.109375" style="29" bestFit="1" customWidth="1"/>
    <col min="1797" max="1797" width="4" style="29" customWidth="1"/>
    <col min="1798" max="1798" width="13.6640625" style="29" customWidth="1"/>
    <col min="1799" max="2040" width="13.6640625" style="29"/>
    <col min="2041" max="2041" width="22.109375" style="29" customWidth="1"/>
    <col min="2042" max="2048" width="13.6640625" style="29" customWidth="1"/>
    <col min="2049" max="2049" width="15.88671875" style="29" customWidth="1"/>
    <col min="2050" max="2050" width="16.5546875" style="29" bestFit="1" customWidth="1"/>
    <col min="2051" max="2051" width="13.6640625" style="29" customWidth="1"/>
    <col min="2052" max="2052" width="17.109375" style="29" bestFit="1" customWidth="1"/>
    <col min="2053" max="2053" width="4" style="29" customWidth="1"/>
    <col min="2054" max="2054" width="13.6640625" style="29" customWidth="1"/>
    <col min="2055" max="2296" width="13.6640625" style="29"/>
    <col min="2297" max="2297" width="22.109375" style="29" customWidth="1"/>
    <col min="2298" max="2304" width="13.6640625" style="29" customWidth="1"/>
    <col min="2305" max="2305" width="15.88671875" style="29" customWidth="1"/>
    <col min="2306" max="2306" width="16.5546875" style="29" bestFit="1" customWidth="1"/>
    <col min="2307" max="2307" width="13.6640625" style="29" customWidth="1"/>
    <col min="2308" max="2308" width="17.109375" style="29" bestFit="1" customWidth="1"/>
    <col min="2309" max="2309" width="4" style="29" customWidth="1"/>
    <col min="2310" max="2310" width="13.6640625" style="29" customWidth="1"/>
    <col min="2311" max="2552" width="13.6640625" style="29"/>
    <col min="2553" max="2553" width="22.109375" style="29" customWidth="1"/>
    <col min="2554" max="2560" width="13.6640625" style="29" customWidth="1"/>
    <col min="2561" max="2561" width="15.88671875" style="29" customWidth="1"/>
    <col min="2562" max="2562" width="16.5546875" style="29" bestFit="1" customWidth="1"/>
    <col min="2563" max="2563" width="13.6640625" style="29" customWidth="1"/>
    <col min="2564" max="2564" width="17.109375" style="29" bestFit="1" customWidth="1"/>
    <col min="2565" max="2565" width="4" style="29" customWidth="1"/>
    <col min="2566" max="2566" width="13.6640625" style="29" customWidth="1"/>
    <col min="2567" max="2808" width="13.6640625" style="29"/>
    <col min="2809" max="2809" width="22.109375" style="29" customWidth="1"/>
    <col min="2810" max="2816" width="13.6640625" style="29" customWidth="1"/>
    <col min="2817" max="2817" width="15.88671875" style="29" customWidth="1"/>
    <col min="2818" max="2818" width="16.5546875" style="29" bestFit="1" customWidth="1"/>
    <col min="2819" max="2819" width="13.6640625" style="29" customWidth="1"/>
    <col min="2820" max="2820" width="17.109375" style="29" bestFit="1" customWidth="1"/>
    <col min="2821" max="2821" width="4" style="29" customWidth="1"/>
    <col min="2822" max="2822" width="13.6640625" style="29" customWidth="1"/>
    <col min="2823" max="3064" width="13.6640625" style="29"/>
    <col min="3065" max="3065" width="22.109375" style="29" customWidth="1"/>
    <col min="3066" max="3072" width="13.6640625" style="29" customWidth="1"/>
    <col min="3073" max="3073" width="15.88671875" style="29" customWidth="1"/>
    <col min="3074" max="3074" width="16.5546875" style="29" bestFit="1" customWidth="1"/>
    <col min="3075" max="3075" width="13.6640625" style="29" customWidth="1"/>
    <col min="3076" max="3076" width="17.109375" style="29" bestFit="1" customWidth="1"/>
    <col min="3077" max="3077" width="4" style="29" customWidth="1"/>
    <col min="3078" max="3078" width="13.6640625" style="29" customWidth="1"/>
    <col min="3079" max="3320" width="13.6640625" style="29"/>
    <col min="3321" max="3321" width="22.109375" style="29" customWidth="1"/>
    <col min="3322" max="3328" width="13.6640625" style="29" customWidth="1"/>
    <col min="3329" max="3329" width="15.88671875" style="29" customWidth="1"/>
    <col min="3330" max="3330" width="16.5546875" style="29" bestFit="1" customWidth="1"/>
    <col min="3331" max="3331" width="13.6640625" style="29" customWidth="1"/>
    <col min="3332" max="3332" width="17.109375" style="29" bestFit="1" customWidth="1"/>
    <col min="3333" max="3333" width="4" style="29" customWidth="1"/>
    <col min="3334" max="3334" width="13.6640625" style="29" customWidth="1"/>
    <col min="3335" max="3576" width="13.6640625" style="29"/>
    <col min="3577" max="3577" width="22.109375" style="29" customWidth="1"/>
    <col min="3578" max="3584" width="13.6640625" style="29" customWidth="1"/>
    <col min="3585" max="3585" width="15.88671875" style="29" customWidth="1"/>
    <col min="3586" max="3586" width="16.5546875" style="29" bestFit="1" customWidth="1"/>
    <col min="3587" max="3587" width="13.6640625" style="29" customWidth="1"/>
    <col min="3588" max="3588" width="17.109375" style="29" bestFit="1" customWidth="1"/>
    <col min="3589" max="3589" width="4" style="29" customWidth="1"/>
    <col min="3590" max="3590" width="13.6640625" style="29" customWidth="1"/>
    <col min="3591" max="3832" width="13.6640625" style="29"/>
    <col min="3833" max="3833" width="22.109375" style="29" customWidth="1"/>
    <col min="3834" max="3840" width="13.6640625" style="29" customWidth="1"/>
    <col min="3841" max="3841" width="15.88671875" style="29" customWidth="1"/>
    <col min="3842" max="3842" width="16.5546875" style="29" bestFit="1" customWidth="1"/>
    <col min="3843" max="3843" width="13.6640625" style="29" customWidth="1"/>
    <col min="3844" max="3844" width="17.109375" style="29" bestFit="1" customWidth="1"/>
    <col min="3845" max="3845" width="4" style="29" customWidth="1"/>
    <col min="3846" max="3846" width="13.6640625" style="29" customWidth="1"/>
    <col min="3847" max="4088" width="13.6640625" style="29"/>
    <col min="4089" max="4089" width="22.109375" style="29" customWidth="1"/>
    <col min="4090" max="4096" width="13.6640625" style="29" customWidth="1"/>
    <col min="4097" max="4097" width="15.88671875" style="29" customWidth="1"/>
    <col min="4098" max="4098" width="16.5546875" style="29" bestFit="1" customWidth="1"/>
    <col min="4099" max="4099" width="13.6640625" style="29" customWidth="1"/>
    <col min="4100" max="4100" width="17.109375" style="29" bestFit="1" customWidth="1"/>
    <col min="4101" max="4101" width="4" style="29" customWidth="1"/>
    <col min="4102" max="4102" width="13.6640625" style="29" customWidth="1"/>
    <col min="4103" max="4344" width="13.6640625" style="29"/>
    <col min="4345" max="4345" width="22.109375" style="29" customWidth="1"/>
    <col min="4346" max="4352" width="13.6640625" style="29" customWidth="1"/>
    <col min="4353" max="4353" width="15.88671875" style="29" customWidth="1"/>
    <col min="4354" max="4354" width="16.5546875" style="29" bestFit="1" customWidth="1"/>
    <col min="4355" max="4355" width="13.6640625" style="29" customWidth="1"/>
    <col min="4356" max="4356" width="17.109375" style="29" bestFit="1" customWidth="1"/>
    <col min="4357" max="4357" width="4" style="29" customWidth="1"/>
    <col min="4358" max="4358" width="13.6640625" style="29" customWidth="1"/>
    <col min="4359" max="4600" width="13.6640625" style="29"/>
    <col min="4601" max="4601" width="22.109375" style="29" customWidth="1"/>
    <col min="4602" max="4608" width="13.6640625" style="29" customWidth="1"/>
    <col min="4609" max="4609" width="15.88671875" style="29" customWidth="1"/>
    <col min="4610" max="4610" width="16.5546875" style="29" bestFit="1" customWidth="1"/>
    <col min="4611" max="4611" width="13.6640625" style="29" customWidth="1"/>
    <col min="4612" max="4612" width="17.109375" style="29" bestFit="1" customWidth="1"/>
    <col min="4613" max="4613" width="4" style="29" customWidth="1"/>
    <col min="4614" max="4614" width="13.6640625" style="29" customWidth="1"/>
    <col min="4615" max="4856" width="13.6640625" style="29"/>
    <col min="4857" max="4857" width="22.109375" style="29" customWidth="1"/>
    <col min="4858" max="4864" width="13.6640625" style="29" customWidth="1"/>
    <col min="4865" max="4865" width="15.88671875" style="29" customWidth="1"/>
    <col min="4866" max="4866" width="16.5546875" style="29" bestFit="1" customWidth="1"/>
    <col min="4867" max="4867" width="13.6640625" style="29" customWidth="1"/>
    <col min="4868" max="4868" width="17.109375" style="29" bestFit="1" customWidth="1"/>
    <col min="4869" max="4869" width="4" style="29" customWidth="1"/>
    <col min="4870" max="4870" width="13.6640625" style="29" customWidth="1"/>
    <col min="4871" max="5112" width="13.6640625" style="29"/>
    <col min="5113" max="5113" width="22.109375" style="29" customWidth="1"/>
    <col min="5114" max="5120" width="13.6640625" style="29" customWidth="1"/>
    <col min="5121" max="5121" width="15.88671875" style="29" customWidth="1"/>
    <col min="5122" max="5122" width="16.5546875" style="29" bestFit="1" customWidth="1"/>
    <col min="5123" max="5123" width="13.6640625" style="29" customWidth="1"/>
    <col min="5124" max="5124" width="17.109375" style="29" bestFit="1" customWidth="1"/>
    <col min="5125" max="5125" width="4" style="29" customWidth="1"/>
    <col min="5126" max="5126" width="13.6640625" style="29" customWidth="1"/>
    <col min="5127" max="5368" width="13.6640625" style="29"/>
    <col min="5369" max="5369" width="22.109375" style="29" customWidth="1"/>
    <col min="5370" max="5376" width="13.6640625" style="29" customWidth="1"/>
    <col min="5377" max="5377" width="15.88671875" style="29" customWidth="1"/>
    <col min="5378" max="5378" width="16.5546875" style="29" bestFit="1" customWidth="1"/>
    <col min="5379" max="5379" width="13.6640625" style="29" customWidth="1"/>
    <col min="5380" max="5380" width="17.109375" style="29" bestFit="1" customWidth="1"/>
    <col min="5381" max="5381" width="4" style="29" customWidth="1"/>
    <col min="5382" max="5382" width="13.6640625" style="29" customWidth="1"/>
    <col min="5383" max="5624" width="13.6640625" style="29"/>
    <col min="5625" max="5625" width="22.109375" style="29" customWidth="1"/>
    <col min="5626" max="5632" width="13.6640625" style="29" customWidth="1"/>
    <col min="5633" max="5633" width="15.88671875" style="29" customWidth="1"/>
    <col min="5634" max="5634" width="16.5546875" style="29" bestFit="1" customWidth="1"/>
    <col min="5635" max="5635" width="13.6640625" style="29" customWidth="1"/>
    <col min="5636" max="5636" width="17.109375" style="29" bestFit="1" customWidth="1"/>
    <col min="5637" max="5637" width="4" style="29" customWidth="1"/>
    <col min="5638" max="5638" width="13.6640625" style="29" customWidth="1"/>
    <col min="5639" max="5880" width="13.6640625" style="29"/>
    <col min="5881" max="5881" width="22.109375" style="29" customWidth="1"/>
    <col min="5882" max="5888" width="13.6640625" style="29" customWidth="1"/>
    <col min="5889" max="5889" width="15.88671875" style="29" customWidth="1"/>
    <col min="5890" max="5890" width="16.5546875" style="29" bestFit="1" customWidth="1"/>
    <col min="5891" max="5891" width="13.6640625" style="29" customWidth="1"/>
    <col min="5892" max="5892" width="17.109375" style="29" bestFit="1" customWidth="1"/>
    <col min="5893" max="5893" width="4" style="29" customWidth="1"/>
    <col min="5894" max="5894" width="13.6640625" style="29" customWidth="1"/>
    <col min="5895" max="6136" width="13.6640625" style="29"/>
    <col min="6137" max="6137" width="22.109375" style="29" customWidth="1"/>
    <col min="6138" max="6144" width="13.6640625" style="29" customWidth="1"/>
    <col min="6145" max="6145" width="15.88671875" style="29" customWidth="1"/>
    <col min="6146" max="6146" width="16.5546875" style="29" bestFit="1" customWidth="1"/>
    <col min="6147" max="6147" width="13.6640625" style="29" customWidth="1"/>
    <col min="6148" max="6148" width="17.109375" style="29" bestFit="1" customWidth="1"/>
    <col min="6149" max="6149" width="4" style="29" customWidth="1"/>
    <col min="6150" max="6150" width="13.6640625" style="29" customWidth="1"/>
    <col min="6151" max="6392" width="13.6640625" style="29"/>
    <col min="6393" max="6393" width="22.109375" style="29" customWidth="1"/>
    <col min="6394" max="6400" width="13.6640625" style="29" customWidth="1"/>
    <col min="6401" max="6401" width="15.88671875" style="29" customWidth="1"/>
    <col min="6402" max="6402" width="16.5546875" style="29" bestFit="1" customWidth="1"/>
    <col min="6403" max="6403" width="13.6640625" style="29" customWidth="1"/>
    <col min="6404" max="6404" width="17.109375" style="29" bestFit="1" customWidth="1"/>
    <col min="6405" max="6405" width="4" style="29" customWidth="1"/>
    <col min="6406" max="6406" width="13.6640625" style="29" customWidth="1"/>
    <col min="6407" max="6648" width="13.6640625" style="29"/>
    <col min="6649" max="6649" width="22.109375" style="29" customWidth="1"/>
    <col min="6650" max="6656" width="13.6640625" style="29" customWidth="1"/>
    <col min="6657" max="6657" width="15.88671875" style="29" customWidth="1"/>
    <col min="6658" max="6658" width="16.5546875" style="29" bestFit="1" customWidth="1"/>
    <col min="6659" max="6659" width="13.6640625" style="29" customWidth="1"/>
    <col min="6660" max="6660" width="17.109375" style="29" bestFit="1" customWidth="1"/>
    <col min="6661" max="6661" width="4" style="29" customWidth="1"/>
    <col min="6662" max="6662" width="13.6640625" style="29" customWidth="1"/>
    <col min="6663" max="6904" width="13.6640625" style="29"/>
    <col min="6905" max="6905" width="22.109375" style="29" customWidth="1"/>
    <col min="6906" max="6912" width="13.6640625" style="29" customWidth="1"/>
    <col min="6913" max="6913" width="15.88671875" style="29" customWidth="1"/>
    <col min="6914" max="6914" width="16.5546875" style="29" bestFit="1" customWidth="1"/>
    <col min="6915" max="6915" width="13.6640625" style="29" customWidth="1"/>
    <col min="6916" max="6916" width="17.109375" style="29" bestFit="1" customWidth="1"/>
    <col min="6917" max="6917" width="4" style="29" customWidth="1"/>
    <col min="6918" max="6918" width="13.6640625" style="29" customWidth="1"/>
    <col min="6919" max="7160" width="13.6640625" style="29"/>
    <col min="7161" max="7161" width="22.109375" style="29" customWidth="1"/>
    <col min="7162" max="7168" width="13.6640625" style="29" customWidth="1"/>
    <col min="7169" max="7169" width="15.88671875" style="29" customWidth="1"/>
    <col min="7170" max="7170" width="16.5546875" style="29" bestFit="1" customWidth="1"/>
    <col min="7171" max="7171" width="13.6640625" style="29" customWidth="1"/>
    <col min="7172" max="7172" width="17.109375" style="29" bestFit="1" customWidth="1"/>
    <col min="7173" max="7173" width="4" style="29" customWidth="1"/>
    <col min="7174" max="7174" width="13.6640625" style="29" customWidth="1"/>
    <col min="7175" max="7416" width="13.6640625" style="29"/>
    <col min="7417" max="7417" width="22.109375" style="29" customWidth="1"/>
    <col min="7418" max="7424" width="13.6640625" style="29" customWidth="1"/>
    <col min="7425" max="7425" width="15.88671875" style="29" customWidth="1"/>
    <col min="7426" max="7426" width="16.5546875" style="29" bestFit="1" customWidth="1"/>
    <col min="7427" max="7427" width="13.6640625" style="29" customWidth="1"/>
    <col min="7428" max="7428" width="17.109375" style="29" bestFit="1" customWidth="1"/>
    <col min="7429" max="7429" width="4" style="29" customWidth="1"/>
    <col min="7430" max="7430" width="13.6640625" style="29" customWidth="1"/>
    <col min="7431" max="7672" width="13.6640625" style="29"/>
    <col min="7673" max="7673" width="22.109375" style="29" customWidth="1"/>
    <col min="7674" max="7680" width="13.6640625" style="29" customWidth="1"/>
    <col min="7681" max="7681" width="15.88671875" style="29" customWidth="1"/>
    <col min="7682" max="7682" width="16.5546875" style="29" bestFit="1" customWidth="1"/>
    <col min="7683" max="7683" width="13.6640625" style="29" customWidth="1"/>
    <col min="7684" max="7684" width="17.109375" style="29" bestFit="1" customWidth="1"/>
    <col min="7685" max="7685" width="4" style="29" customWidth="1"/>
    <col min="7686" max="7686" width="13.6640625" style="29" customWidth="1"/>
    <col min="7687" max="7928" width="13.6640625" style="29"/>
    <col min="7929" max="7929" width="22.109375" style="29" customWidth="1"/>
    <col min="7930" max="7936" width="13.6640625" style="29" customWidth="1"/>
    <col min="7937" max="7937" width="15.88671875" style="29" customWidth="1"/>
    <col min="7938" max="7938" width="16.5546875" style="29" bestFit="1" customWidth="1"/>
    <col min="7939" max="7939" width="13.6640625" style="29" customWidth="1"/>
    <col min="7940" max="7940" width="17.109375" style="29" bestFit="1" customWidth="1"/>
    <col min="7941" max="7941" width="4" style="29" customWidth="1"/>
    <col min="7942" max="7942" width="13.6640625" style="29" customWidth="1"/>
    <col min="7943" max="8184" width="13.6640625" style="29"/>
    <col min="8185" max="8185" width="22.109375" style="29" customWidth="1"/>
    <col min="8186" max="8192" width="13.6640625" style="29" customWidth="1"/>
    <col min="8193" max="8193" width="15.88671875" style="29" customWidth="1"/>
    <col min="8194" max="8194" width="16.5546875" style="29" bestFit="1" customWidth="1"/>
    <col min="8195" max="8195" width="13.6640625" style="29" customWidth="1"/>
    <col min="8196" max="8196" width="17.109375" style="29" bestFit="1" customWidth="1"/>
    <col min="8197" max="8197" width="4" style="29" customWidth="1"/>
    <col min="8198" max="8198" width="13.6640625" style="29" customWidth="1"/>
    <col min="8199" max="8440" width="13.6640625" style="29"/>
    <col min="8441" max="8441" width="22.109375" style="29" customWidth="1"/>
    <col min="8442" max="8448" width="13.6640625" style="29" customWidth="1"/>
    <col min="8449" max="8449" width="15.88671875" style="29" customWidth="1"/>
    <col min="8450" max="8450" width="16.5546875" style="29" bestFit="1" customWidth="1"/>
    <col min="8451" max="8451" width="13.6640625" style="29" customWidth="1"/>
    <col min="8452" max="8452" width="17.109375" style="29" bestFit="1" customWidth="1"/>
    <col min="8453" max="8453" width="4" style="29" customWidth="1"/>
    <col min="8454" max="8454" width="13.6640625" style="29" customWidth="1"/>
    <col min="8455" max="8696" width="13.6640625" style="29"/>
    <col min="8697" max="8697" width="22.109375" style="29" customWidth="1"/>
    <col min="8698" max="8704" width="13.6640625" style="29" customWidth="1"/>
    <col min="8705" max="8705" width="15.88671875" style="29" customWidth="1"/>
    <col min="8706" max="8706" width="16.5546875" style="29" bestFit="1" customWidth="1"/>
    <col min="8707" max="8707" width="13.6640625" style="29" customWidth="1"/>
    <col min="8708" max="8708" width="17.109375" style="29" bestFit="1" customWidth="1"/>
    <col min="8709" max="8709" width="4" style="29" customWidth="1"/>
    <col min="8710" max="8710" width="13.6640625" style="29" customWidth="1"/>
    <col min="8711" max="8952" width="13.6640625" style="29"/>
    <col min="8953" max="8953" width="22.109375" style="29" customWidth="1"/>
    <col min="8954" max="8960" width="13.6640625" style="29" customWidth="1"/>
    <col min="8961" max="8961" width="15.88671875" style="29" customWidth="1"/>
    <col min="8962" max="8962" width="16.5546875" style="29" bestFit="1" customWidth="1"/>
    <col min="8963" max="8963" width="13.6640625" style="29" customWidth="1"/>
    <col min="8964" max="8964" width="17.109375" style="29" bestFit="1" customWidth="1"/>
    <col min="8965" max="8965" width="4" style="29" customWidth="1"/>
    <col min="8966" max="8966" width="13.6640625" style="29" customWidth="1"/>
    <col min="8967" max="9208" width="13.6640625" style="29"/>
    <col min="9209" max="9209" width="22.109375" style="29" customWidth="1"/>
    <col min="9210" max="9216" width="13.6640625" style="29" customWidth="1"/>
    <col min="9217" max="9217" width="15.88671875" style="29" customWidth="1"/>
    <col min="9218" max="9218" width="16.5546875" style="29" bestFit="1" customWidth="1"/>
    <col min="9219" max="9219" width="13.6640625" style="29" customWidth="1"/>
    <col min="9220" max="9220" width="17.109375" style="29" bestFit="1" customWidth="1"/>
    <col min="9221" max="9221" width="4" style="29" customWidth="1"/>
    <col min="9222" max="9222" width="13.6640625" style="29" customWidth="1"/>
    <col min="9223" max="9464" width="13.6640625" style="29"/>
    <col min="9465" max="9465" width="22.109375" style="29" customWidth="1"/>
    <col min="9466" max="9472" width="13.6640625" style="29" customWidth="1"/>
    <col min="9473" max="9473" width="15.88671875" style="29" customWidth="1"/>
    <col min="9474" max="9474" width="16.5546875" style="29" bestFit="1" customWidth="1"/>
    <col min="9475" max="9475" width="13.6640625" style="29" customWidth="1"/>
    <col min="9476" max="9476" width="17.109375" style="29" bestFit="1" customWidth="1"/>
    <col min="9477" max="9477" width="4" style="29" customWidth="1"/>
    <col min="9478" max="9478" width="13.6640625" style="29" customWidth="1"/>
    <col min="9479" max="9720" width="13.6640625" style="29"/>
    <col min="9721" max="9721" width="22.109375" style="29" customWidth="1"/>
    <col min="9722" max="9728" width="13.6640625" style="29" customWidth="1"/>
    <col min="9729" max="9729" width="15.88671875" style="29" customWidth="1"/>
    <col min="9730" max="9730" width="16.5546875" style="29" bestFit="1" customWidth="1"/>
    <col min="9731" max="9731" width="13.6640625" style="29" customWidth="1"/>
    <col min="9732" max="9732" width="17.109375" style="29" bestFit="1" customWidth="1"/>
    <col min="9733" max="9733" width="4" style="29" customWidth="1"/>
    <col min="9734" max="9734" width="13.6640625" style="29" customWidth="1"/>
    <col min="9735" max="9976" width="13.6640625" style="29"/>
    <col min="9977" max="9977" width="22.109375" style="29" customWidth="1"/>
    <col min="9978" max="9984" width="13.6640625" style="29" customWidth="1"/>
    <col min="9985" max="9985" width="15.88671875" style="29" customWidth="1"/>
    <col min="9986" max="9986" width="16.5546875" style="29" bestFit="1" customWidth="1"/>
    <col min="9987" max="9987" width="13.6640625" style="29" customWidth="1"/>
    <col min="9988" max="9988" width="17.109375" style="29" bestFit="1" customWidth="1"/>
    <col min="9989" max="9989" width="4" style="29" customWidth="1"/>
    <col min="9990" max="9990" width="13.6640625" style="29" customWidth="1"/>
    <col min="9991" max="10232" width="13.6640625" style="29"/>
    <col min="10233" max="10233" width="22.109375" style="29" customWidth="1"/>
    <col min="10234" max="10240" width="13.6640625" style="29" customWidth="1"/>
    <col min="10241" max="10241" width="15.88671875" style="29" customWidth="1"/>
    <col min="10242" max="10242" width="16.5546875" style="29" bestFit="1" customWidth="1"/>
    <col min="10243" max="10243" width="13.6640625" style="29" customWidth="1"/>
    <col min="10244" max="10244" width="17.109375" style="29" bestFit="1" customWidth="1"/>
    <col min="10245" max="10245" width="4" style="29" customWidth="1"/>
    <col min="10246" max="10246" width="13.6640625" style="29" customWidth="1"/>
    <col min="10247" max="10488" width="13.6640625" style="29"/>
    <col min="10489" max="10489" width="22.109375" style="29" customWidth="1"/>
    <col min="10490" max="10496" width="13.6640625" style="29" customWidth="1"/>
    <col min="10497" max="10497" width="15.88671875" style="29" customWidth="1"/>
    <col min="10498" max="10498" width="16.5546875" style="29" bestFit="1" customWidth="1"/>
    <col min="10499" max="10499" width="13.6640625" style="29" customWidth="1"/>
    <col min="10500" max="10500" width="17.109375" style="29" bestFit="1" customWidth="1"/>
    <col min="10501" max="10501" width="4" style="29" customWidth="1"/>
    <col min="10502" max="10502" width="13.6640625" style="29" customWidth="1"/>
    <col min="10503" max="10744" width="13.6640625" style="29"/>
    <col min="10745" max="10745" width="22.109375" style="29" customWidth="1"/>
    <col min="10746" max="10752" width="13.6640625" style="29" customWidth="1"/>
    <col min="10753" max="10753" width="15.88671875" style="29" customWidth="1"/>
    <col min="10754" max="10754" width="16.5546875" style="29" bestFit="1" customWidth="1"/>
    <col min="10755" max="10755" width="13.6640625" style="29" customWidth="1"/>
    <col min="10756" max="10756" width="17.109375" style="29" bestFit="1" customWidth="1"/>
    <col min="10757" max="10757" width="4" style="29" customWidth="1"/>
    <col min="10758" max="10758" width="13.6640625" style="29" customWidth="1"/>
    <col min="10759" max="11000" width="13.6640625" style="29"/>
    <col min="11001" max="11001" width="22.109375" style="29" customWidth="1"/>
    <col min="11002" max="11008" width="13.6640625" style="29" customWidth="1"/>
    <col min="11009" max="11009" width="15.88671875" style="29" customWidth="1"/>
    <col min="11010" max="11010" width="16.5546875" style="29" bestFit="1" customWidth="1"/>
    <col min="11011" max="11011" width="13.6640625" style="29" customWidth="1"/>
    <col min="11012" max="11012" width="17.109375" style="29" bestFit="1" customWidth="1"/>
    <col min="11013" max="11013" width="4" style="29" customWidth="1"/>
    <col min="11014" max="11014" width="13.6640625" style="29" customWidth="1"/>
    <col min="11015" max="11256" width="13.6640625" style="29"/>
    <col min="11257" max="11257" width="22.109375" style="29" customWidth="1"/>
    <col min="11258" max="11264" width="13.6640625" style="29" customWidth="1"/>
    <col min="11265" max="11265" width="15.88671875" style="29" customWidth="1"/>
    <col min="11266" max="11266" width="16.5546875" style="29" bestFit="1" customWidth="1"/>
    <col min="11267" max="11267" width="13.6640625" style="29" customWidth="1"/>
    <col min="11268" max="11268" width="17.109375" style="29" bestFit="1" customWidth="1"/>
    <col min="11269" max="11269" width="4" style="29" customWidth="1"/>
    <col min="11270" max="11270" width="13.6640625" style="29" customWidth="1"/>
    <col min="11271" max="11512" width="13.6640625" style="29"/>
    <col min="11513" max="11513" width="22.109375" style="29" customWidth="1"/>
    <col min="11514" max="11520" width="13.6640625" style="29" customWidth="1"/>
    <col min="11521" max="11521" width="15.88671875" style="29" customWidth="1"/>
    <col min="11522" max="11522" width="16.5546875" style="29" bestFit="1" customWidth="1"/>
    <col min="11523" max="11523" width="13.6640625" style="29" customWidth="1"/>
    <col min="11524" max="11524" width="17.109375" style="29" bestFit="1" customWidth="1"/>
    <col min="11525" max="11525" width="4" style="29" customWidth="1"/>
    <col min="11526" max="11526" width="13.6640625" style="29" customWidth="1"/>
    <col min="11527" max="11768" width="13.6640625" style="29"/>
    <col min="11769" max="11769" width="22.109375" style="29" customWidth="1"/>
    <col min="11770" max="11776" width="13.6640625" style="29" customWidth="1"/>
    <col min="11777" max="11777" width="15.88671875" style="29" customWidth="1"/>
    <col min="11778" max="11778" width="16.5546875" style="29" bestFit="1" customWidth="1"/>
    <col min="11779" max="11779" width="13.6640625" style="29" customWidth="1"/>
    <col min="11780" max="11780" width="17.109375" style="29" bestFit="1" customWidth="1"/>
    <col min="11781" max="11781" width="4" style="29" customWidth="1"/>
    <col min="11782" max="11782" width="13.6640625" style="29" customWidth="1"/>
    <col min="11783" max="12024" width="13.6640625" style="29"/>
    <col min="12025" max="12025" width="22.109375" style="29" customWidth="1"/>
    <col min="12026" max="12032" width="13.6640625" style="29" customWidth="1"/>
    <col min="12033" max="12033" width="15.88671875" style="29" customWidth="1"/>
    <col min="12034" max="12034" width="16.5546875" style="29" bestFit="1" customWidth="1"/>
    <col min="12035" max="12035" width="13.6640625" style="29" customWidth="1"/>
    <col min="12036" max="12036" width="17.109375" style="29" bestFit="1" customWidth="1"/>
    <col min="12037" max="12037" width="4" style="29" customWidth="1"/>
    <col min="12038" max="12038" width="13.6640625" style="29" customWidth="1"/>
    <col min="12039" max="12280" width="13.6640625" style="29"/>
    <col min="12281" max="12281" width="22.109375" style="29" customWidth="1"/>
    <col min="12282" max="12288" width="13.6640625" style="29" customWidth="1"/>
    <col min="12289" max="12289" width="15.88671875" style="29" customWidth="1"/>
    <col min="12290" max="12290" width="16.5546875" style="29" bestFit="1" customWidth="1"/>
    <col min="12291" max="12291" width="13.6640625" style="29" customWidth="1"/>
    <col min="12292" max="12292" width="17.109375" style="29" bestFit="1" customWidth="1"/>
    <col min="12293" max="12293" width="4" style="29" customWidth="1"/>
    <col min="12294" max="12294" width="13.6640625" style="29" customWidth="1"/>
    <col min="12295" max="12536" width="13.6640625" style="29"/>
    <col min="12537" max="12537" width="22.109375" style="29" customWidth="1"/>
    <col min="12538" max="12544" width="13.6640625" style="29" customWidth="1"/>
    <col min="12545" max="12545" width="15.88671875" style="29" customWidth="1"/>
    <col min="12546" max="12546" width="16.5546875" style="29" bestFit="1" customWidth="1"/>
    <col min="12547" max="12547" width="13.6640625" style="29" customWidth="1"/>
    <col min="12548" max="12548" width="17.109375" style="29" bestFit="1" customWidth="1"/>
    <col min="12549" max="12549" width="4" style="29" customWidth="1"/>
    <col min="12550" max="12550" width="13.6640625" style="29" customWidth="1"/>
    <col min="12551" max="12792" width="13.6640625" style="29"/>
    <col min="12793" max="12793" width="22.109375" style="29" customWidth="1"/>
    <col min="12794" max="12800" width="13.6640625" style="29" customWidth="1"/>
    <col min="12801" max="12801" width="15.88671875" style="29" customWidth="1"/>
    <col min="12802" max="12802" width="16.5546875" style="29" bestFit="1" customWidth="1"/>
    <col min="12803" max="12803" width="13.6640625" style="29" customWidth="1"/>
    <col min="12804" max="12804" width="17.109375" style="29" bestFit="1" customWidth="1"/>
    <col min="12805" max="12805" width="4" style="29" customWidth="1"/>
    <col min="12806" max="12806" width="13.6640625" style="29" customWidth="1"/>
    <col min="12807" max="13048" width="13.6640625" style="29"/>
    <col min="13049" max="13049" width="22.109375" style="29" customWidth="1"/>
    <col min="13050" max="13056" width="13.6640625" style="29" customWidth="1"/>
    <col min="13057" max="13057" width="15.88671875" style="29" customWidth="1"/>
    <col min="13058" max="13058" width="16.5546875" style="29" bestFit="1" customWidth="1"/>
    <col min="13059" max="13059" width="13.6640625" style="29" customWidth="1"/>
    <col min="13060" max="13060" width="17.109375" style="29" bestFit="1" customWidth="1"/>
    <col min="13061" max="13061" width="4" style="29" customWidth="1"/>
    <col min="13062" max="13062" width="13.6640625" style="29" customWidth="1"/>
    <col min="13063" max="13304" width="13.6640625" style="29"/>
    <col min="13305" max="13305" width="22.109375" style="29" customWidth="1"/>
    <col min="13306" max="13312" width="13.6640625" style="29" customWidth="1"/>
    <col min="13313" max="13313" width="15.88671875" style="29" customWidth="1"/>
    <col min="13314" max="13314" width="16.5546875" style="29" bestFit="1" customWidth="1"/>
    <col min="13315" max="13315" width="13.6640625" style="29" customWidth="1"/>
    <col min="13316" max="13316" width="17.109375" style="29" bestFit="1" customWidth="1"/>
    <col min="13317" max="13317" width="4" style="29" customWidth="1"/>
    <col min="13318" max="13318" width="13.6640625" style="29" customWidth="1"/>
    <col min="13319" max="13560" width="13.6640625" style="29"/>
    <col min="13561" max="13561" width="22.109375" style="29" customWidth="1"/>
    <col min="13562" max="13568" width="13.6640625" style="29" customWidth="1"/>
    <col min="13569" max="13569" width="15.88671875" style="29" customWidth="1"/>
    <col min="13570" max="13570" width="16.5546875" style="29" bestFit="1" customWidth="1"/>
    <col min="13571" max="13571" width="13.6640625" style="29" customWidth="1"/>
    <col min="13572" max="13572" width="17.109375" style="29" bestFit="1" customWidth="1"/>
    <col min="13573" max="13573" width="4" style="29" customWidth="1"/>
    <col min="13574" max="13574" width="13.6640625" style="29" customWidth="1"/>
    <col min="13575" max="13816" width="13.6640625" style="29"/>
    <col min="13817" max="13817" width="22.109375" style="29" customWidth="1"/>
    <col min="13818" max="13824" width="13.6640625" style="29" customWidth="1"/>
    <col min="13825" max="13825" width="15.88671875" style="29" customWidth="1"/>
    <col min="13826" max="13826" width="16.5546875" style="29" bestFit="1" customWidth="1"/>
    <col min="13827" max="13827" width="13.6640625" style="29" customWidth="1"/>
    <col min="13828" max="13828" width="17.109375" style="29" bestFit="1" customWidth="1"/>
    <col min="13829" max="13829" width="4" style="29" customWidth="1"/>
    <col min="13830" max="13830" width="13.6640625" style="29" customWidth="1"/>
    <col min="13831" max="14072" width="13.6640625" style="29"/>
    <col min="14073" max="14073" width="22.109375" style="29" customWidth="1"/>
    <col min="14074" max="14080" width="13.6640625" style="29" customWidth="1"/>
    <col min="14081" max="14081" width="15.88671875" style="29" customWidth="1"/>
    <col min="14082" max="14082" width="16.5546875" style="29" bestFit="1" customWidth="1"/>
    <col min="14083" max="14083" width="13.6640625" style="29" customWidth="1"/>
    <col min="14084" max="14084" width="17.109375" style="29" bestFit="1" customWidth="1"/>
    <col min="14085" max="14085" width="4" style="29" customWidth="1"/>
    <col min="14086" max="14086" width="13.6640625" style="29" customWidth="1"/>
    <col min="14087" max="14328" width="13.6640625" style="29"/>
    <col min="14329" max="14329" width="22.109375" style="29" customWidth="1"/>
    <col min="14330" max="14336" width="13.6640625" style="29" customWidth="1"/>
    <col min="14337" max="14337" width="15.88671875" style="29" customWidth="1"/>
    <col min="14338" max="14338" width="16.5546875" style="29" bestFit="1" customWidth="1"/>
    <col min="14339" max="14339" width="13.6640625" style="29" customWidth="1"/>
    <col min="14340" max="14340" width="17.109375" style="29" bestFit="1" customWidth="1"/>
    <col min="14341" max="14341" width="4" style="29" customWidth="1"/>
    <col min="14342" max="14342" width="13.6640625" style="29" customWidth="1"/>
    <col min="14343" max="14584" width="13.6640625" style="29"/>
    <col min="14585" max="14585" width="22.109375" style="29" customWidth="1"/>
    <col min="14586" max="14592" width="13.6640625" style="29" customWidth="1"/>
    <col min="14593" max="14593" width="15.88671875" style="29" customWidth="1"/>
    <col min="14594" max="14594" width="16.5546875" style="29" bestFit="1" customWidth="1"/>
    <col min="14595" max="14595" width="13.6640625" style="29" customWidth="1"/>
    <col min="14596" max="14596" width="17.109375" style="29" bestFit="1" customWidth="1"/>
    <col min="14597" max="14597" width="4" style="29" customWidth="1"/>
    <col min="14598" max="14598" width="13.6640625" style="29" customWidth="1"/>
    <col min="14599" max="14840" width="13.6640625" style="29"/>
    <col min="14841" max="14841" width="22.109375" style="29" customWidth="1"/>
    <col min="14842" max="14848" width="13.6640625" style="29" customWidth="1"/>
    <col min="14849" max="14849" width="15.88671875" style="29" customWidth="1"/>
    <col min="14850" max="14850" width="16.5546875" style="29" bestFit="1" customWidth="1"/>
    <col min="14851" max="14851" width="13.6640625" style="29" customWidth="1"/>
    <col min="14852" max="14852" width="17.109375" style="29" bestFit="1" customWidth="1"/>
    <col min="14853" max="14853" width="4" style="29" customWidth="1"/>
    <col min="14854" max="14854" width="13.6640625" style="29" customWidth="1"/>
    <col min="14855" max="15096" width="13.6640625" style="29"/>
    <col min="15097" max="15097" width="22.109375" style="29" customWidth="1"/>
    <col min="15098" max="15104" width="13.6640625" style="29" customWidth="1"/>
    <col min="15105" max="15105" width="15.88671875" style="29" customWidth="1"/>
    <col min="15106" max="15106" width="16.5546875" style="29" bestFit="1" customWidth="1"/>
    <col min="15107" max="15107" width="13.6640625" style="29" customWidth="1"/>
    <col min="15108" max="15108" width="17.109375" style="29" bestFit="1" customWidth="1"/>
    <col min="15109" max="15109" width="4" style="29" customWidth="1"/>
    <col min="15110" max="15110" width="13.6640625" style="29" customWidth="1"/>
    <col min="15111" max="15352" width="13.6640625" style="29"/>
    <col min="15353" max="15353" width="22.109375" style="29" customWidth="1"/>
    <col min="15354" max="15360" width="13.6640625" style="29" customWidth="1"/>
    <col min="15361" max="15361" width="15.88671875" style="29" customWidth="1"/>
    <col min="15362" max="15362" width="16.5546875" style="29" bestFit="1" customWidth="1"/>
    <col min="15363" max="15363" width="13.6640625" style="29" customWidth="1"/>
    <col min="15364" max="15364" width="17.109375" style="29" bestFit="1" customWidth="1"/>
    <col min="15365" max="15365" width="4" style="29" customWidth="1"/>
    <col min="15366" max="15366" width="13.6640625" style="29" customWidth="1"/>
    <col min="15367" max="15608" width="13.6640625" style="29"/>
    <col min="15609" max="15609" width="22.109375" style="29" customWidth="1"/>
    <col min="15610" max="15616" width="13.6640625" style="29" customWidth="1"/>
    <col min="15617" max="15617" width="15.88671875" style="29" customWidth="1"/>
    <col min="15618" max="15618" width="16.5546875" style="29" bestFit="1" customWidth="1"/>
    <col min="15619" max="15619" width="13.6640625" style="29" customWidth="1"/>
    <col min="15620" max="15620" width="17.109375" style="29" bestFit="1" customWidth="1"/>
    <col min="15621" max="15621" width="4" style="29" customWidth="1"/>
    <col min="15622" max="15622" width="13.6640625" style="29" customWidth="1"/>
    <col min="15623" max="15864" width="13.6640625" style="29"/>
    <col min="15865" max="15865" width="22.109375" style="29" customWidth="1"/>
    <col min="15866" max="15872" width="13.6640625" style="29" customWidth="1"/>
    <col min="15873" max="15873" width="15.88671875" style="29" customWidth="1"/>
    <col min="15874" max="15874" width="16.5546875" style="29" bestFit="1" customWidth="1"/>
    <col min="15875" max="15875" width="13.6640625" style="29" customWidth="1"/>
    <col min="15876" max="15876" width="17.109375" style="29" bestFit="1" customWidth="1"/>
    <col min="15877" max="15877" width="4" style="29" customWidth="1"/>
    <col min="15878" max="15878" width="13.6640625" style="29" customWidth="1"/>
    <col min="15879" max="16120" width="13.6640625" style="29"/>
    <col min="16121" max="16121" width="22.109375" style="29" customWidth="1"/>
    <col min="16122" max="16128" width="13.6640625" style="29" customWidth="1"/>
    <col min="16129" max="16129" width="15.88671875" style="29" customWidth="1"/>
    <col min="16130" max="16130" width="16.5546875" style="29" bestFit="1" customWidth="1"/>
    <col min="16131" max="16131" width="13.6640625" style="29" customWidth="1"/>
    <col min="16132" max="16132" width="17.109375" style="29" bestFit="1" customWidth="1"/>
    <col min="16133" max="16133" width="4" style="29" customWidth="1"/>
    <col min="16134" max="16134" width="13.6640625" style="29" customWidth="1"/>
    <col min="16135" max="16384" width="13.6640625" style="29"/>
  </cols>
  <sheetData>
    <row r="1" spans="1:27" s="23" customFormat="1">
      <c r="A1" s="447" t="s">
        <v>5</v>
      </c>
      <c r="B1" s="160"/>
      <c r="C1" s="160"/>
      <c r="D1" s="160"/>
      <c r="E1" s="89"/>
      <c r="F1" s="89"/>
      <c r="G1" s="161"/>
      <c r="H1" s="89"/>
      <c r="I1" s="89"/>
    </row>
    <row r="2" spans="1:27" s="23" customFormat="1" ht="48.6">
      <c r="A2" s="89"/>
      <c r="B2" s="160"/>
      <c r="C2" s="160"/>
      <c r="D2" s="160"/>
      <c r="E2" s="162"/>
      <c r="F2" s="417" t="s">
        <v>231</v>
      </c>
      <c r="G2" s="417" t="s">
        <v>232</v>
      </c>
      <c r="H2" s="162"/>
      <c r="I2" s="89"/>
    </row>
    <row r="3" spans="1:27" s="23" customFormat="1" ht="15.6">
      <c r="A3" s="39" t="str">
        <f>'2B-Kosten per locatie'!A3</f>
        <v>Naam opdrachtgever</v>
      </c>
      <c r="B3" s="141" t="str">
        <f>'2B-Kosten per locatie'!B3</f>
        <v>Nestas Scholengroep</v>
      </c>
      <c r="C3" s="141"/>
      <c r="D3" s="141"/>
      <c r="E3" s="162"/>
      <c r="F3" s="418" t="s">
        <v>233</v>
      </c>
      <c r="G3" s="419"/>
      <c r="H3" s="162"/>
      <c r="I3" s="460" t="s">
        <v>75</v>
      </c>
    </row>
    <row r="4" spans="1:27" s="23" customFormat="1" ht="15.6">
      <c r="A4" s="39" t="str">
        <f>'2B-Kosten per locatie'!A4</f>
        <v>Calculatie onderdeel</v>
      </c>
      <c r="B4" s="141" t="str">
        <f ca="1">MID(CELL("bestandsnaam",$D$9),SEARCH("]",CELL("bestandsnaam",$D$9),1)+1,256)</f>
        <v>11-Vloeronderhoud</v>
      </c>
      <c r="C4" s="141"/>
      <c r="D4" s="141"/>
      <c r="E4" s="162"/>
      <c r="F4" s="418" t="s">
        <v>234</v>
      </c>
      <c r="G4" s="419"/>
      <c r="H4" s="162"/>
      <c r="I4" s="460" t="s">
        <v>76</v>
      </c>
    </row>
    <row r="5" spans="1:27" s="23" customFormat="1" ht="15.6">
      <c r="A5" s="39" t="str">
        <f>'2B-Kosten per locatie'!A5</f>
        <v>Gebouw/plaats</v>
      </c>
      <c r="B5" s="141" t="str">
        <f>'2B-Kosten per locatie'!B5</f>
        <v>Dordrecht</v>
      </c>
      <c r="C5" s="141"/>
      <c r="D5" s="141"/>
      <c r="E5" s="162"/>
      <c r="F5" s="420" t="s">
        <v>654</v>
      </c>
      <c r="G5" s="419"/>
      <c r="H5" s="162"/>
      <c r="I5" s="460" t="s">
        <v>80</v>
      </c>
      <c r="L5" s="24"/>
      <c r="M5" s="25"/>
      <c r="N5" s="25"/>
      <c r="O5" s="24"/>
      <c r="P5" s="26"/>
      <c r="Q5" s="25"/>
      <c r="R5" s="24"/>
      <c r="S5" s="25"/>
      <c r="T5" s="25"/>
      <c r="U5" s="24"/>
      <c r="V5" s="25"/>
      <c r="W5" s="25"/>
      <c r="X5" s="24"/>
      <c r="Y5" s="25"/>
      <c r="Z5" s="25"/>
      <c r="AA5" s="24"/>
    </row>
    <row r="6" spans="1:27" s="23" customFormat="1" ht="17.25" customHeight="1">
      <c r="A6" s="39" t="str">
        <f>'2B-Kosten per locatie'!A6</f>
        <v>Referentie nummer</v>
      </c>
      <c r="B6" s="141" t="str">
        <f>'2B-Kosten per locatie'!B6</f>
        <v>TN609714</v>
      </c>
      <c r="C6" s="141"/>
      <c r="D6" s="141"/>
      <c r="E6" s="162"/>
      <c r="F6" s="418" t="s">
        <v>235</v>
      </c>
      <c r="G6" s="419"/>
      <c r="H6" s="162"/>
      <c r="I6" s="460" t="s">
        <v>79</v>
      </c>
      <c r="L6" s="28"/>
      <c r="M6" s="25"/>
      <c r="N6" s="27"/>
      <c r="O6" s="28"/>
      <c r="P6" s="26"/>
      <c r="Q6" s="27"/>
      <c r="R6" s="28"/>
      <c r="S6" s="25"/>
      <c r="T6" s="27"/>
      <c r="U6" s="28"/>
      <c r="V6" s="25"/>
      <c r="W6" s="27"/>
      <c r="X6" s="28"/>
      <c r="Y6" s="25"/>
      <c r="Z6" s="27"/>
      <c r="AA6" s="28"/>
    </row>
    <row r="7" spans="1:27" s="23" customFormat="1" ht="28.2" customHeight="1">
      <c r="A7" s="39" t="str">
        <f>'2B-Kosten per locatie'!A7</f>
        <v>Naam dienstverlener</v>
      </c>
      <c r="B7" s="141">
        <f>'2B-Kosten per locatie'!B7</f>
        <v>0</v>
      </c>
      <c r="C7" s="141"/>
      <c r="D7" s="111"/>
      <c r="E7" s="162"/>
      <c r="F7" s="418" t="s">
        <v>236</v>
      </c>
      <c r="G7" s="419"/>
      <c r="H7" s="162"/>
      <c r="I7" s="460" t="s">
        <v>364</v>
      </c>
    </row>
    <row r="8" spans="1:27" s="23" customFormat="1" ht="17.25" customHeight="1">
      <c r="A8" s="39" t="str">
        <f>'2B-Kosten per locatie'!A8</f>
        <v>Prijspeil</v>
      </c>
      <c r="B8" s="251">
        <f>'2B-Kosten per locatie'!B8</f>
        <v>46388</v>
      </c>
      <c r="C8" s="251"/>
      <c r="D8" s="47"/>
      <c r="E8" s="162"/>
      <c r="F8" s="162"/>
      <c r="G8" s="166"/>
      <c r="H8" s="162"/>
      <c r="I8" s="509"/>
    </row>
    <row r="9" spans="1:27" s="23" customFormat="1" ht="17.25" customHeight="1">
      <c r="A9" s="162"/>
      <c r="B9" s="162"/>
      <c r="C9" s="162"/>
      <c r="D9" s="162"/>
      <c r="E9" s="162"/>
      <c r="F9" s="162"/>
      <c r="G9" s="166"/>
      <c r="H9" s="162"/>
      <c r="I9" s="509"/>
    </row>
    <row r="10" spans="1:27" s="23" customFormat="1" ht="17.25" customHeight="1">
      <c r="A10" s="162"/>
      <c r="B10" s="162"/>
      <c r="C10" s="162"/>
      <c r="D10" s="162"/>
      <c r="E10" s="162"/>
      <c r="F10" s="162"/>
      <c r="G10" s="166"/>
      <c r="H10" s="162"/>
      <c r="I10" s="509"/>
    </row>
    <row r="11" spans="1:27" s="23" customFormat="1" ht="15.6">
      <c r="A11" s="164"/>
      <c r="B11" s="162"/>
      <c r="C11" s="162"/>
      <c r="D11" s="162"/>
      <c r="E11" s="165"/>
      <c r="F11" s="162"/>
      <c r="G11" s="166"/>
      <c r="H11" s="165"/>
      <c r="I11" s="509"/>
    </row>
    <row r="12" spans="1:27" s="30" customFormat="1" ht="43.5" customHeight="1">
      <c r="A12" s="421" t="s">
        <v>19</v>
      </c>
      <c r="B12" s="422" t="s">
        <v>237</v>
      </c>
      <c r="C12" s="422" t="s">
        <v>66</v>
      </c>
      <c r="D12" s="422" t="s">
        <v>231</v>
      </c>
      <c r="E12" s="417" t="s">
        <v>225</v>
      </c>
      <c r="F12" s="422" t="s">
        <v>226</v>
      </c>
      <c r="G12" s="422" t="s">
        <v>227</v>
      </c>
      <c r="H12" s="422" t="s">
        <v>228</v>
      </c>
      <c r="I12" s="422" t="s">
        <v>229</v>
      </c>
    </row>
    <row r="13" spans="1:27">
      <c r="A13" s="273" t="s">
        <v>535</v>
      </c>
      <c r="B13" s="418" t="s">
        <v>75</v>
      </c>
      <c r="C13" s="418" t="s">
        <v>75</v>
      </c>
      <c r="D13" s="418" t="s">
        <v>233</v>
      </c>
      <c r="E13" s="424">
        <f>IF(C13="Linoleum",SUMIFS('4-Basis ruimtestaat'!J:J,'4-Basis ruimtestaat'!B:B,'11-Vloeronderhoud'!A13,'4-Basis ruimtestaat'!I:I,"Linoleum"),IF(C13="Harde vloer zonder waslaag (sanitair)",SUMIFS('4-Basis ruimtestaat'!J:J,'4-Basis ruimtestaat'!B:B,'11-Vloeronderhoud'!A13,'4-Basis ruimtestaat'!I:I,"harde vloer zonder waslaag (sanitair)"),IF(C13="Sportvloer",SUMIFS('4-Basis ruimtestaat'!J:J,'4-Basis ruimtestaat'!B:B,'11-Vloeronderhoud'!A13,'4-Basis ruimtestaat'!I:I,"Sportvloer"),IF(C13="harde vloer zonder waslaag (overig)",SUMIFS('4-Basis ruimtestaat'!J:J,'4-Basis ruimtestaat'!B:B,'11-Vloeronderhoud'!A13,'4-Basis ruimtestaat'!I:I,"harde vloer zonder waslaag (overig)"),IF(C13="zachte vloer",SUMIFS('4-Basis ruimtestaat'!J:J,'4-Basis ruimtestaat'!B:B,'11-Vloeronderhoud'!A13,'4-Basis ruimtestaat'!I:I,"zachte vloer"),0)))))</f>
        <v>692.1</v>
      </c>
      <c r="F13" s="425">
        <f t="shared" ref="F13:F19" si="0">VLOOKUP(D13,$F$3:$G$10,2,FALSE)</f>
        <v>0</v>
      </c>
      <c r="G13" s="426">
        <f t="shared" ref="G13:G19" si="1">(E13*F13)</f>
        <v>0</v>
      </c>
      <c r="H13" s="427" t="s">
        <v>653</v>
      </c>
      <c r="I13" s="426">
        <f>H13*G13</f>
        <v>0</v>
      </c>
    </row>
    <row r="14" spans="1:27">
      <c r="A14" s="273" t="s">
        <v>535</v>
      </c>
      <c r="B14" s="418" t="s">
        <v>75</v>
      </c>
      <c r="C14" s="418" t="s">
        <v>75</v>
      </c>
      <c r="D14" s="418" t="s">
        <v>234</v>
      </c>
      <c r="E14" s="424">
        <f>IF(C14="Linoleum",SUMIFS('4-Basis ruimtestaat'!J:J,'4-Basis ruimtestaat'!B:B,'11-Vloeronderhoud'!A14,'4-Basis ruimtestaat'!I:I,"Linoleum"),IF(C14="Harde vloer zonder waslaag (sanitair)",SUMIFS('4-Basis ruimtestaat'!J:J,'4-Basis ruimtestaat'!B:B,'11-Vloeronderhoud'!A14,'4-Basis ruimtestaat'!I:I,"harde vloer zonder waslaag (sanitair)"),IF(C14="Sportvloer",SUMIFS('4-Basis ruimtestaat'!J:J,'4-Basis ruimtestaat'!B:B,'11-Vloeronderhoud'!A14,'4-Basis ruimtestaat'!I:I,"Sportvloer"),IF(C14="harde vloer zonder waslaag (overig)",SUMIFS('4-Basis ruimtestaat'!J:J,'4-Basis ruimtestaat'!B:B,'11-Vloeronderhoud'!A14,'4-Basis ruimtestaat'!I:I,"harde vloer zonder waslaag (overig)"),IF(C14="zachte vloer",SUMIFS('4-Basis ruimtestaat'!J:J,'4-Basis ruimtestaat'!B:B,'11-Vloeronderhoud'!A14,'4-Basis ruimtestaat'!I:I,"zachte vloer"),0)))))</f>
        <v>692.1</v>
      </c>
      <c r="F14" s="425">
        <f t="shared" si="0"/>
        <v>0</v>
      </c>
      <c r="G14" s="426">
        <f t="shared" si="1"/>
        <v>0</v>
      </c>
      <c r="H14" s="427" t="s">
        <v>761</v>
      </c>
      <c r="I14" s="426">
        <f t="shared" ref="I14:I19" si="2">H14*G14</f>
        <v>0</v>
      </c>
    </row>
    <row r="15" spans="1:27">
      <c r="A15" s="273" t="s">
        <v>535</v>
      </c>
      <c r="B15" s="418" t="s">
        <v>75</v>
      </c>
      <c r="C15" s="418" t="s">
        <v>75</v>
      </c>
      <c r="D15" s="418" t="s">
        <v>654</v>
      </c>
      <c r="E15" s="424">
        <f>IF(C15="Linoleum",SUMIFS('4-Basis ruimtestaat'!J:J,'4-Basis ruimtestaat'!B:B,'11-Vloeronderhoud'!A15,'4-Basis ruimtestaat'!I:I,"Linoleum"),IF(C15="Harde vloer zonder waslaag (sanitair)",SUMIFS('4-Basis ruimtestaat'!J:J,'4-Basis ruimtestaat'!B:B,'11-Vloeronderhoud'!A15,'4-Basis ruimtestaat'!I:I,"harde vloer zonder waslaag (sanitair)"),IF(C15="Sportvloer",SUMIFS('4-Basis ruimtestaat'!J:J,'4-Basis ruimtestaat'!B:B,'11-Vloeronderhoud'!A15,'4-Basis ruimtestaat'!I:I,"Sportvloer"),IF(C15="harde vloer zonder waslaag (overig)",SUMIFS('4-Basis ruimtestaat'!J:J,'4-Basis ruimtestaat'!B:B,'11-Vloeronderhoud'!A15,'4-Basis ruimtestaat'!I:I,"harde vloer zonder waslaag (overig)"),IF(C15="zachte vloer",SUMIFS('4-Basis ruimtestaat'!J:J,'4-Basis ruimtestaat'!B:B,'11-Vloeronderhoud'!A15,'4-Basis ruimtestaat'!I:I,"zachte vloer"),0)))))</f>
        <v>692.1</v>
      </c>
      <c r="F15" s="425">
        <f t="shared" si="0"/>
        <v>0</v>
      </c>
      <c r="G15" s="426">
        <f t="shared" si="1"/>
        <v>0</v>
      </c>
      <c r="H15" s="427" t="s">
        <v>760</v>
      </c>
      <c r="I15" s="426">
        <f t="shared" si="2"/>
        <v>0</v>
      </c>
    </row>
    <row r="16" spans="1:27">
      <c r="A16" s="273" t="s">
        <v>535</v>
      </c>
      <c r="B16" s="418"/>
      <c r="C16" s="418" t="s">
        <v>76</v>
      </c>
      <c r="D16" s="418" t="s">
        <v>235</v>
      </c>
      <c r="E16" s="424">
        <f>IF(C16="Linoleum",SUMIFS('4-Basis ruimtestaat'!J:J,'4-Basis ruimtestaat'!B:B,'11-Vloeronderhoud'!A16,'4-Basis ruimtestaat'!I:I,"Linoleum"),IF(C16="Harde vloer zonder waslaag (sanitair)",SUMIFS('4-Basis ruimtestaat'!J:J,'4-Basis ruimtestaat'!B:B,'11-Vloeronderhoud'!A16,'4-Basis ruimtestaat'!I:I,"harde vloer zonder waslaag (sanitair)"),IF(C16="Sportvloer",SUMIFS('4-Basis ruimtestaat'!J:J,'4-Basis ruimtestaat'!B:B,'11-Vloeronderhoud'!A16,'4-Basis ruimtestaat'!I:I,"Sportvloer"),IF(C16="harde vloer zonder waslaag (overig)",SUMIFS('4-Basis ruimtestaat'!J:J,'4-Basis ruimtestaat'!B:B,'11-Vloeronderhoud'!A16,'4-Basis ruimtestaat'!I:I,"harde vloer zonder waslaag (overig)"),IF(C16="zachte vloer",SUMIFS('4-Basis ruimtestaat'!J:J,'4-Basis ruimtestaat'!B:B,'11-Vloeronderhoud'!A16,'4-Basis ruimtestaat'!I:I,"zachte vloer"),0)))))</f>
        <v>40.65</v>
      </c>
      <c r="F16" s="425">
        <f t="shared" si="0"/>
        <v>0</v>
      </c>
      <c r="G16" s="426">
        <f t="shared" si="1"/>
        <v>0</v>
      </c>
      <c r="H16" s="427" t="s">
        <v>753</v>
      </c>
      <c r="I16" s="426">
        <f t="shared" si="2"/>
        <v>0</v>
      </c>
    </row>
    <row r="17" spans="1:9">
      <c r="A17" s="273" t="s">
        <v>535</v>
      </c>
      <c r="B17" s="418"/>
      <c r="C17" s="418" t="s">
        <v>80</v>
      </c>
      <c r="D17" s="418" t="s">
        <v>235</v>
      </c>
      <c r="E17" s="424">
        <f>IF(C17="Linoleum",SUMIFS('4-Basis ruimtestaat'!J:J,'4-Basis ruimtestaat'!B:B,'11-Vloeronderhoud'!A17,'4-Basis ruimtestaat'!I:I,"Linoleum"),IF(C17="Harde vloer zonder waslaag (sanitair)",SUMIFS('4-Basis ruimtestaat'!J:J,'4-Basis ruimtestaat'!B:B,'11-Vloeronderhoud'!A17,'4-Basis ruimtestaat'!I:I,"harde vloer zonder waslaag (sanitair)"),IF(C17="Sportvloer",SUMIFS('4-Basis ruimtestaat'!J:J,'4-Basis ruimtestaat'!B:B,'11-Vloeronderhoud'!A17,'4-Basis ruimtestaat'!I:I,"Sportvloer"),IF(C17="harde vloer zonder waslaag (overig)",SUMIFS('4-Basis ruimtestaat'!J:J,'4-Basis ruimtestaat'!B:B,'11-Vloeronderhoud'!A17,'4-Basis ruimtestaat'!I:I,"harde vloer zonder waslaag (overig)"),IF(C17="zachte vloer",SUMIFS('4-Basis ruimtestaat'!J:J,'4-Basis ruimtestaat'!B:B,'11-Vloeronderhoud'!A17,'4-Basis ruimtestaat'!I:I,"zachte vloer"),0)))))</f>
        <v>197.75</v>
      </c>
      <c r="F17" s="425">
        <f t="shared" si="0"/>
        <v>0</v>
      </c>
      <c r="G17" s="426">
        <f t="shared" si="1"/>
        <v>0</v>
      </c>
      <c r="H17" s="427" t="s">
        <v>752</v>
      </c>
      <c r="I17" s="426">
        <f t="shared" si="2"/>
        <v>0</v>
      </c>
    </row>
    <row r="18" spans="1:9">
      <c r="A18" s="273" t="s">
        <v>535</v>
      </c>
      <c r="B18" s="418"/>
      <c r="C18" s="418" t="s">
        <v>364</v>
      </c>
      <c r="D18" s="418" t="s">
        <v>235</v>
      </c>
      <c r="E18" s="424">
        <f>IF(C18="Linoleum",SUMIFS('4-Basis ruimtestaat'!J:J,'4-Basis ruimtestaat'!B:B,'11-Vloeronderhoud'!A18,'4-Basis ruimtestaat'!I:I,"Linoleum"),IF(C18="Harde vloer zonder waslaag (sanitair)",SUMIFS('4-Basis ruimtestaat'!J:J,'4-Basis ruimtestaat'!B:B,'11-Vloeronderhoud'!A18,'4-Basis ruimtestaat'!I:I,"harde vloer zonder waslaag (sanitair)"),IF(C18="Sportvloer",SUMIFS('4-Basis ruimtestaat'!J:J,'4-Basis ruimtestaat'!B:B,'11-Vloeronderhoud'!A18,'4-Basis ruimtestaat'!I:I,"Sportvloer"),IF(C18="harde vloer zonder waslaag (overig)",SUMIFS('4-Basis ruimtestaat'!J:J,'4-Basis ruimtestaat'!B:B,'11-Vloeronderhoud'!A18,'4-Basis ruimtestaat'!I:I,"harde vloer zonder waslaag (overig)"),IF(C18="zachte vloer",SUMIFS('4-Basis ruimtestaat'!J:J,'4-Basis ruimtestaat'!B:B,'11-Vloeronderhoud'!A18,'4-Basis ruimtestaat'!I:I,"zachte vloer"),0)))))</f>
        <v>0</v>
      </c>
      <c r="F18" s="425">
        <f t="shared" si="0"/>
        <v>0</v>
      </c>
      <c r="G18" s="426">
        <f t="shared" si="1"/>
        <v>0</v>
      </c>
      <c r="H18" s="427" t="s">
        <v>764</v>
      </c>
      <c r="I18" s="426">
        <f t="shared" si="2"/>
        <v>0</v>
      </c>
    </row>
    <row r="19" spans="1:9">
      <c r="A19" s="273" t="s">
        <v>535</v>
      </c>
      <c r="B19" s="418"/>
      <c r="C19" s="418" t="s">
        <v>79</v>
      </c>
      <c r="D19" s="418" t="s">
        <v>236</v>
      </c>
      <c r="E19" s="424">
        <f>IF(C19="Linoleum",SUMIFS('4-Basis ruimtestaat'!J:J,'4-Basis ruimtestaat'!B:B,'11-Vloeronderhoud'!A19,'4-Basis ruimtestaat'!I:I,"Linoleum"),IF(C19="Harde vloer zonder waslaag (sanitair)",SUMIFS('4-Basis ruimtestaat'!J:J,'4-Basis ruimtestaat'!B:B,'11-Vloeronderhoud'!A19,'4-Basis ruimtestaat'!I:I,"harde vloer zonder waslaag (sanitair)"),IF(C19="Sportvloer",SUMIFS('4-Basis ruimtestaat'!J:J,'4-Basis ruimtestaat'!B:B,'11-Vloeronderhoud'!A19,'4-Basis ruimtestaat'!I:I,"Sportvloer"),IF(C19="harde vloer zonder waslaag (overig)",SUMIFS('4-Basis ruimtestaat'!J:J,'4-Basis ruimtestaat'!B:B,'11-Vloeronderhoud'!A19,'4-Basis ruimtestaat'!I:I,"harde vloer zonder waslaag (overig)"),IF(C19="zachte vloer",SUMIFS('4-Basis ruimtestaat'!J:J,'4-Basis ruimtestaat'!B:B,'11-Vloeronderhoud'!A19,'4-Basis ruimtestaat'!I:I,"zachte vloer"),0)))))</f>
        <v>0</v>
      </c>
      <c r="F19" s="425">
        <f t="shared" si="0"/>
        <v>0</v>
      </c>
      <c r="G19" s="426">
        <f t="shared" si="1"/>
        <v>0</v>
      </c>
      <c r="H19" s="427" t="s">
        <v>238</v>
      </c>
      <c r="I19" s="426">
        <f t="shared" si="2"/>
        <v>0</v>
      </c>
    </row>
    <row r="20" spans="1:9">
      <c r="A20" s="476" t="s">
        <v>751</v>
      </c>
      <c r="B20" s="418" t="s">
        <v>75</v>
      </c>
      <c r="C20" s="418" t="s">
        <v>75</v>
      </c>
      <c r="D20" s="418" t="s">
        <v>233</v>
      </c>
      <c r="E20" s="424">
        <f>IF(C20="Linoleum",SUMIFS('4-Basis ruimtestaat'!J:J,'4-Basis ruimtestaat'!B:B,'11-Vloeronderhoud'!A20,'4-Basis ruimtestaat'!I:I,"Linoleum"),IF(C20="Harde vloer zonder waslaag (sanitair)",SUMIFS('4-Basis ruimtestaat'!J:J,'4-Basis ruimtestaat'!B:B,'11-Vloeronderhoud'!A20,'4-Basis ruimtestaat'!I:I,"harde vloer zonder waslaag (sanitair)"),IF(C20="Sportvloer",SUMIFS('4-Basis ruimtestaat'!J:J,'4-Basis ruimtestaat'!B:B,'11-Vloeronderhoud'!A20,'4-Basis ruimtestaat'!I:I,"Sportvloer"),IF(C20="harde vloer zonder waslaag (overig)",SUMIFS('4-Basis ruimtestaat'!J:J,'4-Basis ruimtestaat'!B:B,'11-Vloeronderhoud'!A20,'4-Basis ruimtestaat'!I:I,"harde vloer zonder waslaag (overig)"),IF(C20="zachte vloer",SUMIFS('4-Basis ruimtestaat'!J:J,'4-Basis ruimtestaat'!B:B,'11-Vloeronderhoud'!A20,'4-Basis ruimtestaat'!I:I,"zachte vloer"),0)))))</f>
        <v>835.80000000000007</v>
      </c>
      <c r="F20" s="425">
        <f t="shared" ref="F20:F83" si="3">VLOOKUP(D20,$F$3:$G$10,2,FALSE)</f>
        <v>0</v>
      </c>
      <c r="G20" s="426">
        <f t="shared" ref="G20:G83" si="4">(E20*F20)</f>
        <v>0</v>
      </c>
      <c r="H20" s="427" t="s">
        <v>653</v>
      </c>
      <c r="I20" s="426">
        <f>H20*G20</f>
        <v>0</v>
      </c>
    </row>
    <row r="21" spans="1:9">
      <c r="A21" s="476" t="s">
        <v>751</v>
      </c>
      <c r="B21" s="418" t="s">
        <v>75</v>
      </c>
      <c r="C21" s="418" t="s">
        <v>75</v>
      </c>
      <c r="D21" s="418" t="s">
        <v>234</v>
      </c>
      <c r="E21" s="424">
        <f>IF(C21="Linoleum",SUMIFS('4-Basis ruimtestaat'!J:J,'4-Basis ruimtestaat'!B:B,'11-Vloeronderhoud'!A21,'4-Basis ruimtestaat'!I:I,"Linoleum"),IF(C21="Harde vloer zonder waslaag (sanitair)",SUMIFS('4-Basis ruimtestaat'!J:J,'4-Basis ruimtestaat'!B:B,'11-Vloeronderhoud'!A21,'4-Basis ruimtestaat'!I:I,"harde vloer zonder waslaag (sanitair)"),IF(C21="Sportvloer",SUMIFS('4-Basis ruimtestaat'!J:J,'4-Basis ruimtestaat'!B:B,'11-Vloeronderhoud'!A21,'4-Basis ruimtestaat'!I:I,"Sportvloer"),IF(C21="harde vloer zonder waslaag (overig)",SUMIFS('4-Basis ruimtestaat'!J:J,'4-Basis ruimtestaat'!B:B,'11-Vloeronderhoud'!A21,'4-Basis ruimtestaat'!I:I,"harde vloer zonder waslaag (overig)"),IF(C21="zachte vloer",SUMIFS('4-Basis ruimtestaat'!J:J,'4-Basis ruimtestaat'!B:B,'11-Vloeronderhoud'!A21,'4-Basis ruimtestaat'!I:I,"zachte vloer"),0)))))</f>
        <v>835.80000000000007</v>
      </c>
      <c r="F21" s="425">
        <f t="shared" si="3"/>
        <v>0</v>
      </c>
      <c r="G21" s="426">
        <f t="shared" si="4"/>
        <v>0</v>
      </c>
      <c r="H21" s="427" t="s">
        <v>761</v>
      </c>
      <c r="I21" s="426">
        <f t="shared" ref="I21:I26" si="5">H21*G21</f>
        <v>0</v>
      </c>
    </row>
    <row r="22" spans="1:9">
      <c r="A22" s="476" t="s">
        <v>751</v>
      </c>
      <c r="B22" s="418" t="s">
        <v>75</v>
      </c>
      <c r="C22" s="418" t="s">
        <v>75</v>
      </c>
      <c r="D22" s="418" t="s">
        <v>654</v>
      </c>
      <c r="E22" s="424">
        <f>IF(C22="Linoleum",SUMIFS('4-Basis ruimtestaat'!J:J,'4-Basis ruimtestaat'!B:B,'11-Vloeronderhoud'!A22,'4-Basis ruimtestaat'!I:I,"Linoleum"),IF(C22="Harde vloer zonder waslaag (sanitair)",SUMIFS('4-Basis ruimtestaat'!J:J,'4-Basis ruimtestaat'!B:B,'11-Vloeronderhoud'!A22,'4-Basis ruimtestaat'!I:I,"harde vloer zonder waslaag (sanitair)"),IF(C22="Sportvloer",SUMIFS('4-Basis ruimtestaat'!J:J,'4-Basis ruimtestaat'!B:B,'11-Vloeronderhoud'!A22,'4-Basis ruimtestaat'!I:I,"Sportvloer"),IF(C22="harde vloer zonder waslaag (overig)",SUMIFS('4-Basis ruimtestaat'!J:J,'4-Basis ruimtestaat'!B:B,'11-Vloeronderhoud'!A22,'4-Basis ruimtestaat'!I:I,"harde vloer zonder waslaag (overig)"),IF(C22="zachte vloer",SUMIFS('4-Basis ruimtestaat'!J:J,'4-Basis ruimtestaat'!B:B,'11-Vloeronderhoud'!A22,'4-Basis ruimtestaat'!I:I,"zachte vloer"),0)))))</f>
        <v>835.80000000000007</v>
      </c>
      <c r="F22" s="425">
        <f t="shared" si="3"/>
        <v>0</v>
      </c>
      <c r="G22" s="426">
        <f t="shared" si="4"/>
        <v>0</v>
      </c>
      <c r="H22" s="427" t="s">
        <v>760</v>
      </c>
      <c r="I22" s="426">
        <f t="shared" si="5"/>
        <v>0</v>
      </c>
    </row>
    <row r="23" spans="1:9">
      <c r="A23" s="476" t="s">
        <v>751</v>
      </c>
      <c r="B23" s="418"/>
      <c r="C23" s="418" t="s">
        <v>76</v>
      </c>
      <c r="D23" s="418" t="s">
        <v>235</v>
      </c>
      <c r="E23" s="424">
        <f>IF(C23="Linoleum",SUMIFS('4-Basis ruimtestaat'!J:J,'4-Basis ruimtestaat'!B:B,'11-Vloeronderhoud'!A23,'4-Basis ruimtestaat'!I:I,"Linoleum"),IF(C23="Harde vloer zonder waslaag (sanitair)",SUMIFS('4-Basis ruimtestaat'!J:J,'4-Basis ruimtestaat'!B:B,'11-Vloeronderhoud'!A23,'4-Basis ruimtestaat'!I:I,"harde vloer zonder waslaag (sanitair)"),IF(C23="Sportvloer",SUMIFS('4-Basis ruimtestaat'!J:J,'4-Basis ruimtestaat'!B:B,'11-Vloeronderhoud'!A23,'4-Basis ruimtestaat'!I:I,"Sportvloer"),IF(C23="harde vloer zonder waslaag (overig)",SUMIFS('4-Basis ruimtestaat'!J:J,'4-Basis ruimtestaat'!B:B,'11-Vloeronderhoud'!A23,'4-Basis ruimtestaat'!I:I,"harde vloer zonder waslaag (overig)"),IF(C23="zachte vloer",SUMIFS('4-Basis ruimtestaat'!J:J,'4-Basis ruimtestaat'!B:B,'11-Vloeronderhoud'!A23,'4-Basis ruimtestaat'!I:I,"zachte vloer"),0)))))</f>
        <v>30</v>
      </c>
      <c r="F23" s="425">
        <f t="shared" si="3"/>
        <v>0</v>
      </c>
      <c r="G23" s="426">
        <f t="shared" si="4"/>
        <v>0</v>
      </c>
      <c r="H23" s="427" t="s">
        <v>753</v>
      </c>
      <c r="I23" s="426">
        <f t="shared" si="5"/>
        <v>0</v>
      </c>
    </row>
    <row r="24" spans="1:9">
      <c r="A24" s="476" t="s">
        <v>751</v>
      </c>
      <c r="B24" s="418"/>
      <c r="C24" s="418" t="s">
        <v>80</v>
      </c>
      <c r="D24" s="418" t="s">
        <v>235</v>
      </c>
      <c r="E24" s="424">
        <f>IF(C24="Linoleum",SUMIFS('4-Basis ruimtestaat'!J:J,'4-Basis ruimtestaat'!B:B,'11-Vloeronderhoud'!A24,'4-Basis ruimtestaat'!I:I,"Linoleum"),IF(C24="Harde vloer zonder waslaag (sanitair)",SUMIFS('4-Basis ruimtestaat'!J:J,'4-Basis ruimtestaat'!B:B,'11-Vloeronderhoud'!A24,'4-Basis ruimtestaat'!I:I,"harde vloer zonder waslaag (sanitair)"),IF(C24="Sportvloer",SUMIFS('4-Basis ruimtestaat'!J:J,'4-Basis ruimtestaat'!B:B,'11-Vloeronderhoud'!A24,'4-Basis ruimtestaat'!I:I,"Sportvloer"),IF(C24="harde vloer zonder waslaag (overig)",SUMIFS('4-Basis ruimtestaat'!J:J,'4-Basis ruimtestaat'!B:B,'11-Vloeronderhoud'!A24,'4-Basis ruimtestaat'!I:I,"harde vloer zonder waslaag (overig)"),IF(C24="zachte vloer",SUMIFS('4-Basis ruimtestaat'!J:J,'4-Basis ruimtestaat'!B:B,'11-Vloeronderhoud'!A24,'4-Basis ruimtestaat'!I:I,"zachte vloer"),0)))))</f>
        <v>0</v>
      </c>
      <c r="F24" s="425">
        <f t="shared" si="3"/>
        <v>0</v>
      </c>
      <c r="G24" s="426">
        <f t="shared" si="4"/>
        <v>0</v>
      </c>
      <c r="H24" s="427" t="s">
        <v>752</v>
      </c>
      <c r="I24" s="426">
        <f t="shared" si="5"/>
        <v>0</v>
      </c>
    </row>
    <row r="25" spans="1:9">
      <c r="A25" s="476" t="s">
        <v>751</v>
      </c>
      <c r="B25" s="418"/>
      <c r="C25" s="418" t="s">
        <v>364</v>
      </c>
      <c r="D25" s="418" t="s">
        <v>235</v>
      </c>
      <c r="E25" s="424">
        <f>IF(C25="Linoleum",SUMIFS('4-Basis ruimtestaat'!J:J,'4-Basis ruimtestaat'!B:B,'11-Vloeronderhoud'!A25,'4-Basis ruimtestaat'!I:I,"Linoleum"),IF(C25="Harde vloer zonder waslaag (sanitair)",SUMIFS('4-Basis ruimtestaat'!J:J,'4-Basis ruimtestaat'!B:B,'11-Vloeronderhoud'!A25,'4-Basis ruimtestaat'!I:I,"harde vloer zonder waslaag (sanitair)"),IF(C25="Sportvloer",SUMIFS('4-Basis ruimtestaat'!J:J,'4-Basis ruimtestaat'!B:B,'11-Vloeronderhoud'!A25,'4-Basis ruimtestaat'!I:I,"Sportvloer"),IF(C25="harde vloer zonder waslaag (overig)",SUMIFS('4-Basis ruimtestaat'!J:J,'4-Basis ruimtestaat'!B:B,'11-Vloeronderhoud'!A25,'4-Basis ruimtestaat'!I:I,"harde vloer zonder waslaag (overig)"),IF(C25="zachte vloer",SUMIFS('4-Basis ruimtestaat'!J:J,'4-Basis ruimtestaat'!B:B,'11-Vloeronderhoud'!A25,'4-Basis ruimtestaat'!I:I,"zachte vloer"),0)))))</f>
        <v>90</v>
      </c>
      <c r="F25" s="425">
        <f t="shared" si="3"/>
        <v>0</v>
      </c>
      <c r="G25" s="426">
        <f t="shared" si="4"/>
        <v>0</v>
      </c>
      <c r="H25" s="427" t="s">
        <v>764</v>
      </c>
      <c r="I25" s="426">
        <f t="shared" si="5"/>
        <v>0</v>
      </c>
    </row>
    <row r="26" spans="1:9">
      <c r="A26" s="476" t="s">
        <v>751</v>
      </c>
      <c r="B26" s="418"/>
      <c r="C26" s="418" t="s">
        <v>79</v>
      </c>
      <c r="D26" s="418" t="s">
        <v>236</v>
      </c>
      <c r="E26" s="424">
        <f>IF(C26="Linoleum",SUMIFS('4-Basis ruimtestaat'!J:J,'4-Basis ruimtestaat'!B:B,'11-Vloeronderhoud'!A26,'4-Basis ruimtestaat'!I:I,"Linoleum"),IF(C26="Harde vloer zonder waslaag (sanitair)",SUMIFS('4-Basis ruimtestaat'!J:J,'4-Basis ruimtestaat'!B:B,'11-Vloeronderhoud'!A26,'4-Basis ruimtestaat'!I:I,"harde vloer zonder waslaag (sanitair)"),IF(C26="Sportvloer",SUMIFS('4-Basis ruimtestaat'!J:J,'4-Basis ruimtestaat'!B:B,'11-Vloeronderhoud'!A26,'4-Basis ruimtestaat'!I:I,"Sportvloer"),IF(C26="harde vloer zonder waslaag (overig)",SUMIFS('4-Basis ruimtestaat'!J:J,'4-Basis ruimtestaat'!B:B,'11-Vloeronderhoud'!A26,'4-Basis ruimtestaat'!I:I,"harde vloer zonder waslaag (overig)"),IF(C26="zachte vloer",SUMIFS('4-Basis ruimtestaat'!J:J,'4-Basis ruimtestaat'!B:B,'11-Vloeronderhoud'!A26,'4-Basis ruimtestaat'!I:I,"zachte vloer"),0)))))</f>
        <v>62</v>
      </c>
      <c r="F26" s="425">
        <f t="shared" si="3"/>
        <v>0</v>
      </c>
      <c r="G26" s="426">
        <f t="shared" si="4"/>
        <v>0</v>
      </c>
      <c r="H26" s="427" t="s">
        <v>238</v>
      </c>
      <c r="I26" s="426">
        <f t="shared" si="5"/>
        <v>0</v>
      </c>
    </row>
    <row r="27" spans="1:9">
      <c r="A27" s="273" t="s">
        <v>587</v>
      </c>
      <c r="B27" s="418" t="s">
        <v>75</v>
      </c>
      <c r="C27" s="418" t="s">
        <v>75</v>
      </c>
      <c r="D27" s="418" t="s">
        <v>233</v>
      </c>
      <c r="E27" s="424">
        <f>IF(C27="Linoleum",SUMIFS('4-Basis ruimtestaat'!J:J,'4-Basis ruimtestaat'!B:B,'11-Vloeronderhoud'!A27,'4-Basis ruimtestaat'!I:I,"Linoleum"),IF(C27="Harde vloer zonder waslaag (sanitair)",SUMIFS('4-Basis ruimtestaat'!J:J,'4-Basis ruimtestaat'!B:B,'11-Vloeronderhoud'!A27,'4-Basis ruimtestaat'!I:I,"harde vloer zonder waslaag (sanitair)"),IF(C27="Sportvloer",SUMIFS('4-Basis ruimtestaat'!J:J,'4-Basis ruimtestaat'!B:B,'11-Vloeronderhoud'!A27,'4-Basis ruimtestaat'!I:I,"Sportvloer"),IF(C27="harde vloer zonder waslaag (overig)",SUMIFS('4-Basis ruimtestaat'!J:J,'4-Basis ruimtestaat'!B:B,'11-Vloeronderhoud'!A27,'4-Basis ruimtestaat'!I:I,"harde vloer zonder waslaag (overig)"),IF(C27="zachte vloer",SUMIFS('4-Basis ruimtestaat'!J:J,'4-Basis ruimtestaat'!B:B,'11-Vloeronderhoud'!A27,'4-Basis ruimtestaat'!I:I,"zachte vloer"),0)))))</f>
        <v>0</v>
      </c>
      <c r="F27" s="425">
        <f t="shared" si="3"/>
        <v>0</v>
      </c>
      <c r="G27" s="426">
        <f t="shared" si="4"/>
        <v>0</v>
      </c>
      <c r="H27" s="427" t="s">
        <v>653</v>
      </c>
      <c r="I27" s="426">
        <f>H27*G27</f>
        <v>0</v>
      </c>
    </row>
    <row r="28" spans="1:9">
      <c r="A28" s="273" t="s">
        <v>587</v>
      </c>
      <c r="B28" s="418" t="s">
        <v>75</v>
      </c>
      <c r="C28" s="418" t="s">
        <v>75</v>
      </c>
      <c r="D28" s="418" t="s">
        <v>234</v>
      </c>
      <c r="E28" s="424">
        <f>IF(C28="Linoleum",SUMIFS('4-Basis ruimtestaat'!J:J,'4-Basis ruimtestaat'!B:B,'11-Vloeronderhoud'!A28,'4-Basis ruimtestaat'!I:I,"Linoleum"),IF(C28="Harde vloer zonder waslaag (sanitair)",SUMIFS('4-Basis ruimtestaat'!J:J,'4-Basis ruimtestaat'!B:B,'11-Vloeronderhoud'!A28,'4-Basis ruimtestaat'!I:I,"harde vloer zonder waslaag (sanitair)"),IF(C28="Sportvloer",SUMIFS('4-Basis ruimtestaat'!J:J,'4-Basis ruimtestaat'!B:B,'11-Vloeronderhoud'!A28,'4-Basis ruimtestaat'!I:I,"Sportvloer"),IF(C28="harde vloer zonder waslaag (overig)",SUMIFS('4-Basis ruimtestaat'!J:J,'4-Basis ruimtestaat'!B:B,'11-Vloeronderhoud'!A28,'4-Basis ruimtestaat'!I:I,"harde vloer zonder waslaag (overig)"),IF(C28="zachte vloer",SUMIFS('4-Basis ruimtestaat'!J:J,'4-Basis ruimtestaat'!B:B,'11-Vloeronderhoud'!A28,'4-Basis ruimtestaat'!I:I,"zachte vloer"),0)))))</f>
        <v>0</v>
      </c>
      <c r="F28" s="425">
        <f t="shared" si="3"/>
        <v>0</v>
      </c>
      <c r="G28" s="426">
        <f t="shared" si="4"/>
        <v>0</v>
      </c>
      <c r="H28" s="427" t="s">
        <v>761</v>
      </c>
      <c r="I28" s="426">
        <f t="shared" ref="I28:I33" si="6">H28*G28</f>
        <v>0</v>
      </c>
    </row>
    <row r="29" spans="1:9">
      <c r="A29" s="273" t="s">
        <v>587</v>
      </c>
      <c r="B29" s="418" t="s">
        <v>75</v>
      </c>
      <c r="C29" s="418" t="s">
        <v>75</v>
      </c>
      <c r="D29" s="418" t="s">
        <v>654</v>
      </c>
      <c r="E29" s="424">
        <f>IF(C29="Linoleum",SUMIFS('4-Basis ruimtestaat'!J:J,'4-Basis ruimtestaat'!B:B,'11-Vloeronderhoud'!A29,'4-Basis ruimtestaat'!I:I,"Linoleum"),IF(C29="Harde vloer zonder waslaag (sanitair)",SUMIFS('4-Basis ruimtestaat'!J:J,'4-Basis ruimtestaat'!B:B,'11-Vloeronderhoud'!A29,'4-Basis ruimtestaat'!I:I,"harde vloer zonder waslaag (sanitair)"),IF(C29="Sportvloer",SUMIFS('4-Basis ruimtestaat'!J:J,'4-Basis ruimtestaat'!B:B,'11-Vloeronderhoud'!A29,'4-Basis ruimtestaat'!I:I,"Sportvloer"),IF(C29="harde vloer zonder waslaag (overig)",SUMIFS('4-Basis ruimtestaat'!J:J,'4-Basis ruimtestaat'!B:B,'11-Vloeronderhoud'!A29,'4-Basis ruimtestaat'!I:I,"harde vloer zonder waslaag (overig)"),IF(C29="zachte vloer",SUMIFS('4-Basis ruimtestaat'!J:J,'4-Basis ruimtestaat'!B:B,'11-Vloeronderhoud'!A29,'4-Basis ruimtestaat'!I:I,"zachte vloer"),0)))))</f>
        <v>0</v>
      </c>
      <c r="F29" s="425">
        <f t="shared" si="3"/>
        <v>0</v>
      </c>
      <c r="G29" s="426">
        <f t="shared" si="4"/>
        <v>0</v>
      </c>
      <c r="H29" s="427" t="s">
        <v>760</v>
      </c>
      <c r="I29" s="426">
        <f t="shared" si="6"/>
        <v>0</v>
      </c>
    </row>
    <row r="30" spans="1:9">
      <c r="A30" s="273" t="s">
        <v>587</v>
      </c>
      <c r="B30" s="418"/>
      <c r="C30" s="418" t="s">
        <v>76</v>
      </c>
      <c r="D30" s="418" t="s">
        <v>235</v>
      </c>
      <c r="E30" s="424">
        <f>IF(C30="Linoleum",SUMIFS('4-Basis ruimtestaat'!J:J,'4-Basis ruimtestaat'!B:B,'11-Vloeronderhoud'!A30,'4-Basis ruimtestaat'!I:I,"Linoleum"),IF(C30="Harde vloer zonder waslaag (sanitair)",SUMIFS('4-Basis ruimtestaat'!J:J,'4-Basis ruimtestaat'!B:B,'11-Vloeronderhoud'!A30,'4-Basis ruimtestaat'!I:I,"harde vloer zonder waslaag (sanitair)"),IF(C30="Sportvloer",SUMIFS('4-Basis ruimtestaat'!J:J,'4-Basis ruimtestaat'!B:B,'11-Vloeronderhoud'!A30,'4-Basis ruimtestaat'!I:I,"Sportvloer"),IF(C30="harde vloer zonder waslaag (overig)",SUMIFS('4-Basis ruimtestaat'!J:J,'4-Basis ruimtestaat'!B:B,'11-Vloeronderhoud'!A30,'4-Basis ruimtestaat'!I:I,"harde vloer zonder waslaag (overig)"),IF(C30="zachte vloer",SUMIFS('4-Basis ruimtestaat'!J:J,'4-Basis ruimtestaat'!B:B,'11-Vloeronderhoud'!A30,'4-Basis ruimtestaat'!I:I,"zachte vloer"),0)))))</f>
        <v>36</v>
      </c>
      <c r="F30" s="425">
        <f t="shared" si="3"/>
        <v>0</v>
      </c>
      <c r="G30" s="426">
        <f t="shared" si="4"/>
        <v>0</v>
      </c>
      <c r="H30" s="427" t="s">
        <v>753</v>
      </c>
      <c r="I30" s="426">
        <f t="shared" si="6"/>
        <v>0</v>
      </c>
    </row>
    <row r="31" spans="1:9">
      <c r="A31" s="273" t="s">
        <v>587</v>
      </c>
      <c r="B31" s="418"/>
      <c r="C31" s="418" t="s">
        <v>80</v>
      </c>
      <c r="D31" s="418" t="s">
        <v>235</v>
      </c>
      <c r="E31" s="424">
        <f>IF(C31="Linoleum",SUMIFS('4-Basis ruimtestaat'!J:J,'4-Basis ruimtestaat'!B:B,'11-Vloeronderhoud'!A31,'4-Basis ruimtestaat'!I:I,"Linoleum"),IF(C31="Harde vloer zonder waslaag (sanitair)",SUMIFS('4-Basis ruimtestaat'!J:J,'4-Basis ruimtestaat'!B:B,'11-Vloeronderhoud'!A31,'4-Basis ruimtestaat'!I:I,"harde vloer zonder waslaag (sanitair)"),IF(C31="Sportvloer",SUMIFS('4-Basis ruimtestaat'!J:J,'4-Basis ruimtestaat'!B:B,'11-Vloeronderhoud'!A31,'4-Basis ruimtestaat'!I:I,"Sportvloer"),IF(C31="harde vloer zonder waslaag (overig)",SUMIFS('4-Basis ruimtestaat'!J:J,'4-Basis ruimtestaat'!B:B,'11-Vloeronderhoud'!A31,'4-Basis ruimtestaat'!I:I,"harde vloer zonder waslaag (overig)"),IF(C31="zachte vloer",SUMIFS('4-Basis ruimtestaat'!J:J,'4-Basis ruimtestaat'!B:B,'11-Vloeronderhoud'!A31,'4-Basis ruimtestaat'!I:I,"zachte vloer"),0)))))</f>
        <v>516</v>
      </c>
      <c r="F31" s="425">
        <f t="shared" si="3"/>
        <v>0</v>
      </c>
      <c r="G31" s="426">
        <f t="shared" si="4"/>
        <v>0</v>
      </c>
      <c r="H31" s="427" t="s">
        <v>653</v>
      </c>
      <c r="I31" s="426">
        <f t="shared" si="6"/>
        <v>0</v>
      </c>
    </row>
    <row r="32" spans="1:9">
      <c r="A32" s="273" t="s">
        <v>587</v>
      </c>
      <c r="B32" s="418"/>
      <c r="C32" s="418" t="s">
        <v>364</v>
      </c>
      <c r="D32" s="418" t="s">
        <v>235</v>
      </c>
      <c r="E32" s="424">
        <f>IF(C32="Linoleum",SUMIFS('4-Basis ruimtestaat'!J:J,'4-Basis ruimtestaat'!B:B,'11-Vloeronderhoud'!A32,'4-Basis ruimtestaat'!I:I,"Linoleum"),IF(C32="Harde vloer zonder waslaag (sanitair)",SUMIFS('4-Basis ruimtestaat'!J:J,'4-Basis ruimtestaat'!B:B,'11-Vloeronderhoud'!A32,'4-Basis ruimtestaat'!I:I,"harde vloer zonder waslaag (sanitair)"),IF(C32="Sportvloer",SUMIFS('4-Basis ruimtestaat'!J:J,'4-Basis ruimtestaat'!B:B,'11-Vloeronderhoud'!A32,'4-Basis ruimtestaat'!I:I,"Sportvloer"),IF(C32="harde vloer zonder waslaag (overig)",SUMIFS('4-Basis ruimtestaat'!J:J,'4-Basis ruimtestaat'!B:B,'11-Vloeronderhoud'!A32,'4-Basis ruimtestaat'!I:I,"harde vloer zonder waslaag (overig)"),IF(C32="zachte vloer",SUMIFS('4-Basis ruimtestaat'!J:J,'4-Basis ruimtestaat'!B:B,'11-Vloeronderhoud'!A32,'4-Basis ruimtestaat'!I:I,"zachte vloer"),0)))))</f>
        <v>0</v>
      </c>
      <c r="F32" s="425">
        <f t="shared" si="3"/>
        <v>0</v>
      </c>
      <c r="G32" s="426">
        <f t="shared" si="4"/>
        <v>0</v>
      </c>
      <c r="H32" s="427" t="s">
        <v>764</v>
      </c>
      <c r="I32" s="426">
        <f t="shared" si="6"/>
        <v>0</v>
      </c>
    </row>
    <row r="33" spans="1:9">
      <c r="A33" s="273" t="s">
        <v>587</v>
      </c>
      <c r="B33" s="418"/>
      <c r="C33" s="418" t="s">
        <v>79</v>
      </c>
      <c r="D33" s="418" t="s">
        <v>236</v>
      </c>
      <c r="E33" s="424">
        <f>IF(C33="Linoleum",SUMIFS('4-Basis ruimtestaat'!J:J,'4-Basis ruimtestaat'!B:B,'11-Vloeronderhoud'!A33,'4-Basis ruimtestaat'!I:I,"Linoleum"),IF(C33="Harde vloer zonder waslaag (sanitair)",SUMIFS('4-Basis ruimtestaat'!J:J,'4-Basis ruimtestaat'!B:B,'11-Vloeronderhoud'!A33,'4-Basis ruimtestaat'!I:I,"harde vloer zonder waslaag (sanitair)"),IF(C33="Sportvloer",SUMIFS('4-Basis ruimtestaat'!J:J,'4-Basis ruimtestaat'!B:B,'11-Vloeronderhoud'!A33,'4-Basis ruimtestaat'!I:I,"Sportvloer"),IF(C33="harde vloer zonder waslaag (overig)",SUMIFS('4-Basis ruimtestaat'!J:J,'4-Basis ruimtestaat'!B:B,'11-Vloeronderhoud'!A33,'4-Basis ruimtestaat'!I:I,"harde vloer zonder waslaag (overig)"),IF(C33="zachte vloer",SUMIFS('4-Basis ruimtestaat'!J:J,'4-Basis ruimtestaat'!B:B,'11-Vloeronderhoud'!A33,'4-Basis ruimtestaat'!I:I,"zachte vloer"),0)))))</f>
        <v>0</v>
      </c>
      <c r="F33" s="425">
        <f t="shared" si="3"/>
        <v>0</v>
      </c>
      <c r="G33" s="426">
        <f t="shared" si="4"/>
        <v>0</v>
      </c>
      <c r="H33" s="427" t="s">
        <v>238</v>
      </c>
      <c r="I33" s="426">
        <f t="shared" si="6"/>
        <v>0</v>
      </c>
    </row>
    <row r="34" spans="1:9">
      <c r="A34" s="273" t="s">
        <v>260</v>
      </c>
      <c r="B34" s="418" t="s">
        <v>75</v>
      </c>
      <c r="C34" s="418" t="s">
        <v>75</v>
      </c>
      <c r="D34" s="418" t="s">
        <v>233</v>
      </c>
      <c r="E34" s="424">
        <f>IF(C34="Linoleum",SUMIFS('4-Basis ruimtestaat'!J:J,'4-Basis ruimtestaat'!B:B,'11-Vloeronderhoud'!A34,'4-Basis ruimtestaat'!I:I,"Linoleum"),IF(C34="Harde vloer zonder waslaag (sanitair)",SUMIFS('4-Basis ruimtestaat'!J:J,'4-Basis ruimtestaat'!B:B,'11-Vloeronderhoud'!A34,'4-Basis ruimtestaat'!I:I,"harde vloer zonder waslaag (sanitair)"),IF(C34="Sportvloer",SUMIFS('4-Basis ruimtestaat'!J:J,'4-Basis ruimtestaat'!B:B,'11-Vloeronderhoud'!A34,'4-Basis ruimtestaat'!I:I,"Sportvloer"),IF(C34="harde vloer zonder waslaag (overig)",SUMIFS('4-Basis ruimtestaat'!J:J,'4-Basis ruimtestaat'!B:B,'11-Vloeronderhoud'!A34,'4-Basis ruimtestaat'!I:I,"harde vloer zonder waslaag (overig)"),IF(C34="zachte vloer",SUMIFS('4-Basis ruimtestaat'!J:J,'4-Basis ruimtestaat'!B:B,'11-Vloeronderhoud'!A34,'4-Basis ruimtestaat'!I:I,"zachte vloer"),0)))))</f>
        <v>1011.75</v>
      </c>
      <c r="F34" s="425">
        <f t="shared" si="3"/>
        <v>0</v>
      </c>
      <c r="G34" s="426">
        <f t="shared" si="4"/>
        <v>0</v>
      </c>
      <c r="H34" s="427" t="s">
        <v>653</v>
      </c>
      <c r="I34" s="426">
        <f>H34*G34</f>
        <v>0</v>
      </c>
    </row>
    <row r="35" spans="1:9">
      <c r="A35" s="273" t="s">
        <v>260</v>
      </c>
      <c r="B35" s="418" t="s">
        <v>75</v>
      </c>
      <c r="C35" s="418" t="s">
        <v>75</v>
      </c>
      <c r="D35" s="418" t="s">
        <v>234</v>
      </c>
      <c r="E35" s="424">
        <f>IF(C35="Linoleum",SUMIFS('4-Basis ruimtestaat'!J:J,'4-Basis ruimtestaat'!B:B,'11-Vloeronderhoud'!A35,'4-Basis ruimtestaat'!I:I,"Linoleum"),IF(C35="Harde vloer zonder waslaag (sanitair)",SUMIFS('4-Basis ruimtestaat'!J:J,'4-Basis ruimtestaat'!B:B,'11-Vloeronderhoud'!A35,'4-Basis ruimtestaat'!I:I,"harde vloer zonder waslaag (sanitair)"),IF(C35="Sportvloer",SUMIFS('4-Basis ruimtestaat'!J:J,'4-Basis ruimtestaat'!B:B,'11-Vloeronderhoud'!A35,'4-Basis ruimtestaat'!I:I,"Sportvloer"),IF(C35="harde vloer zonder waslaag (overig)",SUMIFS('4-Basis ruimtestaat'!J:J,'4-Basis ruimtestaat'!B:B,'11-Vloeronderhoud'!A35,'4-Basis ruimtestaat'!I:I,"harde vloer zonder waslaag (overig)"),IF(C35="zachte vloer",SUMIFS('4-Basis ruimtestaat'!J:J,'4-Basis ruimtestaat'!B:B,'11-Vloeronderhoud'!A35,'4-Basis ruimtestaat'!I:I,"zachte vloer"),0)))))</f>
        <v>1011.75</v>
      </c>
      <c r="F35" s="425">
        <f t="shared" si="3"/>
        <v>0</v>
      </c>
      <c r="G35" s="426">
        <f t="shared" si="4"/>
        <v>0</v>
      </c>
      <c r="H35" s="427" t="s">
        <v>761</v>
      </c>
      <c r="I35" s="426">
        <f t="shared" ref="I35:I40" si="7">H35*G35</f>
        <v>0</v>
      </c>
    </row>
    <row r="36" spans="1:9">
      <c r="A36" s="273" t="s">
        <v>260</v>
      </c>
      <c r="B36" s="418" t="s">
        <v>75</v>
      </c>
      <c r="C36" s="418" t="s">
        <v>75</v>
      </c>
      <c r="D36" s="418" t="s">
        <v>654</v>
      </c>
      <c r="E36" s="424">
        <f>IF(C36="Linoleum",SUMIFS('4-Basis ruimtestaat'!J:J,'4-Basis ruimtestaat'!B:B,'11-Vloeronderhoud'!A36,'4-Basis ruimtestaat'!I:I,"Linoleum"),IF(C36="Harde vloer zonder waslaag (sanitair)",SUMIFS('4-Basis ruimtestaat'!J:J,'4-Basis ruimtestaat'!B:B,'11-Vloeronderhoud'!A36,'4-Basis ruimtestaat'!I:I,"harde vloer zonder waslaag (sanitair)"),IF(C36="Sportvloer",SUMIFS('4-Basis ruimtestaat'!J:J,'4-Basis ruimtestaat'!B:B,'11-Vloeronderhoud'!A36,'4-Basis ruimtestaat'!I:I,"Sportvloer"),IF(C36="harde vloer zonder waslaag (overig)",SUMIFS('4-Basis ruimtestaat'!J:J,'4-Basis ruimtestaat'!B:B,'11-Vloeronderhoud'!A36,'4-Basis ruimtestaat'!I:I,"harde vloer zonder waslaag (overig)"),IF(C36="zachte vloer",SUMIFS('4-Basis ruimtestaat'!J:J,'4-Basis ruimtestaat'!B:B,'11-Vloeronderhoud'!A36,'4-Basis ruimtestaat'!I:I,"zachte vloer"),0)))))</f>
        <v>1011.75</v>
      </c>
      <c r="F36" s="425">
        <f t="shared" si="3"/>
        <v>0</v>
      </c>
      <c r="G36" s="426">
        <f t="shared" si="4"/>
        <v>0</v>
      </c>
      <c r="H36" s="427" t="s">
        <v>760</v>
      </c>
      <c r="I36" s="426">
        <f t="shared" si="7"/>
        <v>0</v>
      </c>
    </row>
    <row r="37" spans="1:9">
      <c r="A37" s="273" t="s">
        <v>260</v>
      </c>
      <c r="B37" s="418"/>
      <c r="C37" s="418" t="s">
        <v>76</v>
      </c>
      <c r="D37" s="418" t="s">
        <v>235</v>
      </c>
      <c r="E37" s="424">
        <f>IF(C37="Linoleum",SUMIFS('4-Basis ruimtestaat'!J:J,'4-Basis ruimtestaat'!B:B,'11-Vloeronderhoud'!A37,'4-Basis ruimtestaat'!I:I,"Linoleum"),IF(C37="Harde vloer zonder waslaag (sanitair)",SUMIFS('4-Basis ruimtestaat'!J:J,'4-Basis ruimtestaat'!B:B,'11-Vloeronderhoud'!A37,'4-Basis ruimtestaat'!I:I,"harde vloer zonder waslaag (sanitair)"),IF(C37="Sportvloer",SUMIFS('4-Basis ruimtestaat'!J:J,'4-Basis ruimtestaat'!B:B,'11-Vloeronderhoud'!A37,'4-Basis ruimtestaat'!I:I,"Sportvloer"),IF(C37="harde vloer zonder waslaag (overig)",SUMIFS('4-Basis ruimtestaat'!J:J,'4-Basis ruimtestaat'!B:B,'11-Vloeronderhoud'!A37,'4-Basis ruimtestaat'!I:I,"harde vloer zonder waslaag (overig)"),IF(C37="zachte vloer",SUMIFS('4-Basis ruimtestaat'!J:J,'4-Basis ruimtestaat'!B:B,'11-Vloeronderhoud'!A37,'4-Basis ruimtestaat'!I:I,"zachte vloer"),0)))))</f>
        <v>53.750000000000007</v>
      </c>
      <c r="F37" s="425">
        <f t="shared" si="3"/>
        <v>0</v>
      </c>
      <c r="G37" s="426">
        <f t="shared" si="4"/>
        <v>0</v>
      </c>
      <c r="H37" s="427" t="s">
        <v>753</v>
      </c>
      <c r="I37" s="426">
        <f t="shared" si="7"/>
        <v>0</v>
      </c>
    </row>
    <row r="38" spans="1:9">
      <c r="A38" s="273" t="s">
        <v>260</v>
      </c>
      <c r="B38" s="418"/>
      <c r="C38" s="418" t="s">
        <v>80</v>
      </c>
      <c r="D38" s="418" t="s">
        <v>235</v>
      </c>
      <c r="E38" s="424">
        <f>IF(C38="Linoleum",SUMIFS('4-Basis ruimtestaat'!J:J,'4-Basis ruimtestaat'!B:B,'11-Vloeronderhoud'!A38,'4-Basis ruimtestaat'!I:I,"Linoleum"),IF(C38="Harde vloer zonder waslaag (sanitair)",SUMIFS('4-Basis ruimtestaat'!J:J,'4-Basis ruimtestaat'!B:B,'11-Vloeronderhoud'!A38,'4-Basis ruimtestaat'!I:I,"harde vloer zonder waslaag (sanitair)"),IF(C38="Sportvloer",SUMIFS('4-Basis ruimtestaat'!J:J,'4-Basis ruimtestaat'!B:B,'11-Vloeronderhoud'!A38,'4-Basis ruimtestaat'!I:I,"Sportvloer"),IF(C38="harde vloer zonder waslaag (overig)",SUMIFS('4-Basis ruimtestaat'!J:J,'4-Basis ruimtestaat'!B:B,'11-Vloeronderhoud'!A38,'4-Basis ruimtestaat'!I:I,"harde vloer zonder waslaag (overig)"),IF(C38="zachte vloer",SUMIFS('4-Basis ruimtestaat'!J:J,'4-Basis ruimtestaat'!B:B,'11-Vloeronderhoud'!A38,'4-Basis ruimtestaat'!I:I,"zachte vloer"),0)))))</f>
        <v>7.75</v>
      </c>
      <c r="F38" s="425">
        <f t="shared" si="3"/>
        <v>0</v>
      </c>
      <c r="G38" s="426">
        <f t="shared" si="4"/>
        <v>0</v>
      </c>
      <c r="H38" s="427" t="s">
        <v>752</v>
      </c>
      <c r="I38" s="426">
        <f t="shared" si="7"/>
        <v>0</v>
      </c>
    </row>
    <row r="39" spans="1:9">
      <c r="A39" s="273" t="s">
        <v>260</v>
      </c>
      <c r="B39" s="418"/>
      <c r="C39" s="418" t="s">
        <v>364</v>
      </c>
      <c r="D39" s="418" t="s">
        <v>235</v>
      </c>
      <c r="E39" s="424">
        <f>IF(C39="Linoleum",SUMIFS('4-Basis ruimtestaat'!J:J,'4-Basis ruimtestaat'!B:B,'11-Vloeronderhoud'!A39,'4-Basis ruimtestaat'!I:I,"Linoleum"),IF(C39="Harde vloer zonder waslaag (sanitair)",SUMIFS('4-Basis ruimtestaat'!J:J,'4-Basis ruimtestaat'!B:B,'11-Vloeronderhoud'!A39,'4-Basis ruimtestaat'!I:I,"harde vloer zonder waslaag (sanitair)"),IF(C39="Sportvloer",SUMIFS('4-Basis ruimtestaat'!J:J,'4-Basis ruimtestaat'!B:B,'11-Vloeronderhoud'!A39,'4-Basis ruimtestaat'!I:I,"Sportvloer"),IF(C39="harde vloer zonder waslaag (overig)",SUMIFS('4-Basis ruimtestaat'!J:J,'4-Basis ruimtestaat'!B:B,'11-Vloeronderhoud'!A39,'4-Basis ruimtestaat'!I:I,"harde vloer zonder waslaag (overig)"),IF(C39="zachte vloer",SUMIFS('4-Basis ruimtestaat'!J:J,'4-Basis ruimtestaat'!B:B,'11-Vloeronderhoud'!A39,'4-Basis ruimtestaat'!I:I,"zachte vloer"),0)))))</f>
        <v>77.849999999999994</v>
      </c>
      <c r="F39" s="425">
        <f t="shared" si="3"/>
        <v>0</v>
      </c>
      <c r="G39" s="426">
        <f t="shared" si="4"/>
        <v>0</v>
      </c>
      <c r="H39" s="427" t="s">
        <v>764</v>
      </c>
      <c r="I39" s="426">
        <f t="shared" si="7"/>
        <v>0</v>
      </c>
    </row>
    <row r="40" spans="1:9">
      <c r="A40" s="273" t="s">
        <v>260</v>
      </c>
      <c r="B40" s="418"/>
      <c r="C40" s="418" t="s">
        <v>79</v>
      </c>
      <c r="D40" s="418" t="s">
        <v>236</v>
      </c>
      <c r="E40" s="424">
        <f>IF(C40="Linoleum",SUMIFS('4-Basis ruimtestaat'!J:J,'4-Basis ruimtestaat'!B:B,'11-Vloeronderhoud'!A40,'4-Basis ruimtestaat'!I:I,"Linoleum"),IF(C40="Harde vloer zonder waslaag (sanitair)",SUMIFS('4-Basis ruimtestaat'!J:J,'4-Basis ruimtestaat'!B:B,'11-Vloeronderhoud'!A40,'4-Basis ruimtestaat'!I:I,"harde vloer zonder waslaag (sanitair)"),IF(C40="Sportvloer",SUMIFS('4-Basis ruimtestaat'!J:J,'4-Basis ruimtestaat'!B:B,'11-Vloeronderhoud'!A40,'4-Basis ruimtestaat'!I:I,"Sportvloer"),IF(C40="harde vloer zonder waslaag (overig)",SUMIFS('4-Basis ruimtestaat'!J:J,'4-Basis ruimtestaat'!B:B,'11-Vloeronderhoud'!A40,'4-Basis ruimtestaat'!I:I,"harde vloer zonder waslaag (overig)"),IF(C40="zachte vloer",SUMIFS('4-Basis ruimtestaat'!J:J,'4-Basis ruimtestaat'!B:B,'11-Vloeronderhoud'!A40,'4-Basis ruimtestaat'!I:I,"zachte vloer"),0)))))</f>
        <v>11.3</v>
      </c>
      <c r="F40" s="425">
        <f t="shared" si="3"/>
        <v>0</v>
      </c>
      <c r="G40" s="426">
        <f t="shared" si="4"/>
        <v>0</v>
      </c>
      <c r="H40" s="427" t="s">
        <v>238</v>
      </c>
      <c r="I40" s="426">
        <f t="shared" si="7"/>
        <v>0</v>
      </c>
    </row>
    <row r="41" spans="1:9">
      <c r="A41" s="476" t="s">
        <v>270</v>
      </c>
      <c r="B41" s="418" t="s">
        <v>75</v>
      </c>
      <c r="C41" s="418" t="s">
        <v>75</v>
      </c>
      <c r="D41" s="418" t="s">
        <v>233</v>
      </c>
      <c r="E41" s="424">
        <f>IF(C41="Linoleum",SUMIFS('4-Basis ruimtestaat'!J:J,'4-Basis ruimtestaat'!B:B,'11-Vloeronderhoud'!A41,'4-Basis ruimtestaat'!I:I,"Linoleum"),IF(C41="Harde vloer zonder waslaag (sanitair)",SUMIFS('4-Basis ruimtestaat'!J:J,'4-Basis ruimtestaat'!B:B,'11-Vloeronderhoud'!A41,'4-Basis ruimtestaat'!I:I,"harde vloer zonder waslaag (sanitair)"),IF(C41="Sportvloer",SUMIFS('4-Basis ruimtestaat'!J:J,'4-Basis ruimtestaat'!B:B,'11-Vloeronderhoud'!A41,'4-Basis ruimtestaat'!I:I,"Sportvloer"),IF(C41="harde vloer zonder waslaag (overig)",SUMIFS('4-Basis ruimtestaat'!J:J,'4-Basis ruimtestaat'!B:B,'11-Vloeronderhoud'!A41,'4-Basis ruimtestaat'!I:I,"harde vloer zonder waslaag (overig)"),IF(C41="zachte vloer",SUMIFS('4-Basis ruimtestaat'!J:J,'4-Basis ruimtestaat'!B:B,'11-Vloeronderhoud'!A41,'4-Basis ruimtestaat'!I:I,"zachte vloer"),0)))))</f>
        <v>842.89</v>
      </c>
      <c r="F41" s="425">
        <f t="shared" si="3"/>
        <v>0</v>
      </c>
      <c r="G41" s="426">
        <f t="shared" si="4"/>
        <v>0</v>
      </c>
      <c r="H41" s="427" t="s">
        <v>653</v>
      </c>
      <c r="I41" s="426">
        <f>H41*G41</f>
        <v>0</v>
      </c>
    </row>
    <row r="42" spans="1:9">
      <c r="A42" s="476" t="s">
        <v>270</v>
      </c>
      <c r="B42" s="418" t="s">
        <v>75</v>
      </c>
      <c r="C42" s="418" t="s">
        <v>75</v>
      </c>
      <c r="D42" s="418" t="s">
        <v>234</v>
      </c>
      <c r="E42" s="424">
        <f>IF(C42="Linoleum",SUMIFS('4-Basis ruimtestaat'!J:J,'4-Basis ruimtestaat'!B:B,'11-Vloeronderhoud'!A42,'4-Basis ruimtestaat'!I:I,"Linoleum"),IF(C42="Harde vloer zonder waslaag (sanitair)",SUMIFS('4-Basis ruimtestaat'!J:J,'4-Basis ruimtestaat'!B:B,'11-Vloeronderhoud'!A42,'4-Basis ruimtestaat'!I:I,"harde vloer zonder waslaag (sanitair)"),IF(C42="Sportvloer",SUMIFS('4-Basis ruimtestaat'!J:J,'4-Basis ruimtestaat'!B:B,'11-Vloeronderhoud'!A42,'4-Basis ruimtestaat'!I:I,"Sportvloer"),IF(C42="harde vloer zonder waslaag (overig)",SUMIFS('4-Basis ruimtestaat'!J:J,'4-Basis ruimtestaat'!B:B,'11-Vloeronderhoud'!A42,'4-Basis ruimtestaat'!I:I,"harde vloer zonder waslaag (overig)"),IF(C42="zachte vloer",SUMIFS('4-Basis ruimtestaat'!J:J,'4-Basis ruimtestaat'!B:B,'11-Vloeronderhoud'!A42,'4-Basis ruimtestaat'!I:I,"zachte vloer"),0)))))</f>
        <v>842.89</v>
      </c>
      <c r="F42" s="425">
        <f t="shared" si="3"/>
        <v>0</v>
      </c>
      <c r="G42" s="426">
        <f t="shared" si="4"/>
        <v>0</v>
      </c>
      <c r="H42" s="427" t="s">
        <v>761</v>
      </c>
      <c r="I42" s="426">
        <f t="shared" ref="I42:I47" si="8">H42*G42</f>
        <v>0</v>
      </c>
    </row>
    <row r="43" spans="1:9">
      <c r="A43" s="476" t="s">
        <v>270</v>
      </c>
      <c r="B43" s="418" t="s">
        <v>75</v>
      </c>
      <c r="C43" s="418" t="s">
        <v>75</v>
      </c>
      <c r="D43" s="418" t="s">
        <v>654</v>
      </c>
      <c r="E43" s="424">
        <f>IF(C43="Linoleum",SUMIFS('4-Basis ruimtestaat'!J:J,'4-Basis ruimtestaat'!B:B,'11-Vloeronderhoud'!A43,'4-Basis ruimtestaat'!I:I,"Linoleum"),IF(C43="Harde vloer zonder waslaag (sanitair)",SUMIFS('4-Basis ruimtestaat'!J:J,'4-Basis ruimtestaat'!B:B,'11-Vloeronderhoud'!A43,'4-Basis ruimtestaat'!I:I,"harde vloer zonder waslaag (sanitair)"),IF(C43="Sportvloer",SUMIFS('4-Basis ruimtestaat'!J:J,'4-Basis ruimtestaat'!B:B,'11-Vloeronderhoud'!A43,'4-Basis ruimtestaat'!I:I,"Sportvloer"),IF(C43="harde vloer zonder waslaag (overig)",SUMIFS('4-Basis ruimtestaat'!J:J,'4-Basis ruimtestaat'!B:B,'11-Vloeronderhoud'!A43,'4-Basis ruimtestaat'!I:I,"harde vloer zonder waslaag (overig)"),IF(C43="zachte vloer",SUMIFS('4-Basis ruimtestaat'!J:J,'4-Basis ruimtestaat'!B:B,'11-Vloeronderhoud'!A43,'4-Basis ruimtestaat'!I:I,"zachte vloer"),0)))))</f>
        <v>842.89</v>
      </c>
      <c r="F43" s="425">
        <f t="shared" si="3"/>
        <v>0</v>
      </c>
      <c r="G43" s="426">
        <f t="shared" si="4"/>
        <v>0</v>
      </c>
      <c r="H43" s="427" t="s">
        <v>760</v>
      </c>
      <c r="I43" s="426">
        <f t="shared" si="8"/>
        <v>0</v>
      </c>
    </row>
    <row r="44" spans="1:9">
      <c r="A44" s="476" t="s">
        <v>270</v>
      </c>
      <c r="B44" s="418"/>
      <c r="C44" s="418" t="s">
        <v>76</v>
      </c>
      <c r="D44" s="418" t="s">
        <v>235</v>
      </c>
      <c r="E44" s="424">
        <f>IF(C44="Linoleum",SUMIFS('4-Basis ruimtestaat'!J:J,'4-Basis ruimtestaat'!B:B,'11-Vloeronderhoud'!A44,'4-Basis ruimtestaat'!I:I,"Linoleum"),IF(C44="Harde vloer zonder waslaag (sanitair)",SUMIFS('4-Basis ruimtestaat'!J:J,'4-Basis ruimtestaat'!B:B,'11-Vloeronderhoud'!A44,'4-Basis ruimtestaat'!I:I,"harde vloer zonder waslaag (sanitair)"),IF(C44="Sportvloer",SUMIFS('4-Basis ruimtestaat'!J:J,'4-Basis ruimtestaat'!B:B,'11-Vloeronderhoud'!A44,'4-Basis ruimtestaat'!I:I,"Sportvloer"),IF(C44="harde vloer zonder waslaag (overig)",SUMIFS('4-Basis ruimtestaat'!J:J,'4-Basis ruimtestaat'!B:B,'11-Vloeronderhoud'!A44,'4-Basis ruimtestaat'!I:I,"harde vloer zonder waslaag (overig)"),IF(C44="zachte vloer",SUMIFS('4-Basis ruimtestaat'!J:J,'4-Basis ruimtestaat'!B:B,'11-Vloeronderhoud'!A44,'4-Basis ruimtestaat'!I:I,"zachte vloer"),0)))))</f>
        <v>56.465000000000003</v>
      </c>
      <c r="F44" s="425">
        <f t="shared" si="3"/>
        <v>0</v>
      </c>
      <c r="G44" s="426">
        <f t="shared" si="4"/>
        <v>0</v>
      </c>
      <c r="H44" s="427" t="s">
        <v>753</v>
      </c>
      <c r="I44" s="426">
        <f t="shared" si="8"/>
        <v>0</v>
      </c>
    </row>
    <row r="45" spans="1:9">
      <c r="A45" s="476" t="s">
        <v>270</v>
      </c>
      <c r="B45" s="418"/>
      <c r="C45" s="418" t="s">
        <v>80</v>
      </c>
      <c r="D45" s="418" t="s">
        <v>235</v>
      </c>
      <c r="E45" s="424">
        <f>IF(C45="Linoleum",SUMIFS('4-Basis ruimtestaat'!J:J,'4-Basis ruimtestaat'!B:B,'11-Vloeronderhoud'!A45,'4-Basis ruimtestaat'!I:I,"Linoleum"),IF(C45="Harde vloer zonder waslaag (sanitair)",SUMIFS('4-Basis ruimtestaat'!J:J,'4-Basis ruimtestaat'!B:B,'11-Vloeronderhoud'!A45,'4-Basis ruimtestaat'!I:I,"harde vloer zonder waslaag (sanitair)"),IF(C45="Sportvloer",SUMIFS('4-Basis ruimtestaat'!J:J,'4-Basis ruimtestaat'!B:B,'11-Vloeronderhoud'!A45,'4-Basis ruimtestaat'!I:I,"Sportvloer"),IF(C45="harde vloer zonder waslaag (overig)",SUMIFS('4-Basis ruimtestaat'!J:J,'4-Basis ruimtestaat'!B:B,'11-Vloeronderhoud'!A45,'4-Basis ruimtestaat'!I:I,"harde vloer zonder waslaag (overig)"),IF(C45="zachte vloer",SUMIFS('4-Basis ruimtestaat'!J:J,'4-Basis ruimtestaat'!B:B,'11-Vloeronderhoud'!A45,'4-Basis ruimtestaat'!I:I,"zachte vloer"),0)))))</f>
        <v>230.75</v>
      </c>
      <c r="F45" s="425">
        <f t="shared" si="3"/>
        <v>0</v>
      </c>
      <c r="G45" s="426">
        <f t="shared" si="4"/>
        <v>0</v>
      </c>
      <c r="H45" s="427" t="s">
        <v>752</v>
      </c>
      <c r="I45" s="426">
        <f t="shared" si="8"/>
        <v>0</v>
      </c>
    </row>
    <row r="46" spans="1:9">
      <c r="A46" s="476" t="s">
        <v>270</v>
      </c>
      <c r="B46" s="418"/>
      <c r="C46" s="418" t="s">
        <v>364</v>
      </c>
      <c r="D46" s="418" t="s">
        <v>235</v>
      </c>
      <c r="E46" s="424">
        <f>IF(C46="Linoleum",SUMIFS('4-Basis ruimtestaat'!J:J,'4-Basis ruimtestaat'!B:B,'11-Vloeronderhoud'!A46,'4-Basis ruimtestaat'!I:I,"Linoleum"),IF(C46="Harde vloer zonder waslaag (sanitair)",SUMIFS('4-Basis ruimtestaat'!J:J,'4-Basis ruimtestaat'!B:B,'11-Vloeronderhoud'!A46,'4-Basis ruimtestaat'!I:I,"harde vloer zonder waslaag (sanitair)"),IF(C46="Sportvloer",SUMIFS('4-Basis ruimtestaat'!J:J,'4-Basis ruimtestaat'!B:B,'11-Vloeronderhoud'!A46,'4-Basis ruimtestaat'!I:I,"Sportvloer"),IF(C46="harde vloer zonder waslaag (overig)",SUMIFS('4-Basis ruimtestaat'!J:J,'4-Basis ruimtestaat'!B:B,'11-Vloeronderhoud'!A46,'4-Basis ruimtestaat'!I:I,"harde vloer zonder waslaag (overig)"),IF(C46="zachte vloer",SUMIFS('4-Basis ruimtestaat'!J:J,'4-Basis ruimtestaat'!B:B,'11-Vloeronderhoud'!A46,'4-Basis ruimtestaat'!I:I,"zachte vloer"),0)))))</f>
        <v>0</v>
      </c>
      <c r="F46" s="425">
        <f t="shared" si="3"/>
        <v>0</v>
      </c>
      <c r="G46" s="426">
        <f t="shared" si="4"/>
        <v>0</v>
      </c>
      <c r="H46" s="427" t="s">
        <v>764</v>
      </c>
      <c r="I46" s="426">
        <f t="shared" si="8"/>
        <v>0</v>
      </c>
    </row>
    <row r="47" spans="1:9">
      <c r="A47" s="476" t="s">
        <v>270</v>
      </c>
      <c r="B47" s="418"/>
      <c r="C47" s="418" t="s">
        <v>79</v>
      </c>
      <c r="D47" s="418" t="s">
        <v>236</v>
      </c>
      <c r="E47" s="424">
        <f>IF(C47="Linoleum",SUMIFS('4-Basis ruimtestaat'!J:J,'4-Basis ruimtestaat'!B:B,'11-Vloeronderhoud'!A47,'4-Basis ruimtestaat'!I:I,"Linoleum"),IF(C47="Harde vloer zonder waslaag (sanitair)",SUMIFS('4-Basis ruimtestaat'!J:J,'4-Basis ruimtestaat'!B:B,'11-Vloeronderhoud'!A47,'4-Basis ruimtestaat'!I:I,"harde vloer zonder waslaag (sanitair)"),IF(C47="Sportvloer",SUMIFS('4-Basis ruimtestaat'!J:J,'4-Basis ruimtestaat'!B:B,'11-Vloeronderhoud'!A47,'4-Basis ruimtestaat'!I:I,"Sportvloer"),IF(C47="harde vloer zonder waslaag (overig)",SUMIFS('4-Basis ruimtestaat'!J:J,'4-Basis ruimtestaat'!B:B,'11-Vloeronderhoud'!A47,'4-Basis ruimtestaat'!I:I,"harde vloer zonder waslaag (overig)"),IF(C47="zachte vloer",SUMIFS('4-Basis ruimtestaat'!J:J,'4-Basis ruimtestaat'!B:B,'11-Vloeronderhoud'!A47,'4-Basis ruimtestaat'!I:I,"zachte vloer"),0)))))</f>
        <v>28.66</v>
      </c>
      <c r="F47" s="425">
        <f t="shared" si="3"/>
        <v>0</v>
      </c>
      <c r="G47" s="426">
        <f t="shared" si="4"/>
        <v>0</v>
      </c>
      <c r="H47" s="427" t="s">
        <v>238</v>
      </c>
      <c r="I47" s="426">
        <f t="shared" si="8"/>
        <v>0</v>
      </c>
    </row>
    <row r="48" spans="1:9">
      <c r="A48" s="273" t="s">
        <v>261</v>
      </c>
      <c r="B48" s="418" t="s">
        <v>75</v>
      </c>
      <c r="C48" s="418" t="s">
        <v>75</v>
      </c>
      <c r="D48" s="418" t="s">
        <v>233</v>
      </c>
      <c r="E48" s="424">
        <f>IF(C48="Linoleum",SUMIFS('4-Basis ruimtestaat'!J:J,'4-Basis ruimtestaat'!B:B,'11-Vloeronderhoud'!A48,'4-Basis ruimtestaat'!I:I,"Linoleum"),IF(C48="Harde vloer zonder waslaag (sanitair)",SUMIFS('4-Basis ruimtestaat'!J:J,'4-Basis ruimtestaat'!B:B,'11-Vloeronderhoud'!A48,'4-Basis ruimtestaat'!I:I,"harde vloer zonder waslaag (sanitair)"),IF(C48="Sportvloer",SUMIFS('4-Basis ruimtestaat'!J:J,'4-Basis ruimtestaat'!B:B,'11-Vloeronderhoud'!A48,'4-Basis ruimtestaat'!I:I,"Sportvloer"),IF(C48="harde vloer zonder waslaag (overig)",SUMIFS('4-Basis ruimtestaat'!J:J,'4-Basis ruimtestaat'!B:B,'11-Vloeronderhoud'!A48,'4-Basis ruimtestaat'!I:I,"harde vloer zonder waslaag (overig)"),IF(C48="zachte vloer",SUMIFS('4-Basis ruimtestaat'!J:J,'4-Basis ruimtestaat'!B:B,'11-Vloeronderhoud'!A48,'4-Basis ruimtestaat'!I:I,"zachte vloer"),0)))))</f>
        <v>0</v>
      </c>
      <c r="F48" s="425">
        <f t="shared" si="3"/>
        <v>0</v>
      </c>
      <c r="G48" s="426">
        <f t="shared" si="4"/>
        <v>0</v>
      </c>
      <c r="H48" s="427" t="s">
        <v>653</v>
      </c>
      <c r="I48" s="426">
        <f>H48*G48</f>
        <v>0</v>
      </c>
    </row>
    <row r="49" spans="1:9">
      <c r="A49" s="273" t="s">
        <v>261</v>
      </c>
      <c r="B49" s="418" t="s">
        <v>75</v>
      </c>
      <c r="C49" s="418" t="s">
        <v>75</v>
      </c>
      <c r="D49" s="418" t="s">
        <v>234</v>
      </c>
      <c r="E49" s="424">
        <f>IF(C49="Linoleum",SUMIFS('4-Basis ruimtestaat'!J:J,'4-Basis ruimtestaat'!B:B,'11-Vloeronderhoud'!A49,'4-Basis ruimtestaat'!I:I,"Linoleum"),IF(C49="Harde vloer zonder waslaag (sanitair)",SUMIFS('4-Basis ruimtestaat'!J:J,'4-Basis ruimtestaat'!B:B,'11-Vloeronderhoud'!A49,'4-Basis ruimtestaat'!I:I,"harde vloer zonder waslaag (sanitair)"),IF(C49="Sportvloer",SUMIFS('4-Basis ruimtestaat'!J:J,'4-Basis ruimtestaat'!B:B,'11-Vloeronderhoud'!A49,'4-Basis ruimtestaat'!I:I,"Sportvloer"),IF(C49="harde vloer zonder waslaag (overig)",SUMIFS('4-Basis ruimtestaat'!J:J,'4-Basis ruimtestaat'!B:B,'11-Vloeronderhoud'!A49,'4-Basis ruimtestaat'!I:I,"harde vloer zonder waslaag (overig)"),IF(C49="zachte vloer",SUMIFS('4-Basis ruimtestaat'!J:J,'4-Basis ruimtestaat'!B:B,'11-Vloeronderhoud'!A49,'4-Basis ruimtestaat'!I:I,"zachte vloer"),0)))))</f>
        <v>0</v>
      </c>
      <c r="F49" s="425">
        <f t="shared" si="3"/>
        <v>0</v>
      </c>
      <c r="G49" s="426">
        <f t="shared" si="4"/>
        <v>0</v>
      </c>
      <c r="H49" s="427" t="s">
        <v>761</v>
      </c>
      <c r="I49" s="426">
        <f t="shared" ref="I49:I54" si="9">H49*G49</f>
        <v>0</v>
      </c>
    </row>
    <row r="50" spans="1:9">
      <c r="A50" s="273" t="s">
        <v>261</v>
      </c>
      <c r="B50" s="418" t="s">
        <v>75</v>
      </c>
      <c r="C50" s="418" t="s">
        <v>75</v>
      </c>
      <c r="D50" s="418" t="s">
        <v>654</v>
      </c>
      <c r="E50" s="424">
        <f>IF(C50="Linoleum",SUMIFS('4-Basis ruimtestaat'!J:J,'4-Basis ruimtestaat'!B:B,'11-Vloeronderhoud'!A50,'4-Basis ruimtestaat'!I:I,"Linoleum"),IF(C50="Harde vloer zonder waslaag (sanitair)",SUMIFS('4-Basis ruimtestaat'!J:J,'4-Basis ruimtestaat'!B:B,'11-Vloeronderhoud'!A50,'4-Basis ruimtestaat'!I:I,"harde vloer zonder waslaag (sanitair)"),IF(C50="Sportvloer",SUMIFS('4-Basis ruimtestaat'!J:J,'4-Basis ruimtestaat'!B:B,'11-Vloeronderhoud'!A50,'4-Basis ruimtestaat'!I:I,"Sportvloer"),IF(C50="harde vloer zonder waslaag (overig)",SUMIFS('4-Basis ruimtestaat'!J:J,'4-Basis ruimtestaat'!B:B,'11-Vloeronderhoud'!A50,'4-Basis ruimtestaat'!I:I,"harde vloer zonder waslaag (overig)"),IF(C50="zachte vloer",SUMIFS('4-Basis ruimtestaat'!J:J,'4-Basis ruimtestaat'!B:B,'11-Vloeronderhoud'!A50,'4-Basis ruimtestaat'!I:I,"zachte vloer"),0)))))</f>
        <v>0</v>
      </c>
      <c r="F50" s="425">
        <f t="shared" si="3"/>
        <v>0</v>
      </c>
      <c r="G50" s="426">
        <f t="shared" si="4"/>
        <v>0</v>
      </c>
      <c r="H50" s="427" t="s">
        <v>760</v>
      </c>
      <c r="I50" s="426">
        <f t="shared" si="9"/>
        <v>0</v>
      </c>
    </row>
    <row r="51" spans="1:9">
      <c r="A51" s="273" t="s">
        <v>261</v>
      </c>
      <c r="B51" s="418"/>
      <c r="C51" s="418" t="s">
        <v>76</v>
      </c>
      <c r="D51" s="418" t="s">
        <v>235</v>
      </c>
      <c r="E51" s="424">
        <f>IF(C51="Linoleum",SUMIFS('4-Basis ruimtestaat'!J:J,'4-Basis ruimtestaat'!B:B,'11-Vloeronderhoud'!A51,'4-Basis ruimtestaat'!I:I,"Linoleum"),IF(C51="Harde vloer zonder waslaag (sanitair)",SUMIFS('4-Basis ruimtestaat'!J:J,'4-Basis ruimtestaat'!B:B,'11-Vloeronderhoud'!A51,'4-Basis ruimtestaat'!I:I,"harde vloer zonder waslaag (sanitair)"),IF(C51="Sportvloer",SUMIFS('4-Basis ruimtestaat'!J:J,'4-Basis ruimtestaat'!B:B,'11-Vloeronderhoud'!A51,'4-Basis ruimtestaat'!I:I,"Sportvloer"),IF(C51="harde vloer zonder waslaag (overig)",SUMIFS('4-Basis ruimtestaat'!J:J,'4-Basis ruimtestaat'!B:B,'11-Vloeronderhoud'!A51,'4-Basis ruimtestaat'!I:I,"harde vloer zonder waslaag (overig)"),IF(C51="zachte vloer",SUMIFS('4-Basis ruimtestaat'!J:J,'4-Basis ruimtestaat'!B:B,'11-Vloeronderhoud'!A51,'4-Basis ruimtestaat'!I:I,"zachte vloer"),0)))))</f>
        <v>43</v>
      </c>
      <c r="F51" s="425">
        <f t="shared" si="3"/>
        <v>0</v>
      </c>
      <c r="G51" s="426">
        <f t="shared" si="4"/>
        <v>0</v>
      </c>
      <c r="H51" s="427" t="s">
        <v>753</v>
      </c>
      <c r="I51" s="426">
        <f t="shared" si="9"/>
        <v>0</v>
      </c>
    </row>
    <row r="52" spans="1:9">
      <c r="A52" s="273" t="s">
        <v>261</v>
      </c>
      <c r="B52" s="418"/>
      <c r="C52" s="418" t="s">
        <v>80</v>
      </c>
      <c r="D52" s="418" t="s">
        <v>235</v>
      </c>
      <c r="E52" s="424">
        <f>IF(C52="Linoleum",SUMIFS('4-Basis ruimtestaat'!J:J,'4-Basis ruimtestaat'!B:B,'11-Vloeronderhoud'!A52,'4-Basis ruimtestaat'!I:I,"Linoleum"),IF(C52="Harde vloer zonder waslaag (sanitair)",SUMIFS('4-Basis ruimtestaat'!J:J,'4-Basis ruimtestaat'!B:B,'11-Vloeronderhoud'!A52,'4-Basis ruimtestaat'!I:I,"harde vloer zonder waslaag (sanitair)"),IF(C52="Sportvloer",SUMIFS('4-Basis ruimtestaat'!J:J,'4-Basis ruimtestaat'!B:B,'11-Vloeronderhoud'!A52,'4-Basis ruimtestaat'!I:I,"Sportvloer"),IF(C52="harde vloer zonder waslaag (overig)",SUMIFS('4-Basis ruimtestaat'!J:J,'4-Basis ruimtestaat'!B:B,'11-Vloeronderhoud'!A52,'4-Basis ruimtestaat'!I:I,"harde vloer zonder waslaag (overig)"),IF(C52="zachte vloer",SUMIFS('4-Basis ruimtestaat'!J:J,'4-Basis ruimtestaat'!B:B,'11-Vloeronderhoud'!A52,'4-Basis ruimtestaat'!I:I,"zachte vloer"),0)))))</f>
        <v>1072</v>
      </c>
      <c r="F52" s="425">
        <f t="shared" si="3"/>
        <v>0</v>
      </c>
      <c r="G52" s="426">
        <f t="shared" si="4"/>
        <v>0</v>
      </c>
      <c r="H52" s="427" t="s">
        <v>752</v>
      </c>
      <c r="I52" s="426">
        <f t="shared" si="9"/>
        <v>0</v>
      </c>
    </row>
    <row r="53" spans="1:9">
      <c r="A53" s="273" t="s">
        <v>261</v>
      </c>
      <c r="B53" s="418"/>
      <c r="C53" s="418" t="s">
        <v>364</v>
      </c>
      <c r="D53" s="418" t="s">
        <v>235</v>
      </c>
      <c r="E53" s="424">
        <f>IF(C53="Linoleum",SUMIFS('4-Basis ruimtestaat'!J:J,'4-Basis ruimtestaat'!B:B,'11-Vloeronderhoud'!A53,'4-Basis ruimtestaat'!I:I,"Linoleum"),IF(C53="Harde vloer zonder waslaag (sanitair)",SUMIFS('4-Basis ruimtestaat'!J:J,'4-Basis ruimtestaat'!B:B,'11-Vloeronderhoud'!A53,'4-Basis ruimtestaat'!I:I,"harde vloer zonder waslaag (sanitair)"),IF(C53="Sportvloer",SUMIFS('4-Basis ruimtestaat'!J:J,'4-Basis ruimtestaat'!B:B,'11-Vloeronderhoud'!A53,'4-Basis ruimtestaat'!I:I,"Sportvloer"),IF(C53="harde vloer zonder waslaag (overig)",SUMIFS('4-Basis ruimtestaat'!J:J,'4-Basis ruimtestaat'!B:B,'11-Vloeronderhoud'!A53,'4-Basis ruimtestaat'!I:I,"harde vloer zonder waslaag (overig)"),IF(C53="zachte vloer",SUMIFS('4-Basis ruimtestaat'!J:J,'4-Basis ruimtestaat'!B:B,'11-Vloeronderhoud'!A53,'4-Basis ruimtestaat'!I:I,"zachte vloer"),0)))))</f>
        <v>96</v>
      </c>
      <c r="F53" s="425">
        <f t="shared" si="3"/>
        <v>0</v>
      </c>
      <c r="G53" s="426">
        <f t="shared" si="4"/>
        <v>0</v>
      </c>
      <c r="H53" s="427" t="s">
        <v>764</v>
      </c>
      <c r="I53" s="426">
        <f t="shared" si="9"/>
        <v>0</v>
      </c>
    </row>
    <row r="54" spans="1:9">
      <c r="A54" s="273" t="s">
        <v>261</v>
      </c>
      <c r="B54" s="418"/>
      <c r="C54" s="418" t="s">
        <v>79</v>
      </c>
      <c r="D54" s="418" t="s">
        <v>236</v>
      </c>
      <c r="E54" s="424">
        <f>IF(C54="Linoleum",SUMIFS('4-Basis ruimtestaat'!J:J,'4-Basis ruimtestaat'!B:B,'11-Vloeronderhoud'!A54,'4-Basis ruimtestaat'!I:I,"Linoleum"),IF(C54="Harde vloer zonder waslaag (sanitair)",SUMIFS('4-Basis ruimtestaat'!J:J,'4-Basis ruimtestaat'!B:B,'11-Vloeronderhoud'!A54,'4-Basis ruimtestaat'!I:I,"harde vloer zonder waslaag (sanitair)"),IF(C54="Sportvloer",SUMIFS('4-Basis ruimtestaat'!J:J,'4-Basis ruimtestaat'!B:B,'11-Vloeronderhoud'!A54,'4-Basis ruimtestaat'!I:I,"Sportvloer"),IF(C54="harde vloer zonder waslaag (overig)",SUMIFS('4-Basis ruimtestaat'!J:J,'4-Basis ruimtestaat'!B:B,'11-Vloeronderhoud'!A54,'4-Basis ruimtestaat'!I:I,"harde vloer zonder waslaag (overig)"),IF(C54="zachte vloer",SUMIFS('4-Basis ruimtestaat'!J:J,'4-Basis ruimtestaat'!B:B,'11-Vloeronderhoud'!A54,'4-Basis ruimtestaat'!I:I,"zachte vloer"),0)))))</f>
        <v>174</v>
      </c>
      <c r="F54" s="425">
        <f t="shared" si="3"/>
        <v>0</v>
      </c>
      <c r="G54" s="426">
        <f t="shared" si="4"/>
        <v>0</v>
      </c>
      <c r="H54" s="427" t="s">
        <v>238</v>
      </c>
      <c r="I54" s="426">
        <f t="shared" si="9"/>
        <v>0</v>
      </c>
    </row>
    <row r="55" spans="1:9">
      <c r="A55" s="273" t="s">
        <v>369</v>
      </c>
      <c r="B55" s="418" t="s">
        <v>75</v>
      </c>
      <c r="C55" s="418" t="s">
        <v>75</v>
      </c>
      <c r="D55" s="418" t="s">
        <v>233</v>
      </c>
      <c r="E55" s="424">
        <f>IF(C55="Linoleum",SUMIFS('4-Basis ruimtestaat'!J:J,'4-Basis ruimtestaat'!B:B,'11-Vloeronderhoud'!A55,'4-Basis ruimtestaat'!I:I,"Linoleum"),IF(C55="Harde vloer zonder waslaag (sanitair)",SUMIFS('4-Basis ruimtestaat'!J:J,'4-Basis ruimtestaat'!B:B,'11-Vloeronderhoud'!A55,'4-Basis ruimtestaat'!I:I,"harde vloer zonder waslaag (sanitair)"),IF(C55="Sportvloer",SUMIFS('4-Basis ruimtestaat'!J:J,'4-Basis ruimtestaat'!B:B,'11-Vloeronderhoud'!A55,'4-Basis ruimtestaat'!I:I,"Sportvloer"),IF(C55="harde vloer zonder waslaag (overig)",SUMIFS('4-Basis ruimtestaat'!J:J,'4-Basis ruimtestaat'!B:B,'11-Vloeronderhoud'!A55,'4-Basis ruimtestaat'!I:I,"harde vloer zonder waslaag (overig)"),IF(C55="zachte vloer",SUMIFS('4-Basis ruimtestaat'!J:J,'4-Basis ruimtestaat'!B:B,'11-Vloeronderhoud'!A55,'4-Basis ruimtestaat'!I:I,"zachte vloer"),0)))))</f>
        <v>1767</v>
      </c>
      <c r="F55" s="425">
        <f t="shared" si="3"/>
        <v>0</v>
      </c>
      <c r="G55" s="426">
        <f t="shared" si="4"/>
        <v>0</v>
      </c>
      <c r="H55" s="427" t="s">
        <v>653</v>
      </c>
      <c r="I55" s="426">
        <f>H55*G55</f>
        <v>0</v>
      </c>
    </row>
    <row r="56" spans="1:9">
      <c r="A56" s="273" t="s">
        <v>369</v>
      </c>
      <c r="B56" s="418" t="s">
        <v>75</v>
      </c>
      <c r="C56" s="418" t="s">
        <v>75</v>
      </c>
      <c r="D56" s="418" t="s">
        <v>234</v>
      </c>
      <c r="E56" s="424">
        <f>IF(C56="Linoleum",SUMIFS('4-Basis ruimtestaat'!J:J,'4-Basis ruimtestaat'!B:B,'11-Vloeronderhoud'!A56,'4-Basis ruimtestaat'!I:I,"Linoleum"),IF(C56="Harde vloer zonder waslaag (sanitair)",SUMIFS('4-Basis ruimtestaat'!J:J,'4-Basis ruimtestaat'!B:B,'11-Vloeronderhoud'!A56,'4-Basis ruimtestaat'!I:I,"harde vloer zonder waslaag (sanitair)"),IF(C56="Sportvloer",SUMIFS('4-Basis ruimtestaat'!J:J,'4-Basis ruimtestaat'!B:B,'11-Vloeronderhoud'!A56,'4-Basis ruimtestaat'!I:I,"Sportvloer"),IF(C56="harde vloer zonder waslaag (overig)",SUMIFS('4-Basis ruimtestaat'!J:J,'4-Basis ruimtestaat'!B:B,'11-Vloeronderhoud'!A56,'4-Basis ruimtestaat'!I:I,"harde vloer zonder waslaag (overig)"),IF(C56="zachte vloer",SUMIFS('4-Basis ruimtestaat'!J:J,'4-Basis ruimtestaat'!B:B,'11-Vloeronderhoud'!A56,'4-Basis ruimtestaat'!I:I,"zachte vloer"),0)))))</f>
        <v>1767</v>
      </c>
      <c r="F56" s="425">
        <f t="shared" si="3"/>
        <v>0</v>
      </c>
      <c r="G56" s="426">
        <f t="shared" si="4"/>
        <v>0</v>
      </c>
      <c r="H56" s="427" t="s">
        <v>761</v>
      </c>
      <c r="I56" s="426">
        <f t="shared" ref="I56:I61" si="10">H56*G56</f>
        <v>0</v>
      </c>
    </row>
    <row r="57" spans="1:9">
      <c r="A57" s="273" t="s">
        <v>369</v>
      </c>
      <c r="B57" s="418" t="s">
        <v>75</v>
      </c>
      <c r="C57" s="418" t="s">
        <v>75</v>
      </c>
      <c r="D57" s="418" t="s">
        <v>654</v>
      </c>
      <c r="E57" s="424">
        <f>IF(C57="Linoleum",SUMIFS('4-Basis ruimtestaat'!J:J,'4-Basis ruimtestaat'!B:B,'11-Vloeronderhoud'!A57,'4-Basis ruimtestaat'!I:I,"Linoleum"),IF(C57="Harde vloer zonder waslaag (sanitair)",SUMIFS('4-Basis ruimtestaat'!J:J,'4-Basis ruimtestaat'!B:B,'11-Vloeronderhoud'!A57,'4-Basis ruimtestaat'!I:I,"harde vloer zonder waslaag (sanitair)"),IF(C57="Sportvloer",SUMIFS('4-Basis ruimtestaat'!J:J,'4-Basis ruimtestaat'!B:B,'11-Vloeronderhoud'!A57,'4-Basis ruimtestaat'!I:I,"Sportvloer"),IF(C57="harde vloer zonder waslaag (overig)",SUMIFS('4-Basis ruimtestaat'!J:J,'4-Basis ruimtestaat'!B:B,'11-Vloeronderhoud'!A57,'4-Basis ruimtestaat'!I:I,"harde vloer zonder waslaag (overig)"),IF(C57="zachte vloer",SUMIFS('4-Basis ruimtestaat'!J:J,'4-Basis ruimtestaat'!B:B,'11-Vloeronderhoud'!A57,'4-Basis ruimtestaat'!I:I,"zachte vloer"),0)))))</f>
        <v>1767</v>
      </c>
      <c r="F57" s="425">
        <f t="shared" si="3"/>
        <v>0</v>
      </c>
      <c r="G57" s="426">
        <f t="shared" si="4"/>
        <v>0</v>
      </c>
      <c r="H57" s="427" t="s">
        <v>760</v>
      </c>
      <c r="I57" s="426">
        <f t="shared" si="10"/>
        <v>0</v>
      </c>
    </row>
    <row r="58" spans="1:9">
      <c r="A58" s="273" t="s">
        <v>369</v>
      </c>
      <c r="B58" s="418"/>
      <c r="C58" s="418" t="s">
        <v>76</v>
      </c>
      <c r="D58" s="418" t="s">
        <v>235</v>
      </c>
      <c r="E58" s="424">
        <f>IF(C58="Linoleum",SUMIFS('4-Basis ruimtestaat'!J:J,'4-Basis ruimtestaat'!B:B,'11-Vloeronderhoud'!A58,'4-Basis ruimtestaat'!I:I,"Linoleum"),IF(C58="Harde vloer zonder waslaag (sanitair)",SUMIFS('4-Basis ruimtestaat'!J:J,'4-Basis ruimtestaat'!B:B,'11-Vloeronderhoud'!A58,'4-Basis ruimtestaat'!I:I,"harde vloer zonder waslaag (sanitair)"),IF(C58="Sportvloer",SUMIFS('4-Basis ruimtestaat'!J:J,'4-Basis ruimtestaat'!B:B,'11-Vloeronderhoud'!A58,'4-Basis ruimtestaat'!I:I,"Sportvloer"),IF(C58="harde vloer zonder waslaag (overig)",SUMIFS('4-Basis ruimtestaat'!J:J,'4-Basis ruimtestaat'!B:B,'11-Vloeronderhoud'!A58,'4-Basis ruimtestaat'!I:I,"harde vloer zonder waslaag (overig)"),IF(C58="zachte vloer",SUMIFS('4-Basis ruimtestaat'!J:J,'4-Basis ruimtestaat'!B:B,'11-Vloeronderhoud'!A58,'4-Basis ruimtestaat'!I:I,"zachte vloer"),0)))))</f>
        <v>51</v>
      </c>
      <c r="F58" s="425">
        <f t="shared" si="3"/>
        <v>0</v>
      </c>
      <c r="G58" s="426">
        <f t="shared" si="4"/>
        <v>0</v>
      </c>
      <c r="H58" s="427" t="s">
        <v>753</v>
      </c>
      <c r="I58" s="426">
        <f t="shared" si="10"/>
        <v>0</v>
      </c>
    </row>
    <row r="59" spans="1:9">
      <c r="A59" s="273" t="s">
        <v>369</v>
      </c>
      <c r="B59" s="418"/>
      <c r="C59" s="418" t="s">
        <v>80</v>
      </c>
      <c r="D59" s="418" t="s">
        <v>235</v>
      </c>
      <c r="E59" s="424">
        <f>IF(C59="Linoleum",SUMIFS('4-Basis ruimtestaat'!J:J,'4-Basis ruimtestaat'!B:B,'11-Vloeronderhoud'!A59,'4-Basis ruimtestaat'!I:I,"Linoleum"),IF(C59="Harde vloer zonder waslaag (sanitair)",SUMIFS('4-Basis ruimtestaat'!J:J,'4-Basis ruimtestaat'!B:B,'11-Vloeronderhoud'!A59,'4-Basis ruimtestaat'!I:I,"harde vloer zonder waslaag (sanitair)"),IF(C59="Sportvloer",SUMIFS('4-Basis ruimtestaat'!J:J,'4-Basis ruimtestaat'!B:B,'11-Vloeronderhoud'!A59,'4-Basis ruimtestaat'!I:I,"Sportvloer"),IF(C59="harde vloer zonder waslaag (overig)",SUMIFS('4-Basis ruimtestaat'!J:J,'4-Basis ruimtestaat'!B:B,'11-Vloeronderhoud'!A59,'4-Basis ruimtestaat'!I:I,"harde vloer zonder waslaag (overig)"),IF(C59="zachte vloer",SUMIFS('4-Basis ruimtestaat'!J:J,'4-Basis ruimtestaat'!B:B,'11-Vloeronderhoud'!A59,'4-Basis ruimtestaat'!I:I,"zachte vloer"),0)))))</f>
        <v>0</v>
      </c>
      <c r="F59" s="425">
        <f t="shared" si="3"/>
        <v>0</v>
      </c>
      <c r="G59" s="426">
        <f t="shared" si="4"/>
        <v>0</v>
      </c>
      <c r="H59" s="427" t="s">
        <v>752</v>
      </c>
      <c r="I59" s="426">
        <f t="shared" si="10"/>
        <v>0</v>
      </c>
    </row>
    <row r="60" spans="1:9">
      <c r="A60" s="273" t="s">
        <v>369</v>
      </c>
      <c r="B60" s="418"/>
      <c r="C60" s="418" t="s">
        <v>364</v>
      </c>
      <c r="D60" s="418" t="s">
        <v>235</v>
      </c>
      <c r="E60" s="424">
        <f>IF(C60="Linoleum",SUMIFS('4-Basis ruimtestaat'!J:J,'4-Basis ruimtestaat'!B:B,'11-Vloeronderhoud'!A60,'4-Basis ruimtestaat'!I:I,"Linoleum"),IF(C60="Harde vloer zonder waslaag (sanitair)",SUMIFS('4-Basis ruimtestaat'!J:J,'4-Basis ruimtestaat'!B:B,'11-Vloeronderhoud'!A60,'4-Basis ruimtestaat'!I:I,"harde vloer zonder waslaag (sanitair)"),IF(C60="Sportvloer",SUMIFS('4-Basis ruimtestaat'!J:J,'4-Basis ruimtestaat'!B:B,'11-Vloeronderhoud'!A60,'4-Basis ruimtestaat'!I:I,"Sportvloer"),IF(C60="harde vloer zonder waslaag (overig)",SUMIFS('4-Basis ruimtestaat'!J:J,'4-Basis ruimtestaat'!B:B,'11-Vloeronderhoud'!A60,'4-Basis ruimtestaat'!I:I,"harde vloer zonder waslaag (overig)"),IF(C60="zachte vloer",SUMIFS('4-Basis ruimtestaat'!J:J,'4-Basis ruimtestaat'!B:B,'11-Vloeronderhoud'!A60,'4-Basis ruimtestaat'!I:I,"zachte vloer"),0)))))</f>
        <v>81</v>
      </c>
      <c r="F60" s="425">
        <f t="shared" si="3"/>
        <v>0</v>
      </c>
      <c r="G60" s="426">
        <f t="shared" si="4"/>
        <v>0</v>
      </c>
      <c r="H60" s="427" t="s">
        <v>764</v>
      </c>
      <c r="I60" s="426">
        <f t="shared" si="10"/>
        <v>0</v>
      </c>
    </row>
    <row r="61" spans="1:9">
      <c r="A61" s="273" t="s">
        <v>369</v>
      </c>
      <c r="B61" s="418"/>
      <c r="C61" s="418" t="s">
        <v>79</v>
      </c>
      <c r="D61" s="418" t="s">
        <v>236</v>
      </c>
      <c r="E61" s="424">
        <f>IF(C61="Linoleum",SUMIFS('4-Basis ruimtestaat'!J:J,'4-Basis ruimtestaat'!B:B,'11-Vloeronderhoud'!A61,'4-Basis ruimtestaat'!I:I,"Linoleum"),IF(C61="Harde vloer zonder waslaag (sanitair)",SUMIFS('4-Basis ruimtestaat'!J:J,'4-Basis ruimtestaat'!B:B,'11-Vloeronderhoud'!A61,'4-Basis ruimtestaat'!I:I,"harde vloer zonder waslaag (sanitair)"),IF(C61="Sportvloer",SUMIFS('4-Basis ruimtestaat'!J:J,'4-Basis ruimtestaat'!B:B,'11-Vloeronderhoud'!A61,'4-Basis ruimtestaat'!I:I,"Sportvloer"),IF(C61="harde vloer zonder waslaag (overig)",SUMIFS('4-Basis ruimtestaat'!J:J,'4-Basis ruimtestaat'!B:B,'11-Vloeronderhoud'!A61,'4-Basis ruimtestaat'!I:I,"harde vloer zonder waslaag (overig)"),IF(C61="zachte vloer",SUMIFS('4-Basis ruimtestaat'!J:J,'4-Basis ruimtestaat'!B:B,'11-Vloeronderhoud'!A61,'4-Basis ruimtestaat'!I:I,"zachte vloer"),0)))))</f>
        <v>49</v>
      </c>
      <c r="F61" s="425">
        <f t="shared" si="3"/>
        <v>0</v>
      </c>
      <c r="G61" s="426">
        <f t="shared" si="4"/>
        <v>0</v>
      </c>
      <c r="H61" s="427" t="s">
        <v>238</v>
      </c>
      <c r="I61" s="426">
        <f t="shared" si="10"/>
        <v>0</v>
      </c>
    </row>
    <row r="62" spans="1:9">
      <c r="A62" s="476" t="s">
        <v>277</v>
      </c>
      <c r="B62" s="418" t="s">
        <v>75</v>
      </c>
      <c r="C62" s="418" t="s">
        <v>75</v>
      </c>
      <c r="D62" s="418" t="s">
        <v>233</v>
      </c>
      <c r="E62" s="424">
        <f>IF(C62="Linoleum",SUMIFS('4-Basis ruimtestaat'!J:J,'4-Basis ruimtestaat'!B:B,'11-Vloeronderhoud'!A62,'4-Basis ruimtestaat'!I:I,"Linoleum"),IF(C62="Harde vloer zonder waslaag (sanitair)",SUMIFS('4-Basis ruimtestaat'!J:J,'4-Basis ruimtestaat'!B:B,'11-Vloeronderhoud'!A62,'4-Basis ruimtestaat'!I:I,"harde vloer zonder waslaag (sanitair)"),IF(C62="Sportvloer",SUMIFS('4-Basis ruimtestaat'!J:J,'4-Basis ruimtestaat'!B:B,'11-Vloeronderhoud'!A62,'4-Basis ruimtestaat'!I:I,"Sportvloer"),IF(C62="harde vloer zonder waslaag (overig)",SUMIFS('4-Basis ruimtestaat'!J:J,'4-Basis ruimtestaat'!B:B,'11-Vloeronderhoud'!A62,'4-Basis ruimtestaat'!I:I,"harde vloer zonder waslaag (overig)"),IF(C62="zachte vloer",SUMIFS('4-Basis ruimtestaat'!J:J,'4-Basis ruimtestaat'!B:B,'11-Vloeronderhoud'!A62,'4-Basis ruimtestaat'!I:I,"zachte vloer"),0)))))</f>
        <v>1949</v>
      </c>
      <c r="F62" s="425">
        <f t="shared" si="3"/>
        <v>0</v>
      </c>
      <c r="G62" s="426">
        <f t="shared" si="4"/>
        <v>0</v>
      </c>
      <c r="H62" s="427" t="s">
        <v>653</v>
      </c>
      <c r="I62" s="426">
        <f>H62*G62</f>
        <v>0</v>
      </c>
    </row>
    <row r="63" spans="1:9">
      <c r="A63" s="476" t="s">
        <v>277</v>
      </c>
      <c r="B63" s="418" t="s">
        <v>75</v>
      </c>
      <c r="C63" s="418" t="s">
        <v>75</v>
      </c>
      <c r="D63" s="418" t="s">
        <v>234</v>
      </c>
      <c r="E63" s="424">
        <f>IF(C63="Linoleum",SUMIFS('4-Basis ruimtestaat'!J:J,'4-Basis ruimtestaat'!B:B,'11-Vloeronderhoud'!A63,'4-Basis ruimtestaat'!I:I,"Linoleum"),IF(C63="Harde vloer zonder waslaag (sanitair)",SUMIFS('4-Basis ruimtestaat'!J:J,'4-Basis ruimtestaat'!B:B,'11-Vloeronderhoud'!A63,'4-Basis ruimtestaat'!I:I,"harde vloer zonder waslaag (sanitair)"),IF(C63="Sportvloer",SUMIFS('4-Basis ruimtestaat'!J:J,'4-Basis ruimtestaat'!B:B,'11-Vloeronderhoud'!A63,'4-Basis ruimtestaat'!I:I,"Sportvloer"),IF(C63="harde vloer zonder waslaag (overig)",SUMIFS('4-Basis ruimtestaat'!J:J,'4-Basis ruimtestaat'!B:B,'11-Vloeronderhoud'!A63,'4-Basis ruimtestaat'!I:I,"harde vloer zonder waslaag (overig)"),IF(C63="zachte vloer",SUMIFS('4-Basis ruimtestaat'!J:J,'4-Basis ruimtestaat'!B:B,'11-Vloeronderhoud'!A63,'4-Basis ruimtestaat'!I:I,"zachte vloer"),0)))))</f>
        <v>1949</v>
      </c>
      <c r="F63" s="425">
        <f t="shared" si="3"/>
        <v>0</v>
      </c>
      <c r="G63" s="426">
        <f t="shared" si="4"/>
        <v>0</v>
      </c>
      <c r="H63" s="427" t="s">
        <v>761</v>
      </c>
      <c r="I63" s="426">
        <f t="shared" ref="I63:I68" si="11">H63*G63</f>
        <v>0</v>
      </c>
    </row>
    <row r="64" spans="1:9">
      <c r="A64" s="476" t="s">
        <v>277</v>
      </c>
      <c r="B64" s="418" t="s">
        <v>75</v>
      </c>
      <c r="C64" s="418" t="s">
        <v>75</v>
      </c>
      <c r="D64" s="418" t="s">
        <v>654</v>
      </c>
      <c r="E64" s="424">
        <f>IF(C64="Linoleum",SUMIFS('4-Basis ruimtestaat'!J:J,'4-Basis ruimtestaat'!B:B,'11-Vloeronderhoud'!A64,'4-Basis ruimtestaat'!I:I,"Linoleum"),IF(C64="Harde vloer zonder waslaag (sanitair)",SUMIFS('4-Basis ruimtestaat'!J:J,'4-Basis ruimtestaat'!B:B,'11-Vloeronderhoud'!A64,'4-Basis ruimtestaat'!I:I,"harde vloer zonder waslaag (sanitair)"),IF(C64="Sportvloer",SUMIFS('4-Basis ruimtestaat'!J:J,'4-Basis ruimtestaat'!B:B,'11-Vloeronderhoud'!A64,'4-Basis ruimtestaat'!I:I,"Sportvloer"),IF(C64="harde vloer zonder waslaag (overig)",SUMIFS('4-Basis ruimtestaat'!J:J,'4-Basis ruimtestaat'!B:B,'11-Vloeronderhoud'!A64,'4-Basis ruimtestaat'!I:I,"harde vloer zonder waslaag (overig)"),IF(C64="zachte vloer",SUMIFS('4-Basis ruimtestaat'!J:J,'4-Basis ruimtestaat'!B:B,'11-Vloeronderhoud'!A64,'4-Basis ruimtestaat'!I:I,"zachte vloer"),0)))))</f>
        <v>1949</v>
      </c>
      <c r="F64" s="425">
        <f t="shared" si="3"/>
        <v>0</v>
      </c>
      <c r="G64" s="426">
        <f t="shared" si="4"/>
        <v>0</v>
      </c>
      <c r="H64" s="427" t="s">
        <v>760</v>
      </c>
      <c r="I64" s="426">
        <f t="shared" si="11"/>
        <v>0</v>
      </c>
    </row>
    <row r="65" spans="1:9">
      <c r="A65" s="476" t="s">
        <v>277</v>
      </c>
      <c r="B65" s="418"/>
      <c r="C65" s="418" t="s">
        <v>76</v>
      </c>
      <c r="D65" s="418" t="s">
        <v>235</v>
      </c>
      <c r="E65" s="424">
        <f>IF(C65="Linoleum",SUMIFS('4-Basis ruimtestaat'!J:J,'4-Basis ruimtestaat'!B:B,'11-Vloeronderhoud'!A65,'4-Basis ruimtestaat'!I:I,"Linoleum"),IF(C65="Harde vloer zonder waslaag (sanitair)",SUMIFS('4-Basis ruimtestaat'!J:J,'4-Basis ruimtestaat'!B:B,'11-Vloeronderhoud'!A65,'4-Basis ruimtestaat'!I:I,"harde vloer zonder waslaag (sanitair)"),IF(C65="Sportvloer",SUMIFS('4-Basis ruimtestaat'!J:J,'4-Basis ruimtestaat'!B:B,'11-Vloeronderhoud'!A65,'4-Basis ruimtestaat'!I:I,"Sportvloer"),IF(C65="harde vloer zonder waslaag (overig)",SUMIFS('4-Basis ruimtestaat'!J:J,'4-Basis ruimtestaat'!B:B,'11-Vloeronderhoud'!A65,'4-Basis ruimtestaat'!I:I,"harde vloer zonder waslaag (overig)"),IF(C65="zachte vloer",SUMIFS('4-Basis ruimtestaat'!J:J,'4-Basis ruimtestaat'!B:B,'11-Vloeronderhoud'!A65,'4-Basis ruimtestaat'!I:I,"zachte vloer"),0)))))</f>
        <v>112</v>
      </c>
      <c r="F65" s="425">
        <f t="shared" si="3"/>
        <v>0</v>
      </c>
      <c r="G65" s="426">
        <f t="shared" si="4"/>
        <v>0</v>
      </c>
      <c r="H65" s="427" t="s">
        <v>753</v>
      </c>
      <c r="I65" s="426">
        <f t="shared" si="11"/>
        <v>0</v>
      </c>
    </row>
    <row r="66" spans="1:9">
      <c r="A66" s="476" t="s">
        <v>277</v>
      </c>
      <c r="B66" s="418"/>
      <c r="C66" s="418" t="s">
        <v>80</v>
      </c>
      <c r="D66" s="418" t="s">
        <v>235</v>
      </c>
      <c r="E66" s="424">
        <f>IF(C66="Linoleum",SUMIFS('4-Basis ruimtestaat'!J:J,'4-Basis ruimtestaat'!B:B,'11-Vloeronderhoud'!A66,'4-Basis ruimtestaat'!I:I,"Linoleum"),IF(C66="Harde vloer zonder waslaag (sanitair)",SUMIFS('4-Basis ruimtestaat'!J:J,'4-Basis ruimtestaat'!B:B,'11-Vloeronderhoud'!A66,'4-Basis ruimtestaat'!I:I,"harde vloer zonder waslaag (sanitair)"),IF(C66="Sportvloer",SUMIFS('4-Basis ruimtestaat'!J:J,'4-Basis ruimtestaat'!B:B,'11-Vloeronderhoud'!A66,'4-Basis ruimtestaat'!I:I,"Sportvloer"),IF(C66="harde vloer zonder waslaag (overig)",SUMIFS('4-Basis ruimtestaat'!J:J,'4-Basis ruimtestaat'!B:B,'11-Vloeronderhoud'!A66,'4-Basis ruimtestaat'!I:I,"harde vloer zonder waslaag (overig)"),IF(C66="zachte vloer",SUMIFS('4-Basis ruimtestaat'!J:J,'4-Basis ruimtestaat'!B:B,'11-Vloeronderhoud'!A66,'4-Basis ruimtestaat'!I:I,"zachte vloer"),0)))))</f>
        <v>0</v>
      </c>
      <c r="F66" s="425">
        <f t="shared" si="3"/>
        <v>0</v>
      </c>
      <c r="G66" s="426">
        <f t="shared" si="4"/>
        <v>0</v>
      </c>
      <c r="H66" s="427" t="s">
        <v>752</v>
      </c>
      <c r="I66" s="426">
        <f t="shared" si="11"/>
        <v>0</v>
      </c>
    </row>
    <row r="67" spans="1:9">
      <c r="A67" s="476" t="s">
        <v>277</v>
      </c>
      <c r="B67" s="418"/>
      <c r="C67" s="418" t="s">
        <v>364</v>
      </c>
      <c r="D67" s="418" t="s">
        <v>235</v>
      </c>
      <c r="E67" s="424">
        <f>IF(C67="Linoleum",SUMIFS('4-Basis ruimtestaat'!J:J,'4-Basis ruimtestaat'!B:B,'11-Vloeronderhoud'!A67,'4-Basis ruimtestaat'!I:I,"Linoleum"),IF(C67="Harde vloer zonder waslaag (sanitair)",SUMIFS('4-Basis ruimtestaat'!J:J,'4-Basis ruimtestaat'!B:B,'11-Vloeronderhoud'!A67,'4-Basis ruimtestaat'!I:I,"harde vloer zonder waslaag (sanitair)"),IF(C67="Sportvloer",SUMIFS('4-Basis ruimtestaat'!J:J,'4-Basis ruimtestaat'!B:B,'11-Vloeronderhoud'!A67,'4-Basis ruimtestaat'!I:I,"Sportvloer"),IF(C67="harde vloer zonder waslaag (overig)",SUMIFS('4-Basis ruimtestaat'!J:J,'4-Basis ruimtestaat'!B:B,'11-Vloeronderhoud'!A67,'4-Basis ruimtestaat'!I:I,"harde vloer zonder waslaag (overig)"),IF(C67="zachte vloer",SUMIFS('4-Basis ruimtestaat'!J:J,'4-Basis ruimtestaat'!B:B,'11-Vloeronderhoud'!A67,'4-Basis ruimtestaat'!I:I,"zachte vloer"),0)))))</f>
        <v>114</v>
      </c>
      <c r="F67" s="425">
        <f t="shared" si="3"/>
        <v>0</v>
      </c>
      <c r="G67" s="426">
        <f t="shared" si="4"/>
        <v>0</v>
      </c>
      <c r="H67" s="427" t="s">
        <v>764</v>
      </c>
      <c r="I67" s="426">
        <f t="shared" si="11"/>
        <v>0</v>
      </c>
    </row>
    <row r="68" spans="1:9">
      <c r="A68" s="476" t="s">
        <v>277</v>
      </c>
      <c r="B68" s="418"/>
      <c r="C68" s="418" t="s">
        <v>79</v>
      </c>
      <c r="D68" s="418" t="s">
        <v>236</v>
      </c>
      <c r="E68" s="424">
        <f>IF(C68="Linoleum",SUMIFS('4-Basis ruimtestaat'!J:J,'4-Basis ruimtestaat'!B:B,'11-Vloeronderhoud'!A68,'4-Basis ruimtestaat'!I:I,"Linoleum"),IF(C68="Harde vloer zonder waslaag (sanitair)",SUMIFS('4-Basis ruimtestaat'!J:J,'4-Basis ruimtestaat'!B:B,'11-Vloeronderhoud'!A68,'4-Basis ruimtestaat'!I:I,"harde vloer zonder waslaag (sanitair)"),IF(C68="Sportvloer",SUMIFS('4-Basis ruimtestaat'!J:J,'4-Basis ruimtestaat'!B:B,'11-Vloeronderhoud'!A68,'4-Basis ruimtestaat'!I:I,"Sportvloer"),IF(C68="harde vloer zonder waslaag (overig)",SUMIFS('4-Basis ruimtestaat'!J:J,'4-Basis ruimtestaat'!B:B,'11-Vloeronderhoud'!A68,'4-Basis ruimtestaat'!I:I,"harde vloer zonder waslaag (overig)"),IF(C68="zachte vloer",SUMIFS('4-Basis ruimtestaat'!J:J,'4-Basis ruimtestaat'!B:B,'11-Vloeronderhoud'!A68,'4-Basis ruimtestaat'!I:I,"zachte vloer"),0)))))</f>
        <v>0</v>
      </c>
      <c r="F68" s="425">
        <f t="shared" si="3"/>
        <v>0</v>
      </c>
      <c r="G68" s="426">
        <f t="shared" si="4"/>
        <v>0</v>
      </c>
      <c r="H68" s="427" t="s">
        <v>238</v>
      </c>
      <c r="I68" s="426">
        <f t="shared" si="11"/>
        <v>0</v>
      </c>
    </row>
    <row r="69" spans="1:9">
      <c r="A69" s="273" t="s">
        <v>262</v>
      </c>
      <c r="B69" s="418" t="s">
        <v>75</v>
      </c>
      <c r="C69" s="418" t="s">
        <v>75</v>
      </c>
      <c r="D69" s="418" t="s">
        <v>233</v>
      </c>
      <c r="E69" s="424">
        <f>IF(C69="Linoleum",SUMIFS('4-Basis ruimtestaat'!J:J,'4-Basis ruimtestaat'!B:B,'11-Vloeronderhoud'!A69,'4-Basis ruimtestaat'!I:I,"Linoleum"),IF(C69="Harde vloer zonder waslaag (sanitair)",SUMIFS('4-Basis ruimtestaat'!J:J,'4-Basis ruimtestaat'!B:B,'11-Vloeronderhoud'!A69,'4-Basis ruimtestaat'!I:I,"harde vloer zonder waslaag (sanitair)"),IF(C69="Sportvloer",SUMIFS('4-Basis ruimtestaat'!J:J,'4-Basis ruimtestaat'!B:B,'11-Vloeronderhoud'!A69,'4-Basis ruimtestaat'!I:I,"Sportvloer"),IF(C69="harde vloer zonder waslaag (overig)",SUMIFS('4-Basis ruimtestaat'!J:J,'4-Basis ruimtestaat'!B:B,'11-Vloeronderhoud'!A69,'4-Basis ruimtestaat'!I:I,"harde vloer zonder waslaag (overig)"),IF(C69="zachte vloer",SUMIFS('4-Basis ruimtestaat'!J:J,'4-Basis ruimtestaat'!B:B,'11-Vloeronderhoud'!A69,'4-Basis ruimtestaat'!I:I,"zachte vloer"),0)))))</f>
        <v>0</v>
      </c>
      <c r="F69" s="425">
        <f t="shared" si="3"/>
        <v>0</v>
      </c>
      <c r="G69" s="426">
        <f t="shared" si="4"/>
        <v>0</v>
      </c>
      <c r="H69" s="427" t="s">
        <v>653</v>
      </c>
      <c r="I69" s="426">
        <f>H69*G69</f>
        <v>0</v>
      </c>
    </row>
    <row r="70" spans="1:9">
      <c r="A70" s="273" t="s">
        <v>262</v>
      </c>
      <c r="B70" s="418" t="s">
        <v>75</v>
      </c>
      <c r="C70" s="418" t="s">
        <v>75</v>
      </c>
      <c r="D70" s="418" t="s">
        <v>234</v>
      </c>
      <c r="E70" s="424">
        <f>IF(C70="Linoleum",SUMIFS('4-Basis ruimtestaat'!J:J,'4-Basis ruimtestaat'!B:B,'11-Vloeronderhoud'!A70,'4-Basis ruimtestaat'!I:I,"Linoleum"),IF(C70="Harde vloer zonder waslaag (sanitair)",SUMIFS('4-Basis ruimtestaat'!J:J,'4-Basis ruimtestaat'!B:B,'11-Vloeronderhoud'!A70,'4-Basis ruimtestaat'!I:I,"harde vloer zonder waslaag (sanitair)"),IF(C70="Sportvloer",SUMIFS('4-Basis ruimtestaat'!J:J,'4-Basis ruimtestaat'!B:B,'11-Vloeronderhoud'!A70,'4-Basis ruimtestaat'!I:I,"Sportvloer"),IF(C70="harde vloer zonder waslaag (overig)",SUMIFS('4-Basis ruimtestaat'!J:J,'4-Basis ruimtestaat'!B:B,'11-Vloeronderhoud'!A70,'4-Basis ruimtestaat'!I:I,"harde vloer zonder waslaag (overig)"),IF(C70="zachte vloer",SUMIFS('4-Basis ruimtestaat'!J:J,'4-Basis ruimtestaat'!B:B,'11-Vloeronderhoud'!A70,'4-Basis ruimtestaat'!I:I,"zachte vloer"),0)))))</f>
        <v>0</v>
      </c>
      <c r="F70" s="425">
        <f t="shared" si="3"/>
        <v>0</v>
      </c>
      <c r="G70" s="426">
        <f t="shared" si="4"/>
        <v>0</v>
      </c>
      <c r="H70" s="427" t="s">
        <v>761</v>
      </c>
      <c r="I70" s="426">
        <f t="shared" ref="I70:I75" si="12">H70*G70</f>
        <v>0</v>
      </c>
    </row>
    <row r="71" spans="1:9">
      <c r="A71" s="273" t="s">
        <v>262</v>
      </c>
      <c r="B71" s="418" t="s">
        <v>75</v>
      </c>
      <c r="C71" s="418" t="s">
        <v>75</v>
      </c>
      <c r="D71" s="418" t="s">
        <v>654</v>
      </c>
      <c r="E71" s="424">
        <f>IF(C71="Linoleum",SUMIFS('4-Basis ruimtestaat'!J:J,'4-Basis ruimtestaat'!B:B,'11-Vloeronderhoud'!A71,'4-Basis ruimtestaat'!I:I,"Linoleum"),IF(C71="Harde vloer zonder waslaag (sanitair)",SUMIFS('4-Basis ruimtestaat'!J:J,'4-Basis ruimtestaat'!B:B,'11-Vloeronderhoud'!A71,'4-Basis ruimtestaat'!I:I,"harde vloer zonder waslaag (sanitair)"),IF(C71="Sportvloer",SUMIFS('4-Basis ruimtestaat'!J:J,'4-Basis ruimtestaat'!B:B,'11-Vloeronderhoud'!A71,'4-Basis ruimtestaat'!I:I,"Sportvloer"),IF(C71="harde vloer zonder waslaag (overig)",SUMIFS('4-Basis ruimtestaat'!J:J,'4-Basis ruimtestaat'!B:B,'11-Vloeronderhoud'!A71,'4-Basis ruimtestaat'!I:I,"harde vloer zonder waslaag (overig)"),IF(C71="zachte vloer",SUMIFS('4-Basis ruimtestaat'!J:J,'4-Basis ruimtestaat'!B:B,'11-Vloeronderhoud'!A71,'4-Basis ruimtestaat'!I:I,"zachte vloer"),0)))))</f>
        <v>0</v>
      </c>
      <c r="F71" s="425">
        <f t="shared" si="3"/>
        <v>0</v>
      </c>
      <c r="G71" s="426">
        <f t="shared" si="4"/>
        <v>0</v>
      </c>
      <c r="H71" s="427" t="s">
        <v>760</v>
      </c>
      <c r="I71" s="426">
        <f t="shared" si="12"/>
        <v>0</v>
      </c>
    </row>
    <row r="72" spans="1:9">
      <c r="A72" s="273" t="s">
        <v>262</v>
      </c>
      <c r="B72" s="418"/>
      <c r="C72" s="418" t="s">
        <v>76</v>
      </c>
      <c r="D72" s="418" t="s">
        <v>235</v>
      </c>
      <c r="E72" s="424">
        <f>IF(C72="Linoleum",SUMIFS('4-Basis ruimtestaat'!J:J,'4-Basis ruimtestaat'!B:B,'11-Vloeronderhoud'!A72,'4-Basis ruimtestaat'!I:I,"Linoleum"),IF(C72="Harde vloer zonder waslaag (sanitair)",SUMIFS('4-Basis ruimtestaat'!J:J,'4-Basis ruimtestaat'!B:B,'11-Vloeronderhoud'!A72,'4-Basis ruimtestaat'!I:I,"harde vloer zonder waslaag (sanitair)"),IF(C72="Sportvloer",SUMIFS('4-Basis ruimtestaat'!J:J,'4-Basis ruimtestaat'!B:B,'11-Vloeronderhoud'!A72,'4-Basis ruimtestaat'!I:I,"Sportvloer"),IF(C72="harde vloer zonder waslaag (overig)",SUMIFS('4-Basis ruimtestaat'!J:J,'4-Basis ruimtestaat'!B:B,'11-Vloeronderhoud'!A72,'4-Basis ruimtestaat'!I:I,"harde vloer zonder waslaag (overig)"),IF(C72="zachte vloer",SUMIFS('4-Basis ruimtestaat'!J:J,'4-Basis ruimtestaat'!B:B,'11-Vloeronderhoud'!A72,'4-Basis ruimtestaat'!I:I,"zachte vloer"),0)))))</f>
        <v>142</v>
      </c>
      <c r="F72" s="425">
        <f t="shared" si="3"/>
        <v>0</v>
      </c>
      <c r="G72" s="426">
        <f t="shared" si="4"/>
        <v>0</v>
      </c>
      <c r="H72" s="427" t="s">
        <v>753</v>
      </c>
      <c r="I72" s="426">
        <f t="shared" si="12"/>
        <v>0</v>
      </c>
    </row>
    <row r="73" spans="1:9">
      <c r="A73" s="273" t="s">
        <v>262</v>
      </c>
      <c r="B73" s="418"/>
      <c r="C73" s="418" t="s">
        <v>80</v>
      </c>
      <c r="D73" s="418" t="s">
        <v>235</v>
      </c>
      <c r="E73" s="424">
        <f>IF(C73="Linoleum",SUMIFS('4-Basis ruimtestaat'!J:J,'4-Basis ruimtestaat'!B:B,'11-Vloeronderhoud'!A73,'4-Basis ruimtestaat'!I:I,"Linoleum"),IF(C73="Harde vloer zonder waslaag (sanitair)",SUMIFS('4-Basis ruimtestaat'!J:J,'4-Basis ruimtestaat'!B:B,'11-Vloeronderhoud'!A73,'4-Basis ruimtestaat'!I:I,"harde vloer zonder waslaag (sanitair)"),IF(C73="Sportvloer",SUMIFS('4-Basis ruimtestaat'!J:J,'4-Basis ruimtestaat'!B:B,'11-Vloeronderhoud'!A73,'4-Basis ruimtestaat'!I:I,"Sportvloer"),IF(C73="harde vloer zonder waslaag (overig)",SUMIFS('4-Basis ruimtestaat'!J:J,'4-Basis ruimtestaat'!B:B,'11-Vloeronderhoud'!A73,'4-Basis ruimtestaat'!I:I,"harde vloer zonder waslaag (overig)"),IF(C73="zachte vloer",SUMIFS('4-Basis ruimtestaat'!J:J,'4-Basis ruimtestaat'!B:B,'11-Vloeronderhoud'!A73,'4-Basis ruimtestaat'!I:I,"zachte vloer"),0)))))</f>
        <v>1439</v>
      </c>
      <c r="F73" s="425">
        <f t="shared" si="3"/>
        <v>0</v>
      </c>
      <c r="G73" s="426">
        <f t="shared" si="4"/>
        <v>0</v>
      </c>
      <c r="H73" s="427" t="s">
        <v>752</v>
      </c>
      <c r="I73" s="426">
        <f t="shared" si="12"/>
        <v>0</v>
      </c>
    </row>
    <row r="74" spans="1:9">
      <c r="A74" s="273" t="s">
        <v>262</v>
      </c>
      <c r="B74" s="418"/>
      <c r="C74" s="418" t="s">
        <v>364</v>
      </c>
      <c r="D74" s="418" t="s">
        <v>235</v>
      </c>
      <c r="E74" s="424">
        <f>IF(C74="Linoleum",SUMIFS('4-Basis ruimtestaat'!J:J,'4-Basis ruimtestaat'!B:B,'11-Vloeronderhoud'!A74,'4-Basis ruimtestaat'!I:I,"Linoleum"),IF(C74="Harde vloer zonder waslaag (sanitair)",SUMIFS('4-Basis ruimtestaat'!J:J,'4-Basis ruimtestaat'!B:B,'11-Vloeronderhoud'!A74,'4-Basis ruimtestaat'!I:I,"harde vloer zonder waslaag (sanitair)"),IF(C74="Sportvloer",SUMIFS('4-Basis ruimtestaat'!J:J,'4-Basis ruimtestaat'!B:B,'11-Vloeronderhoud'!A74,'4-Basis ruimtestaat'!I:I,"Sportvloer"),IF(C74="harde vloer zonder waslaag (overig)",SUMIFS('4-Basis ruimtestaat'!J:J,'4-Basis ruimtestaat'!B:B,'11-Vloeronderhoud'!A74,'4-Basis ruimtestaat'!I:I,"harde vloer zonder waslaag (overig)"),IF(C74="zachte vloer",SUMIFS('4-Basis ruimtestaat'!J:J,'4-Basis ruimtestaat'!B:B,'11-Vloeronderhoud'!A74,'4-Basis ruimtestaat'!I:I,"zachte vloer"),0)))))</f>
        <v>96</v>
      </c>
      <c r="F74" s="425">
        <f t="shared" si="3"/>
        <v>0</v>
      </c>
      <c r="G74" s="426">
        <f t="shared" si="4"/>
        <v>0</v>
      </c>
      <c r="H74" s="427" t="s">
        <v>764</v>
      </c>
      <c r="I74" s="426">
        <f t="shared" si="12"/>
        <v>0</v>
      </c>
    </row>
    <row r="75" spans="1:9">
      <c r="A75" s="273" t="s">
        <v>262</v>
      </c>
      <c r="B75" s="418"/>
      <c r="C75" s="418" t="s">
        <v>79</v>
      </c>
      <c r="D75" s="418" t="s">
        <v>236</v>
      </c>
      <c r="E75" s="424">
        <f>IF(C75="Linoleum",SUMIFS('4-Basis ruimtestaat'!J:J,'4-Basis ruimtestaat'!B:B,'11-Vloeronderhoud'!A75,'4-Basis ruimtestaat'!I:I,"Linoleum"),IF(C75="Harde vloer zonder waslaag (sanitair)",SUMIFS('4-Basis ruimtestaat'!J:J,'4-Basis ruimtestaat'!B:B,'11-Vloeronderhoud'!A75,'4-Basis ruimtestaat'!I:I,"harde vloer zonder waslaag (sanitair)"),IF(C75="Sportvloer",SUMIFS('4-Basis ruimtestaat'!J:J,'4-Basis ruimtestaat'!B:B,'11-Vloeronderhoud'!A75,'4-Basis ruimtestaat'!I:I,"Sportvloer"),IF(C75="harde vloer zonder waslaag (overig)",SUMIFS('4-Basis ruimtestaat'!J:J,'4-Basis ruimtestaat'!B:B,'11-Vloeronderhoud'!A75,'4-Basis ruimtestaat'!I:I,"harde vloer zonder waslaag (overig)"),IF(C75="zachte vloer",SUMIFS('4-Basis ruimtestaat'!J:J,'4-Basis ruimtestaat'!B:B,'11-Vloeronderhoud'!A75,'4-Basis ruimtestaat'!I:I,"zachte vloer"),0)))))</f>
        <v>91</v>
      </c>
      <c r="F75" s="425">
        <f t="shared" si="3"/>
        <v>0</v>
      </c>
      <c r="G75" s="426">
        <f t="shared" si="4"/>
        <v>0</v>
      </c>
      <c r="H75" s="427" t="s">
        <v>238</v>
      </c>
      <c r="I75" s="426">
        <f t="shared" si="12"/>
        <v>0</v>
      </c>
    </row>
    <row r="76" spans="1:9">
      <c r="A76" s="273" t="s">
        <v>264</v>
      </c>
      <c r="B76" s="418" t="s">
        <v>75</v>
      </c>
      <c r="C76" s="418" t="s">
        <v>75</v>
      </c>
      <c r="D76" s="418" t="s">
        <v>233</v>
      </c>
      <c r="E76" s="424">
        <f>IF(C76="Linoleum",SUMIFS('4-Basis ruimtestaat'!J:J,'4-Basis ruimtestaat'!B:B,'11-Vloeronderhoud'!A76,'4-Basis ruimtestaat'!I:I,"Linoleum"),IF(C76="Harde vloer zonder waslaag (sanitair)",SUMIFS('4-Basis ruimtestaat'!J:J,'4-Basis ruimtestaat'!B:B,'11-Vloeronderhoud'!A76,'4-Basis ruimtestaat'!I:I,"harde vloer zonder waslaag (sanitair)"),IF(C76="Sportvloer",SUMIFS('4-Basis ruimtestaat'!J:J,'4-Basis ruimtestaat'!B:B,'11-Vloeronderhoud'!A76,'4-Basis ruimtestaat'!I:I,"Sportvloer"),IF(C76="harde vloer zonder waslaag (overig)",SUMIFS('4-Basis ruimtestaat'!J:J,'4-Basis ruimtestaat'!B:B,'11-Vloeronderhoud'!A76,'4-Basis ruimtestaat'!I:I,"harde vloer zonder waslaag (overig)"),IF(C76="zachte vloer",SUMIFS('4-Basis ruimtestaat'!J:J,'4-Basis ruimtestaat'!B:B,'11-Vloeronderhoud'!A76,'4-Basis ruimtestaat'!I:I,"zachte vloer"),0)))))</f>
        <v>569</v>
      </c>
      <c r="F76" s="425">
        <f t="shared" si="3"/>
        <v>0</v>
      </c>
      <c r="G76" s="426">
        <f t="shared" si="4"/>
        <v>0</v>
      </c>
      <c r="H76" s="427" t="s">
        <v>653</v>
      </c>
      <c r="I76" s="426">
        <f>H76*G76</f>
        <v>0</v>
      </c>
    </row>
    <row r="77" spans="1:9">
      <c r="A77" s="273" t="s">
        <v>264</v>
      </c>
      <c r="B77" s="418" t="s">
        <v>75</v>
      </c>
      <c r="C77" s="418" t="s">
        <v>75</v>
      </c>
      <c r="D77" s="418" t="s">
        <v>234</v>
      </c>
      <c r="E77" s="424">
        <f>IF(C77="Linoleum",SUMIFS('4-Basis ruimtestaat'!J:J,'4-Basis ruimtestaat'!B:B,'11-Vloeronderhoud'!A77,'4-Basis ruimtestaat'!I:I,"Linoleum"),IF(C77="Harde vloer zonder waslaag (sanitair)",SUMIFS('4-Basis ruimtestaat'!J:J,'4-Basis ruimtestaat'!B:B,'11-Vloeronderhoud'!A77,'4-Basis ruimtestaat'!I:I,"harde vloer zonder waslaag (sanitair)"),IF(C77="Sportvloer",SUMIFS('4-Basis ruimtestaat'!J:J,'4-Basis ruimtestaat'!B:B,'11-Vloeronderhoud'!A77,'4-Basis ruimtestaat'!I:I,"Sportvloer"),IF(C77="harde vloer zonder waslaag (overig)",SUMIFS('4-Basis ruimtestaat'!J:J,'4-Basis ruimtestaat'!B:B,'11-Vloeronderhoud'!A77,'4-Basis ruimtestaat'!I:I,"harde vloer zonder waslaag (overig)"),IF(C77="zachte vloer",SUMIFS('4-Basis ruimtestaat'!J:J,'4-Basis ruimtestaat'!B:B,'11-Vloeronderhoud'!A77,'4-Basis ruimtestaat'!I:I,"zachte vloer"),0)))))</f>
        <v>569</v>
      </c>
      <c r="F77" s="425">
        <f t="shared" si="3"/>
        <v>0</v>
      </c>
      <c r="G77" s="426">
        <f t="shared" si="4"/>
        <v>0</v>
      </c>
      <c r="H77" s="427" t="s">
        <v>761</v>
      </c>
      <c r="I77" s="426">
        <f t="shared" ref="I77:I82" si="13">H77*G77</f>
        <v>0</v>
      </c>
    </row>
    <row r="78" spans="1:9">
      <c r="A78" s="273" t="s">
        <v>264</v>
      </c>
      <c r="B78" s="418" t="s">
        <v>75</v>
      </c>
      <c r="C78" s="418" t="s">
        <v>75</v>
      </c>
      <c r="D78" s="418" t="s">
        <v>654</v>
      </c>
      <c r="E78" s="424">
        <f>IF(C78="Linoleum",SUMIFS('4-Basis ruimtestaat'!J:J,'4-Basis ruimtestaat'!B:B,'11-Vloeronderhoud'!A78,'4-Basis ruimtestaat'!I:I,"Linoleum"),IF(C78="Harde vloer zonder waslaag (sanitair)",SUMIFS('4-Basis ruimtestaat'!J:J,'4-Basis ruimtestaat'!B:B,'11-Vloeronderhoud'!A78,'4-Basis ruimtestaat'!I:I,"harde vloer zonder waslaag (sanitair)"),IF(C78="Sportvloer",SUMIFS('4-Basis ruimtestaat'!J:J,'4-Basis ruimtestaat'!B:B,'11-Vloeronderhoud'!A78,'4-Basis ruimtestaat'!I:I,"Sportvloer"),IF(C78="harde vloer zonder waslaag (overig)",SUMIFS('4-Basis ruimtestaat'!J:J,'4-Basis ruimtestaat'!B:B,'11-Vloeronderhoud'!A78,'4-Basis ruimtestaat'!I:I,"harde vloer zonder waslaag (overig)"),IF(C78="zachte vloer",SUMIFS('4-Basis ruimtestaat'!J:J,'4-Basis ruimtestaat'!B:B,'11-Vloeronderhoud'!A78,'4-Basis ruimtestaat'!I:I,"zachte vloer"),0)))))</f>
        <v>569</v>
      </c>
      <c r="F78" s="425">
        <f t="shared" si="3"/>
        <v>0</v>
      </c>
      <c r="G78" s="426">
        <f t="shared" si="4"/>
        <v>0</v>
      </c>
      <c r="H78" s="427" t="s">
        <v>760</v>
      </c>
      <c r="I78" s="426">
        <f t="shared" si="13"/>
        <v>0</v>
      </c>
    </row>
    <row r="79" spans="1:9">
      <c r="A79" s="273" t="s">
        <v>264</v>
      </c>
      <c r="B79" s="418"/>
      <c r="C79" s="418" t="s">
        <v>76</v>
      </c>
      <c r="D79" s="418" t="s">
        <v>235</v>
      </c>
      <c r="E79" s="424">
        <f>IF(C79="Linoleum",SUMIFS('4-Basis ruimtestaat'!J:J,'4-Basis ruimtestaat'!B:B,'11-Vloeronderhoud'!A79,'4-Basis ruimtestaat'!I:I,"Linoleum"),IF(C79="Harde vloer zonder waslaag (sanitair)",SUMIFS('4-Basis ruimtestaat'!J:J,'4-Basis ruimtestaat'!B:B,'11-Vloeronderhoud'!A79,'4-Basis ruimtestaat'!I:I,"harde vloer zonder waslaag (sanitair)"),IF(C79="Sportvloer",SUMIFS('4-Basis ruimtestaat'!J:J,'4-Basis ruimtestaat'!B:B,'11-Vloeronderhoud'!A79,'4-Basis ruimtestaat'!I:I,"Sportvloer"),IF(C79="harde vloer zonder waslaag (overig)",SUMIFS('4-Basis ruimtestaat'!J:J,'4-Basis ruimtestaat'!B:B,'11-Vloeronderhoud'!A79,'4-Basis ruimtestaat'!I:I,"harde vloer zonder waslaag (overig)"),IF(C79="zachte vloer",SUMIFS('4-Basis ruimtestaat'!J:J,'4-Basis ruimtestaat'!B:B,'11-Vloeronderhoud'!A79,'4-Basis ruimtestaat'!I:I,"zachte vloer"),0)))))</f>
        <v>50</v>
      </c>
      <c r="F79" s="425">
        <f t="shared" si="3"/>
        <v>0</v>
      </c>
      <c r="G79" s="426">
        <f t="shared" si="4"/>
        <v>0</v>
      </c>
      <c r="H79" s="427" t="s">
        <v>753</v>
      </c>
      <c r="I79" s="426">
        <f t="shared" si="13"/>
        <v>0</v>
      </c>
    </row>
    <row r="80" spans="1:9">
      <c r="A80" s="273" t="s">
        <v>264</v>
      </c>
      <c r="B80" s="418"/>
      <c r="C80" s="418" t="s">
        <v>80</v>
      </c>
      <c r="D80" s="418" t="s">
        <v>235</v>
      </c>
      <c r="E80" s="424">
        <f>IF(C80="Linoleum",SUMIFS('4-Basis ruimtestaat'!J:J,'4-Basis ruimtestaat'!B:B,'11-Vloeronderhoud'!A80,'4-Basis ruimtestaat'!I:I,"Linoleum"),IF(C80="Harde vloer zonder waslaag (sanitair)",SUMIFS('4-Basis ruimtestaat'!J:J,'4-Basis ruimtestaat'!B:B,'11-Vloeronderhoud'!A80,'4-Basis ruimtestaat'!I:I,"harde vloer zonder waslaag (sanitair)"),IF(C80="Sportvloer",SUMIFS('4-Basis ruimtestaat'!J:J,'4-Basis ruimtestaat'!B:B,'11-Vloeronderhoud'!A80,'4-Basis ruimtestaat'!I:I,"Sportvloer"),IF(C80="harde vloer zonder waslaag (overig)",SUMIFS('4-Basis ruimtestaat'!J:J,'4-Basis ruimtestaat'!B:B,'11-Vloeronderhoud'!A80,'4-Basis ruimtestaat'!I:I,"harde vloer zonder waslaag (overig)"),IF(C80="zachte vloer",SUMIFS('4-Basis ruimtestaat'!J:J,'4-Basis ruimtestaat'!B:B,'11-Vloeronderhoud'!A80,'4-Basis ruimtestaat'!I:I,"zachte vloer"),0)))))</f>
        <v>0</v>
      </c>
      <c r="F80" s="425">
        <f t="shared" si="3"/>
        <v>0</v>
      </c>
      <c r="G80" s="426">
        <f t="shared" si="4"/>
        <v>0</v>
      </c>
      <c r="H80" s="427" t="s">
        <v>752</v>
      </c>
      <c r="I80" s="426">
        <f t="shared" si="13"/>
        <v>0</v>
      </c>
    </row>
    <row r="81" spans="1:9">
      <c r="A81" s="273" t="s">
        <v>264</v>
      </c>
      <c r="B81" s="418"/>
      <c r="C81" s="418" t="s">
        <v>364</v>
      </c>
      <c r="D81" s="418" t="s">
        <v>235</v>
      </c>
      <c r="E81" s="424">
        <f>IF(C81="Linoleum",SUMIFS('4-Basis ruimtestaat'!J:J,'4-Basis ruimtestaat'!B:B,'11-Vloeronderhoud'!A81,'4-Basis ruimtestaat'!I:I,"Linoleum"),IF(C81="Harde vloer zonder waslaag (sanitair)",SUMIFS('4-Basis ruimtestaat'!J:J,'4-Basis ruimtestaat'!B:B,'11-Vloeronderhoud'!A81,'4-Basis ruimtestaat'!I:I,"harde vloer zonder waslaag (sanitair)"),IF(C81="Sportvloer",SUMIFS('4-Basis ruimtestaat'!J:J,'4-Basis ruimtestaat'!B:B,'11-Vloeronderhoud'!A81,'4-Basis ruimtestaat'!I:I,"Sportvloer"),IF(C81="harde vloer zonder waslaag (overig)",SUMIFS('4-Basis ruimtestaat'!J:J,'4-Basis ruimtestaat'!B:B,'11-Vloeronderhoud'!A81,'4-Basis ruimtestaat'!I:I,"harde vloer zonder waslaag (overig)"),IF(C81="zachte vloer",SUMIFS('4-Basis ruimtestaat'!J:J,'4-Basis ruimtestaat'!B:B,'11-Vloeronderhoud'!A81,'4-Basis ruimtestaat'!I:I,"zachte vloer"),0)))))</f>
        <v>91</v>
      </c>
      <c r="F81" s="425">
        <f t="shared" si="3"/>
        <v>0</v>
      </c>
      <c r="G81" s="426">
        <f t="shared" si="4"/>
        <v>0</v>
      </c>
      <c r="H81" s="427" t="s">
        <v>764</v>
      </c>
      <c r="I81" s="426">
        <f t="shared" si="13"/>
        <v>0</v>
      </c>
    </row>
    <row r="82" spans="1:9">
      <c r="A82" s="273" t="s">
        <v>264</v>
      </c>
      <c r="B82" s="418"/>
      <c r="C82" s="418" t="s">
        <v>79</v>
      </c>
      <c r="D82" s="418" t="s">
        <v>236</v>
      </c>
      <c r="E82" s="424">
        <f>IF(C82="Linoleum",SUMIFS('4-Basis ruimtestaat'!J:J,'4-Basis ruimtestaat'!B:B,'11-Vloeronderhoud'!A82,'4-Basis ruimtestaat'!I:I,"Linoleum"),IF(C82="Harde vloer zonder waslaag (sanitair)",SUMIFS('4-Basis ruimtestaat'!J:J,'4-Basis ruimtestaat'!B:B,'11-Vloeronderhoud'!A82,'4-Basis ruimtestaat'!I:I,"harde vloer zonder waslaag (sanitair)"),IF(C82="Sportvloer",SUMIFS('4-Basis ruimtestaat'!J:J,'4-Basis ruimtestaat'!B:B,'11-Vloeronderhoud'!A82,'4-Basis ruimtestaat'!I:I,"Sportvloer"),IF(C82="harde vloer zonder waslaag (overig)",SUMIFS('4-Basis ruimtestaat'!J:J,'4-Basis ruimtestaat'!B:B,'11-Vloeronderhoud'!A82,'4-Basis ruimtestaat'!I:I,"harde vloer zonder waslaag (overig)"),IF(C82="zachte vloer",SUMIFS('4-Basis ruimtestaat'!J:J,'4-Basis ruimtestaat'!B:B,'11-Vloeronderhoud'!A82,'4-Basis ruimtestaat'!I:I,"zachte vloer"),0)))))</f>
        <v>502</v>
      </c>
      <c r="F82" s="425">
        <f t="shared" si="3"/>
        <v>0</v>
      </c>
      <c r="G82" s="426">
        <f t="shared" si="4"/>
        <v>0</v>
      </c>
      <c r="H82" s="427" t="s">
        <v>238</v>
      </c>
      <c r="I82" s="426">
        <f t="shared" si="13"/>
        <v>0</v>
      </c>
    </row>
    <row r="83" spans="1:9">
      <c r="A83" s="273" t="s">
        <v>263</v>
      </c>
      <c r="B83" s="418" t="s">
        <v>75</v>
      </c>
      <c r="C83" s="418" t="s">
        <v>75</v>
      </c>
      <c r="D83" s="418" t="s">
        <v>233</v>
      </c>
      <c r="E83" s="424">
        <f>IF(C83="Linoleum",SUMIFS('4-Basis ruimtestaat'!J:J,'4-Basis ruimtestaat'!B:B,'11-Vloeronderhoud'!A83,'4-Basis ruimtestaat'!I:I,"Linoleum"),IF(C83="Harde vloer zonder waslaag (sanitair)",SUMIFS('4-Basis ruimtestaat'!J:J,'4-Basis ruimtestaat'!B:B,'11-Vloeronderhoud'!A83,'4-Basis ruimtestaat'!I:I,"harde vloer zonder waslaag (sanitair)"),IF(C83="Sportvloer",SUMIFS('4-Basis ruimtestaat'!J:J,'4-Basis ruimtestaat'!B:B,'11-Vloeronderhoud'!A83,'4-Basis ruimtestaat'!I:I,"Sportvloer"),IF(C83="harde vloer zonder waslaag (overig)",SUMIFS('4-Basis ruimtestaat'!J:J,'4-Basis ruimtestaat'!B:B,'11-Vloeronderhoud'!A83,'4-Basis ruimtestaat'!I:I,"harde vloer zonder waslaag (overig)"),IF(C83="zachte vloer",SUMIFS('4-Basis ruimtestaat'!J:J,'4-Basis ruimtestaat'!B:B,'11-Vloeronderhoud'!A83,'4-Basis ruimtestaat'!I:I,"zachte vloer"),0)))))</f>
        <v>1544.2</v>
      </c>
      <c r="F83" s="425">
        <f t="shared" si="3"/>
        <v>0</v>
      </c>
      <c r="G83" s="426">
        <f t="shared" si="4"/>
        <v>0</v>
      </c>
      <c r="H83" s="427" t="s">
        <v>653</v>
      </c>
      <c r="I83" s="426">
        <f>H83*G83</f>
        <v>0</v>
      </c>
    </row>
    <row r="84" spans="1:9">
      <c r="A84" s="273" t="s">
        <v>263</v>
      </c>
      <c r="B84" s="418" t="s">
        <v>75</v>
      </c>
      <c r="C84" s="418" t="s">
        <v>75</v>
      </c>
      <c r="D84" s="418" t="s">
        <v>234</v>
      </c>
      <c r="E84" s="424">
        <f>IF(C84="Linoleum",SUMIFS('4-Basis ruimtestaat'!J:J,'4-Basis ruimtestaat'!B:B,'11-Vloeronderhoud'!A84,'4-Basis ruimtestaat'!I:I,"Linoleum"),IF(C84="Harde vloer zonder waslaag (sanitair)",SUMIFS('4-Basis ruimtestaat'!J:J,'4-Basis ruimtestaat'!B:B,'11-Vloeronderhoud'!A84,'4-Basis ruimtestaat'!I:I,"harde vloer zonder waslaag (sanitair)"),IF(C84="Sportvloer",SUMIFS('4-Basis ruimtestaat'!J:J,'4-Basis ruimtestaat'!B:B,'11-Vloeronderhoud'!A84,'4-Basis ruimtestaat'!I:I,"Sportvloer"),IF(C84="harde vloer zonder waslaag (overig)",SUMIFS('4-Basis ruimtestaat'!J:J,'4-Basis ruimtestaat'!B:B,'11-Vloeronderhoud'!A84,'4-Basis ruimtestaat'!I:I,"harde vloer zonder waslaag (overig)"),IF(C84="zachte vloer",SUMIFS('4-Basis ruimtestaat'!J:J,'4-Basis ruimtestaat'!B:B,'11-Vloeronderhoud'!A84,'4-Basis ruimtestaat'!I:I,"zachte vloer"),0)))))</f>
        <v>1544.2</v>
      </c>
      <c r="F84" s="425">
        <f t="shared" ref="F84:F173" si="14">VLOOKUP(D84,$F$3:$G$10,2,FALSE)</f>
        <v>0</v>
      </c>
      <c r="G84" s="426">
        <f t="shared" ref="G84:G173" si="15">(E84*F84)</f>
        <v>0</v>
      </c>
      <c r="H84" s="427" t="s">
        <v>761</v>
      </c>
      <c r="I84" s="426">
        <f t="shared" ref="I84:I89" si="16">H84*G84</f>
        <v>0</v>
      </c>
    </row>
    <row r="85" spans="1:9">
      <c r="A85" s="273" t="s">
        <v>263</v>
      </c>
      <c r="B85" s="418" t="s">
        <v>75</v>
      </c>
      <c r="C85" s="418" t="s">
        <v>75</v>
      </c>
      <c r="D85" s="418" t="s">
        <v>654</v>
      </c>
      <c r="E85" s="424">
        <f>IF(C85="Linoleum",SUMIFS('4-Basis ruimtestaat'!J:J,'4-Basis ruimtestaat'!B:B,'11-Vloeronderhoud'!A85,'4-Basis ruimtestaat'!I:I,"Linoleum"),IF(C85="Harde vloer zonder waslaag (sanitair)",SUMIFS('4-Basis ruimtestaat'!J:J,'4-Basis ruimtestaat'!B:B,'11-Vloeronderhoud'!A85,'4-Basis ruimtestaat'!I:I,"harde vloer zonder waslaag (sanitair)"),IF(C85="Sportvloer",SUMIFS('4-Basis ruimtestaat'!J:J,'4-Basis ruimtestaat'!B:B,'11-Vloeronderhoud'!A85,'4-Basis ruimtestaat'!I:I,"Sportvloer"),IF(C85="harde vloer zonder waslaag (overig)",SUMIFS('4-Basis ruimtestaat'!J:J,'4-Basis ruimtestaat'!B:B,'11-Vloeronderhoud'!A85,'4-Basis ruimtestaat'!I:I,"harde vloer zonder waslaag (overig)"),IF(C85="zachte vloer",SUMIFS('4-Basis ruimtestaat'!J:J,'4-Basis ruimtestaat'!B:B,'11-Vloeronderhoud'!A85,'4-Basis ruimtestaat'!I:I,"zachte vloer"),0)))))</f>
        <v>1544.2</v>
      </c>
      <c r="F85" s="425">
        <f t="shared" si="14"/>
        <v>0</v>
      </c>
      <c r="G85" s="426">
        <f t="shared" si="15"/>
        <v>0</v>
      </c>
      <c r="H85" s="427" t="s">
        <v>760</v>
      </c>
      <c r="I85" s="426">
        <f t="shared" si="16"/>
        <v>0</v>
      </c>
    </row>
    <row r="86" spans="1:9">
      <c r="A86" s="273" t="s">
        <v>263</v>
      </c>
      <c r="B86" s="418"/>
      <c r="C86" s="418" t="s">
        <v>76</v>
      </c>
      <c r="D86" s="418" t="s">
        <v>235</v>
      </c>
      <c r="E86" s="424">
        <f>IF(C86="Linoleum",SUMIFS('4-Basis ruimtestaat'!J:J,'4-Basis ruimtestaat'!B:B,'11-Vloeronderhoud'!A86,'4-Basis ruimtestaat'!I:I,"Linoleum"),IF(C86="Harde vloer zonder waslaag (sanitair)",SUMIFS('4-Basis ruimtestaat'!J:J,'4-Basis ruimtestaat'!B:B,'11-Vloeronderhoud'!A86,'4-Basis ruimtestaat'!I:I,"harde vloer zonder waslaag (sanitair)"),IF(C86="Sportvloer",SUMIFS('4-Basis ruimtestaat'!J:J,'4-Basis ruimtestaat'!B:B,'11-Vloeronderhoud'!A86,'4-Basis ruimtestaat'!I:I,"Sportvloer"),IF(C86="harde vloer zonder waslaag (overig)",SUMIFS('4-Basis ruimtestaat'!J:J,'4-Basis ruimtestaat'!B:B,'11-Vloeronderhoud'!A86,'4-Basis ruimtestaat'!I:I,"harde vloer zonder waslaag (overig)"),IF(C86="zachte vloer",SUMIFS('4-Basis ruimtestaat'!J:J,'4-Basis ruimtestaat'!B:B,'11-Vloeronderhoud'!A86,'4-Basis ruimtestaat'!I:I,"zachte vloer"),0)))))</f>
        <v>72.58</v>
      </c>
      <c r="F86" s="425">
        <f t="shared" si="14"/>
        <v>0</v>
      </c>
      <c r="G86" s="426">
        <f t="shared" si="15"/>
        <v>0</v>
      </c>
      <c r="H86" s="427" t="s">
        <v>753</v>
      </c>
      <c r="I86" s="426">
        <f t="shared" si="16"/>
        <v>0</v>
      </c>
    </row>
    <row r="87" spans="1:9">
      <c r="A87" s="273" t="s">
        <v>263</v>
      </c>
      <c r="B87" s="418"/>
      <c r="C87" s="418" t="s">
        <v>80</v>
      </c>
      <c r="D87" s="418" t="s">
        <v>235</v>
      </c>
      <c r="E87" s="424">
        <f>IF(C87="Linoleum",SUMIFS('4-Basis ruimtestaat'!J:J,'4-Basis ruimtestaat'!B:B,'11-Vloeronderhoud'!A87,'4-Basis ruimtestaat'!I:I,"Linoleum"),IF(C87="Harde vloer zonder waslaag (sanitair)",SUMIFS('4-Basis ruimtestaat'!J:J,'4-Basis ruimtestaat'!B:B,'11-Vloeronderhoud'!A87,'4-Basis ruimtestaat'!I:I,"harde vloer zonder waslaag (sanitair)"),IF(C87="Sportvloer",SUMIFS('4-Basis ruimtestaat'!J:J,'4-Basis ruimtestaat'!B:B,'11-Vloeronderhoud'!A87,'4-Basis ruimtestaat'!I:I,"Sportvloer"),IF(C87="harde vloer zonder waslaag (overig)",SUMIFS('4-Basis ruimtestaat'!J:J,'4-Basis ruimtestaat'!B:B,'11-Vloeronderhoud'!A87,'4-Basis ruimtestaat'!I:I,"harde vloer zonder waslaag (overig)"),IF(C87="zachte vloer",SUMIFS('4-Basis ruimtestaat'!J:J,'4-Basis ruimtestaat'!B:B,'11-Vloeronderhoud'!A87,'4-Basis ruimtestaat'!I:I,"zachte vloer"),0)))))</f>
        <v>35.450000000000003</v>
      </c>
      <c r="F87" s="425">
        <f t="shared" si="14"/>
        <v>0</v>
      </c>
      <c r="G87" s="426">
        <f t="shared" si="15"/>
        <v>0</v>
      </c>
      <c r="H87" s="427" t="s">
        <v>752</v>
      </c>
      <c r="I87" s="426">
        <f t="shared" si="16"/>
        <v>0</v>
      </c>
    </row>
    <row r="88" spans="1:9">
      <c r="A88" s="273" t="s">
        <v>263</v>
      </c>
      <c r="B88" s="418"/>
      <c r="C88" s="418" t="s">
        <v>364</v>
      </c>
      <c r="D88" s="418" t="s">
        <v>235</v>
      </c>
      <c r="E88" s="424">
        <f>IF(C88="Linoleum",SUMIFS('4-Basis ruimtestaat'!J:J,'4-Basis ruimtestaat'!B:B,'11-Vloeronderhoud'!A88,'4-Basis ruimtestaat'!I:I,"Linoleum"),IF(C88="Harde vloer zonder waslaag (sanitair)",SUMIFS('4-Basis ruimtestaat'!J:J,'4-Basis ruimtestaat'!B:B,'11-Vloeronderhoud'!A88,'4-Basis ruimtestaat'!I:I,"harde vloer zonder waslaag (sanitair)"),IF(C88="Sportvloer",SUMIFS('4-Basis ruimtestaat'!J:J,'4-Basis ruimtestaat'!B:B,'11-Vloeronderhoud'!A88,'4-Basis ruimtestaat'!I:I,"Sportvloer"),IF(C88="harde vloer zonder waslaag (overig)",SUMIFS('4-Basis ruimtestaat'!J:J,'4-Basis ruimtestaat'!B:B,'11-Vloeronderhoud'!A88,'4-Basis ruimtestaat'!I:I,"harde vloer zonder waslaag (overig)"),IF(C88="zachte vloer",SUMIFS('4-Basis ruimtestaat'!J:J,'4-Basis ruimtestaat'!B:B,'11-Vloeronderhoud'!A88,'4-Basis ruimtestaat'!I:I,"zachte vloer"),0)))))</f>
        <v>85</v>
      </c>
      <c r="F88" s="425">
        <f t="shared" si="14"/>
        <v>0</v>
      </c>
      <c r="G88" s="426">
        <f t="shared" si="15"/>
        <v>0</v>
      </c>
      <c r="H88" s="427" t="s">
        <v>764</v>
      </c>
      <c r="I88" s="426">
        <f t="shared" si="16"/>
        <v>0</v>
      </c>
    </row>
    <row r="89" spans="1:9">
      <c r="A89" s="273" t="s">
        <v>263</v>
      </c>
      <c r="B89" s="418"/>
      <c r="C89" s="418" t="s">
        <v>79</v>
      </c>
      <c r="D89" s="418" t="s">
        <v>236</v>
      </c>
      <c r="E89" s="424">
        <f>IF(C89="Linoleum",SUMIFS('4-Basis ruimtestaat'!J:J,'4-Basis ruimtestaat'!B:B,'11-Vloeronderhoud'!A89,'4-Basis ruimtestaat'!I:I,"Linoleum"),IF(C89="Harde vloer zonder waslaag (sanitair)",SUMIFS('4-Basis ruimtestaat'!J:J,'4-Basis ruimtestaat'!B:B,'11-Vloeronderhoud'!A89,'4-Basis ruimtestaat'!I:I,"harde vloer zonder waslaag (sanitair)"),IF(C89="Sportvloer",SUMIFS('4-Basis ruimtestaat'!J:J,'4-Basis ruimtestaat'!B:B,'11-Vloeronderhoud'!A89,'4-Basis ruimtestaat'!I:I,"Sportvloer"),IF(C89="harde vloer zonder waslaag (overig)",SUMIFS('4-Basis ruimtestaat'!J:J,'4-Basis ruimtestaat'!B:B,'11-Vloeronderhoud'!A89,'4-Basis ruimtestaat'!I:I,"harde vloer zonder waslaag (overig)"),IF(C89="zachte vloer",SUMIFS('4-Basis ruimtestaat'!J:J,'4-Basis ruimtestaat'!B:B,'11-Vloeronderhoud'!A89,'4-Basis ruimtestaat'!I:I,"zachte vloer"),0)))))</f>
        <v>11.36</v>
      </c>
      <c r="F89" s="425">
        <f t="shared" si="14"/>
        <v>0</v>
      </c>
      <c r="G89" s="426">
        <f t="shared" si="15"/>
        <v>0</v>
      </c>
      <c r="H89" s="427" t="s">
        <v>238</v>
      </c>
      <c r="I89" s="426">
        <f t="shared" si="16"/>
        <v>0</v>
      </c>
    </row>
    <row r="90" spans="1:9">
      <c r="A90" s="273" t="s">
        <v>269</v>
      </c>
      <c r="B90" s="418" t="s">
        <v>75</v>
      </c>
      <c r="C90" s="418" t="s">
        <v>75</v>
      </c>
      <c r="D90" s="418" t="s">
        <v>233</v>
      </c>
      <c r="E90" s="424">
        <f>IF(C90="Linoleum",SUMIFS('4-Basis ruimtestaat'!J:J,'4-Basis ruimtestaat'!B:B,'11-Vloeronderhoud'!A90,'4-Basis ruimtestaat'!I:I,"Linoleum"),IF(C90="Harde vloer zonder waslaag (sanitair)",SUMIFS('4-Basis ruimtestaat'!J:J,'4-Basis ruimtestaat'!B:B,'11-Vloeronderhoud'!A90,'4-Basis ruimtestaat'!I:I,"harde vloer zonder waslaag (sanitair)"),IF(C90="Sportvloer",SUMIFS('4-Basis ruimtestaat'!J:J,'4-Basis ruimtestaat'!B:B,'11-Vloeronderhoud'!A90,'4-Basis ruimtestaat'!I:I,"Sportvloer"),IF(C90="harde vloer zonder waslaag (overig)",SUMIFS('4-Basis ruimtestaat'!J:J,'4-Basis ruimtestaat'!B:B,'11-Vloeronderhoud'!A90,'4-Basis ruimtestaat'!I:I,"harde vloer zonder waslaag (overig)"),IF(C90="zachte vloer",SUMIFS('4-Basis ruimtestaat'!J:J,'4-Basis ruimtestaat'!B:B,'11-Vloeronderhoud'!A90,'4-Basis ruimtestaat'!I:I,"zachte vloer"),0)))))</f>
        <v>801.09</v>
      </c>
      <c r="F90" s="425">
        <f t="shared" si="14"/>
        <v>0</v>
      </c>
      <c r="G90" s="426">
        <f t="shared" si="15"/>
        <v>0</v>
      </c>
      <c r="H90" s="427" t="s">
        <v>653</v>
      </c>
      <c r="I90" s="426">
        <f>H90*G90</f>
        <v>0</v>
      </c>
    </row>
    <row r="91" spans="1:9">
      <c r="A91" s="273" t="s">
        <v>269</v>
      </c>
      <c r="B91" s="418" t="s">
        <v>75</v>
      </c>
      <c r="C91" s="418" t="s">
        <v>75</v>
      </c>
      <c r="D91" s="418" t="s">
        <v>234</v>
      </c>
      <c r="E91" s="424">
        <f>IF(C91="Linoleum",SUMIFS('4-Basis ruimtestaat'!J:J,'4-Basis ruimtestaat'!B:B,'11-Vloeronderhoud'!A91,'4-Basis ruimtestaat'!I:I,"Linoleum"),IF(C91="Harde vloer zonder waslaag (sanitair)",SUMIFS('4-Basis ruimtestaat'!J:J,'4-Basis ruimtestaat'!B:B,'11-Vloeronderhoud'!A91,'4-Basis ruimtestaat'!I:I,"harde vloer zonder waslaag (sanitair)"),IF(C91="Sportvloer",SUMIFS('4-Basis ruimtestaat'!J:J,'4-Basis ruimtestaat'!B:B,'11-Vloeronderhoud'!A91,'4-Basis ruimtestaat'!I:I,"Sportvloer"),IF(C91="harde vloer zonder waslaag (overig)",SUMIFS('4-Basis ruimtestaat'!J:J,'4-Basis ruimtestaat'!B:B,'11-Vloeronderhoud'!A91,'4-Basis ruimtestaat'!I:I,"harde vloer zonder waslaag (overig)"),IF(C91="zachte vloer",SUMIFS('4-Basis ruimtestaat'!J:J,'4-Basis ruimtestaat'!B:B,'11-Vloeronderhoud'!A91,'4-Basis ruimtestaat'!I:I,"zachte vloer"),0)))))</f>
        <v>801.09</v>
      </c>
      <c r="F91" s="425">
        <f t="shared" si="14"/>
        <v>0</v>
      </c>
      <c r="G91" s="426">
        <f t="shared" si="15"/>
        <v>0</v>
      </c>
      <c r="H91" s="427" t="s">
        <v>761</v>
      </c>
      <c r="I91" s="426">
        <f t="shared" ref="I91:I96" si="17">H91*G91</f>
        <v>0</v>
      </c>
    </row>
    <row r="92" spans="1:9">
      <c r="A92" s="273" t="s">
        <v>269</v>
      </c>
      <c r="B92" s="418" t="s">
        <v>75</v>
      </c>
      <c r="C92" s="418" t="s">
        <v>75</v>
      </c>
      <c r="D92" s="418" t="s">
        <v>654</v>
      </c>
      <c r="E92" s="424">
        <f>IF(C92="Linoleum",SUMIFS('4-Basis ruimtestaat'!J:J,'4-Basis ruimtestaat'!B:B,'11-Vloeronderhoud'!A92,'4-Basis ruimtestaat'!I:I,"Linoleum"),IF(C92="Harde vloer zonder waslaag (sanitair)",SUMIFS('4-Basis ruimtestaat'!J:J,'4-Basis ruimtestaat'!B:B,'11-Vloeronderhoud'!A92,'4-Basis ruimtestaat'!I:I,"harde vloer zonder waslaag (sanitair)"),IF(C92="Sportvloer",SUMIFS('4-Basis ruimtestaat'!J:J,'4-Basis ruimtestaat'!B:B,'11-Vloeronderhoud'!A92,'4-Basis ruimtestaat'!I:I,"Sportvloer"),IF(C92="harde vloer zonder waslaag (overig)",SUMIFS('4-Basis ruimtestaat'!J:J,'4-Basis ruimtestaat'!B:B,'11-Vloeronderhoud'!A92,'4-Basis ruimtestaat'!I:I,"harde vloer zonder waslaag (overig)"),IF(C92="zachte vloer",SUMIFS('4-Basis ruimtestaat'!J:J,'4-Basis ruimtestaat'!B:B,'11-Vloeronderhoud'!A92,'4-Basis ruimtestaat'!I:I,"zachte vloer"),0)))))</f>
        <v>801.09</v>
      </c>
      <c r="F92" s="425">
        <f t="shared" si="14"/>
        <v>0</v>
      </c>
      <c r="G92" s="426">
        <f t="shared" si="15"/>
        <v>0</v>
      </c>
      <c r="H92" s="427" t="s">
        <v>760</v>
      </c>
      <c r="I92" s="426">
        <f t="shared" si="17"/>
        <v>0</v>
      </c>
    </row>
    <row r="93" spans="1:9">
      <c r="A93" s="273" t="s">
        <v>269</v>
      </c>
      <c r="B93" s="418"/>
      <c r="C93" s="418" t="s">
        <v>76</v>
      </c>
      <c r="D93" s="418" t="s">
        <v>235</v>
      </c>
      <c r="E93" s="424">
        <f>IF(C93="Linoleum",SUMIFS('4-Basis ruimtestaat'!J:J,'4-Basis ruimtestaat'!B:B,'11-Vloeronderhoud'!A93,'4-Basis ruimtestaat'!I:I,"Linoleum"),IF(C93="Harde vloer zonder waslaag (sanitair)",SUMIFS('4-Basis ruimtestaat'!J:J,'4-Basis ruimtestaat'!B:B,'11-Vloeronderhoud'!A93,'4-Basis ruimtestaat'!I:I,"harde vloer zonder waslaag (sanitair)"),IF(C93="Sportvloer",SUMIFS('4-Basis ruimtestaat'!J:J,'4-Basis ruimtestaat'!B:B,'11-Vloeronderhoud'!A93,'4-Basis ruimtestaat'!I:I,"Sportvloer"),IF(C93="harde vloer zonder waslaag (overig)",SUMIFS('4-Basis ruimtestaat'!J:J,'4-Basis ruimtestaat'!B:B,'11-Vloeronderhoud'!A93,'4-Basis ruimtestaat'!I:I,"harde vloer zonder waslaag (overig)"),IF(C93="zachte vloer",SUMIFS('4-Basis ruimtestaat'!J:J,'4-Basis ruimtestaat'!B:B,'11-Vloeronderhoud'!A93,'4-Basis ruimtestaat'!I:I,"zachte vloer"),0)))))</f>
        <v>31.4</v>
      </c>
      <c r="F93" s="425">
        <f t="shared" si="14"/>
        <v>0</v>
      </c>
      <c r="G93" s="426">
        <f t="shared" si="15"/>
        <v>0</v>
      </c>
      <c r="H93" s="427" t="s">
        <v>753</v>
      </c>
      <c r="I93" s="426">
        <f t="shared" si="17"/>
        <v>0</v>
      </c>
    </row>
    <row r="94" spans="1:9">
      <c r="A94" s="273" t="s">
        <v>269</v>
      </c>
      <c r="B94" s="418"/>
      <c r="C94" s="418" t="s">
        <v>80</v>
      </c>
      <c r="D94" s="418" t="s">
        <v>235</v>
      </c>
      <c r="E94" s="424">
        <f>IF(C94="Linoleum",SUMIFS('4-Basis ruimtestaat'!J:J,'4-Basis ruimtestaat'!B:B,'11-Vloeronderhoud'!A94,'4-Basis ruimtestaat'!I:I,"Linoleum"),IF(C94="Harde vloer zonder waslaag (sanitair)",SUMIFS('4-Basis ruimtestaat'!J:J,'4-Basis ruimtestaat'!B:B,'11-Vloeronderhoud'!A94,'4-Basis ruimtestaat'!I:I,"harde vloer zonder waslaag (sanitair)"),IF(C94="Sportvloer",SUMIFS('4-Basis ruimtestaat'!J:J,'4-Basis ruimtestaat'!B:B,'11-Vloeronderhoud'!A94,'4-Basis ruimtestaat'!I:I,"Sportvloer"),IF(C94="harde vloer zonder waslaag (overig)",SUMIFS('4-Basis ruimtestaat'!J:J,'4-Basis ruimtestaat'!B:B,'11-Vloeronderhoud'!A94,'4-Basis ruimtestaat'!I:I,"harde vloer zonder waslaag (overig)"),IF(C94="zachte vloer",SUMIFS('4-Basis ruimtestaat'!J:J,'4-Basis ruimtestaat'!B:B,'11-Vloeronderhoud'!A94,'4-Basis ruimtestaat'!I:I,"zachte vloer"),0)))))</f>
        <v>0</v>
      </c>
      <c r="F94" s="425">
        <f t="shared" si="14"/>
        <v>0</v>
      </c>
      <c r="G94" s="426">
        <f t="shared" si="15"/>
        <v>0</v>
      </c>
      <c r="H94" s="427" t="s">
        <v>752</v>
      </c>
      <c r="I94" s="426">
        <f t="shared" si="17"/>
        <v>0</v>
      </c>
    </row>
    <row r="95" spans="1:9">
      <c r="A95" s="273" t="s">
        <v>269</v>
      </c>
      <c r="B95" s="418"/>
      <c r="C95" s="418" t="s">
        <v>364</v>
      </c>
      <c r="D95" s="418" t="s">
        <v>235</v>
      </c>
      <c r="E95" s="424">
        <f>IF(C95="Linoleum",SUMIFS('4-Basis ruimtestaat'!J:J,'4-Basis ruimtestaat'!B:B,'11-Vloeronderhoud'!A95,'4-Basis ruimtestaat'!I:I,"Linoleum"),IF(C95="Harde vloer zonder waslaag (sanitair)",SUMIFS('4-Basis ruimtestaat'!J:J,'4-Basis ruimtestaat'!B:B,'11-Vloeronderhoud'!A95,'4-Basis ruimtestaat'!I:I,"harde vloer zonder waslaag (sanitair)"),IF(C95="Sportvloer",SUMIFS('4-Basis ruimtestaat'!J:J,'4-Basis ruimtestaat'!B:B,'11-Vloeronderhoud'!A95,'4-Basis ruimtestaat'!I:I,"Sportvloer"),IF(C95="harde vloer zonder waslaag (overig)",SUMIFS('4-Basis ruimtestaat'!J:J,'4-Basis ruimtestaat'!B:B,'11-Vloeronderhoud'!A95,'4-Basis ruimtestaat'!I:I,"harde vloer zonder waslaag (overig)"),IF(C95="zachte vloer",SUMIFS('4-Basis ruimtestaat'!J:J,'4-Basis ruimtestaat'!B:B,'11-Vloeronderhoud'!A95,'4-Basis ruimtestaat'!I:I,"zachte vloer"),0)))))</f>
        <v>0</v>
      </c>
      <c r="F95" s="425">
        <f t="shared" si="14"/>
        <v>0</v>
      </c>
      <c r="G95" s="426">
        <f t="shared" si="15"/>
        <v>0</v>
      </c>
      <c r="H95" s="427" t="s">
        <v>764</v>
      </c>
      <c r="I95" s="426">
        <f t="shared" si="17"/>
        <v>0</v>
      </c>
    </row>
    <row r="96" spans="1:9">
      <c r="A96" s="273" t="s">
        <v>269</v>
      </c>
      <c r="B96" s="418"/>
      <c r="C96" s="418" t="s">
        <v>79</v>
      </c>
      <c r="D96" s="418" t="s">
        <v>236</v>
      </c>
      <c r="E96" s="424">
        <f>IF(C96="Linoleum",SUMIFS('4-Basis ruimtestaat'!J:J,'4-Basis ruimtestaat'!B:B,'11-Vloeronderhoud'!A96,'4-Basis ruimtestaat'!I:I,"Linoleum"),IF(C96="Harde vloer zonder waslaag (sanitair)",SUMIFS('4-Basis ruimtestaat'!J:J,'4-Basis ruimtestaat'!B:B,'11-Vloeronderhoud'!A96,'4-Basis ruimtestaat'!I:I,"harde vloer zonder waslaag (sanitair)"),IF(C96="Sportvloer",SUMIFS('4-Basis ruimtestaat'!J:J,'4-Basis ruimtestaat'!B:B,'11-Vloeronderhoud'!A96,'4-Basis ruimtestaat'!I:I,"Sportvloer"),IF(C96="harde vloer zonder waslaag (overig)",SUMIFS('4-Basis ruimtestaat'!J:J,'4-Basis ruimtestaat'!B:B,'11-Vloeronderhoud'!A96,'4-Basis ruimtestaat'!I:I,"harde vloer zonder waslaag (overig)"),IF(C96="zachte vloer",SUMIFS('4-Basis ruimtestaat'!J:J,'4-Basis ruimtestaat'!B:B,'11-Vloeronderhoud'!A96,'4-Basis ruimtestaat'!I:I,"zachte vloer"),0)))))</f>
        <v>35.92</v>
      </c>
      <c r="F96" s="425">
        <f t="shared" si="14"/>
        <v>0</v>
      </c>
      <c r="G96" s="426">
        <f t="shared" si="15"/>
        <v>0</v>
      </c>
      <c r="H96" s="427" t="s">
        <v>238</v>
      </c>
      <c r="I96" s="426">
        <f t="shared" si="17"/>
        <v>0</v>
      </c>
    </row>
    <row r="97" spans="1:9">
      <c r="A97" s="273" t="s">
        <v>265</v>
      </c>
      <c r="B97" s="418" t="s">
        <v>75</v>
      </c>
      <c r="C97" s="418" t="s">
        <v>75</v>
      </c>
      <c r="D97" s="418" t="s">
        <v>233</v>
      </c>
      <c r="E97" s="424">
        <f>IF(C97="Linoleum",SUMIFS('4-Basis ruimtestaat'!J:J,'4-Basis ruimtestaat'!B:B,'11-Vloeronderhoud'!A97,'4-Basis ruimtestaat'!I:I,"Linoleum"),IF(C97="Harde vloer zonder waslaag (sanitair)",SUMIFS('4-Basis ruimtestaat'!J:J,'4-Basis ruimtestaat'!B:B,'11-Vloeronderhoud'!A97,'4-Basis ruimtestaat'!I:I,"harde vloer zonder waslaag (sanitair)"),IF(C97="Sportvloer",SUMIFS('4-Basis ruimtestaat'!J:J,'4-Basis ruimtestaat'!B:B,'11-Vloeronderhoud'!A97,'4-Basis ruimtestaat'!I:I,"Sportvloer"),IF(C97="harde vloer zonder waslaag (overig)",SUMIFS('4-Basis ruimtestaat'!J:J,'4-Basis ruimtestaat'!B:B,'11-Vloeronderhoud'!A97,'4-Basis ruimtestaat'!I:I,"harde vloer zonder waslaag (overig)"),IF(C97="zachte vloer",SUMIFS('4-Basis ruimtestaat'!J:J,'4-Basis ruimtestaat'!B:B,'11-Vloeronderhoud'!A97,'4-Basis ruimtestaat'!I:I,"zachte vloer"),0)))))</f>
        <v>642.84700000000009</v>
      </c>
      <c r="F97" s="425">
        <f t="shared" si="14"/>
        <v>0</v>
      </c>
      <c r="G97" s="426">
        <f t="shared" si="15"/>
        <v>0</v>
      </c>
      <c r="H97" s="427" t="s">
        <v>653</v>
      </c>
      <c r="I97" s="426">
        <f>H97*G97</f>
        <v>0</v>
      </c>
    </row>
    <row r="98" spans="1:9">
      <c r="A98" s="273" t="s">
        <v>265</v>
      </c>
      <c r="B98" s="418" t="s">
        <v>75</v>
      </c>
      <c r="C98" s="418" t="s">
        <v>75</v>
      </c>
      <c r="D98" s="418" t="s">
        <v>234</v>
      </c>
      <c r="E98" s="424">
        <f>IF(C98="Linoleum",SUMIFS('4-Basis ruimtestaat'!J:J,'4-Basis ruimtestaat'!B:B,'11-Vloeronderhoud'!A98,'4-Basis ruimtestaat'!I:I,"Linoleum"),IF(C98="Harde vloer zonder waslaag (sanitair)",SUMIFS('4-Basis ruimtestaat'!J:J,'4-Basis ruimtestaat'!B:B,'11-Vloeronderhoud'!A98,'4-Basis ruimtestaat'!I:I,"harde vloer zonder waslaag (sanitair)"),IF(C98="Sportvloer",SUMIFS('4-Basis ruimtestaat'!J:J,'4-Basis ruimtestaat'!B:B,'11-Vloeronderhoud'!A98,'4-Basis ruimtestaat'!I:I,"Sportvloer"),IF(C98="harde vloer zonder waslaag (overig)",SUMIFS('4-Basis ruimtestaat'!J:J,'4-Basis ruimtestaat'!B:B,'11-Vloeronderhoud'!A98,'4-Basis ruimtestaat'!I:I,"harde vloer zonder waslaag (overig)"),IF(C98="zachte vloer",SUMIFS('4-Basis ruimtestaat'!J:J,'4-Basis ruimtestaat'!B:B,'11-Vloeronderhoud'!A98,'4-Basis ruimtestaat'!I:I,"zachte vloer"),0)))))</f>
        <v>642.84700000000009</v>
      </c>
      <c r="F98" s="425">
        <f t="shared" si="14"/>
        <v>0</v>
      </c>
      <c r="G98" s="426">
        <f t="shared" si="15"/>
        <v>0</v>
      </c>
      <c r="H98" s="427" t="s">
        <v>761</v>
      </c>
      <c r="I98" s="426">
        <f t="shared" ref="I98:I103" si="18">H98*G98</f>
        <v>0</v>
      </c>
    </row>
    <row r="99" spans="1:9">
      <c r="A99" s="273" t="s">
        <v>265</v>
      </c>
      <c r="B99" s="418" t="s">
        <v>75</v>
      </c>
      <c r="C99" s="418" t="s">
        <v>75</v>
      </c>
      <c r="D99" s="418" t="s">
        <v>654</v>
      </c>
      <c r="E99" s="424">
        <f>IF(C99="Linoleum",SUMIFS('4-Basis ruimtestaat'!J:J,'4-Basis ruimtestaat'!B:B,'11-Vloeronderhoud'!A99,'4-Basis ruimtestaat'!I:I,"Linoleum"),IF(C99="Harde vloer zonder waslaag (sanitair)",SUMIFS('4-Basis ruimtestaat'!J:J,'4-Basis ruimtestaat'!B:B,'11-Vloeronderhoud'!A99,'4-Basis ruimtestaat'!I:I,"harde vloer zonder waslaag (sanitair)"),IF(C99="Sportvloer",SUMIFS('4-Basis ruimtestaat'!J:J,'4-Basis ruimtestaat'!B:B,'11-Vloeronderhoud'!A99,'4-Basis ruimtestaat'!I:I,"Sportvloer"),IF(C99="harde vloer zonder waslaag (overig)",SUMIFS('4-Basis ruimtestaat'!J:J,'4-Basis ruimtestaat'!B:B,'11-Vloeronderhoud'!A99,'4-Basis ruimtestaat'!I:I,"harde vloer zonder waslaag (overig)"),IF(C99="zachte vloer",SUMIFS('4-Basis ruimtestaat'!J:J,'4-Basis ruimtestaat'!B:B,'11-Vloeronderhoud'!A99,'4-Basis ruimtestaat'!I:I,"zachte vloer"),0)))))</f>
        <v>642.84700000000009</v>
      </c>
      <c r="F99" s="425">
        <f t="shared" si="14"/>
        <v>0</v>
      </c>
      <c r="G99" s="426">
        <f t="shared" si="15"/>
        <v>0</v>
      </c>
      <c r="H99" s="427" t="s">
        <v>760</v>
      </c>
      <c r="I99" s="426">
        <f t="shared" si="18"/>
        <v>0</v>
      </c>
    </row>
    <row r="100" spans="1:9">
      <c r="A100" s="273" t="s">
        <v>265</v>
      </c>
      <c r="B100" s="418"/>
      <c r="C100" s="418" t="s">
        <v>76</v>
      </c>
      <c r="D100" s="418" t="s">
        <v>235</v>
      </c>
      <c r="E100" s="424">
        <f>IF(C100="Linoleum",SUMIFS('4-Basis ruimtestaat'!J:J,'4-Basis ruimtestaat'!B:B,'11-Vloeronderhoud'!A100,'4-Basis ruimtestaat'!I:I,"Linoleum"),IF(C100="Harde vloer zonder waslaag (sanitair)",SUMIFS('4-Basis ruimtestaat'!J:J,'4-Basis ruimtestaat'!B:B,'11-Vloeronderhoud'!A100,'4-Basis ruimtestaat'!I:I,"harde vloer zonder waslaag (sanitair)"),IF(C100="Sportvloer",SUMIFS('4-Basis ruimtestaat'!J:J,'4-Basis ruimtestaat'!B:B,'11-Vloeronderhoud'!A100,'4-Basis ruimtestaat'!I:I,"Sportvloer"),IF(C100="harde vloer zonder waslaag (overig)",SUMIFS('4-Basis ruimtestaat'!J:J,'4-Basis ruimtestaat'!B:B,'11-Vloeronderhoud'!A100,'4-Basis ruimtestaat'!I:I,"harde vloer zonder waslaag (overig)"),IF(C100="zachte vloer",SUMIFS('4-Basis ruimtestaat'!J:J,'4-Basis ruimtestaat'!B:B,'11-Vloeronderhoud'!A100,'4-Basis ruimtestaat'!I:I,"zachte vloer"),0)))))</f>
        <v>97.500000000000014</v>
      </c>
      <c r="F100" s="425">
        <f t="shared" si="14"/>
        <v>0</v>
      </c>
      <c r="G100" s="426">
        <f t="shared" si="15"/>
        <v>0</v>
      </c>
      <c r="H100" s="427" t="s">
        <v>753</v>
      </c>
      <c r="I100" s="426">
        <f t="shared" si="18"/>
        <v>0</v>
      </c>
    </row>
    <row r="101" spans="1:9">
      <c r="A101" s="273" t="s">
        <v>265</v>
      </c>
      <c r="B101" s="418"/>
      <c r="C101" s="418" t="s">
        <v>80</v>
      </c>
      <c r="D101" s="418" t="s">
        <v>235</v>
      </c>
      <c r="E101" s="424">
        <f>IF(C101="Linoleum",SUMIFS('4-Basis ruimtestaat'!J:J,'4-Basis ruimtestaat'!B:B,'11-Vloeronderhoud'!A101,'4-Basis ruimtestaat'!I:I,"Linoleum"),IF(C101="Harde vloer zonder waslaag (sanitair)",SUMIFS('4-Basis ruimtestaat'!J:J,'4-Basis ruimtestaat'!B:B,'11-Vloeronderhoud'!A101,'4-Basis ruimtestaat'!I:I,"harde vloer zonder waslaag (sanitair)"),IF(C101="Sportvloer",SUMIFS('4-Basis ruimtestaat'!J:J,'4-Basis ruimtestaat'!B:B,'11-Vloeronderhoud'!A101,'4-Basis ruimtestaat'!I:I,"Sportvloer"),IF(C101="harde vloer zonder waslaag (overig)",SUMIFS('4-Basis ruimtestaat'!J:J,'4-Basis ruimtestaat'!B:B,'11-Vloeronderhoud'!A101,'4-Basis ruimtestaat'!I:I,"harde vloer zonder waslaag (overig)"),IF(C101="zachte vloer",SUMIFS('4-Basis ruimtestaat'!J:J,'4-Basis ruimtestaat'!B:B,'11-Vloeronderhoud'!A101,'4-Basis ruimtestaat'!I:I,"zachte vloer"),0)))))</f>
        <v>773.84500000000003</v>
      </c>
      <c r="F101" s="425">
        <f t="shared" si="14"/>
        <v>0</v>
      </c>
      <c r="G101" s="426">
        <f t="shared" si="15"/>
        <v>0</v>
      </c>
      <c r="H101" s="427" t="s">
        <v>752</v>
      </c>
      <c r="I101" s="426">
        <f t="shared" si="18"/>
        <v>0</v>
      </c>
    </row>
    <row r="102" spans="1:9">
      <c r="A102" s="273" t="s">
        <v>265</v>
      </c>
      <c r="B102" s="418"/>
      <c r="C102" s="418" t="s">
        <v>364</v>
      </c>
      <c r="D102" s="418" t="s">
        <v>235</v>
      </c>
      <c r="E102" s="424">
        <f>IF(C102="Linoleum",SUMIFS('4-Basis ruimtestaat'!J:J,'4-Basis ruimtestaat'!B:B,'11-Vloeronderhoud'!A102,'4-Basis ruimtestaat'!I:I,"Linoleum"),IF(C102="Harde vloer zonder waslaag (sanitair)",SUMIFS('4-Basis ruimtestaat'!J:J,'4-Basis ruimtestaat'!B:B,'11-Vloeronderhoud'!A102,'4-Basis ruimtestaat'!I:I,"harde vloer zonder waslaag (sanitair)"),IF(C102="Sportvloer",SUMIFS('4-Basis ruimtestaat'!J:J,'4-Basis ruimtestaat'!B:B,'11-Vloeronderhoud'!A102,'4-Basis ruimtestaat'!I:I,"Sportvloer"),IF(C102="harde vloer zonder waslaag (overig)",SUMIFS('4-Basis ruimtestaat'!J:J,'4-Basis ruimtestaat'!B:B,'11-Vloeronderhoud'!A102,'4-Basis ruimtestaat'!I:I,"harde vloer zonder waslaag (overig)"),IF(C102="zachte vloer",SUMIFS('4-Basis ruimtestaat'!J:J,'4-Basis ruimtestaat'!B:B,'11-Vloeronderhoud'!A102,'4-Basis ruimtestaat'!I:I,"zachte vloer"),0)))))</f>
        <v>288.10000000000002</v>
      </c>
      <c r="F102" s="425">
        <f t="shared" si="14"/>
        <v>0</v>
      </c>
      <c r="G102" s="426">
        <f t="shared" si="15"/>
        <v>0</v>
      </c>
      <c r="H102" s="427" t="s">
        <v>764</v>
      </c>
      <c r="I102" s="426">
        <f t="shared" si="18"/>
        <v>0</v>
      </c>
    </row>
    <row r="103" spans="1:9">
      <c r="A103" s="273" t="s">
        <v>265</v>
      </c>
      <c r="B103" s="418"/>
      <c r="C103" s="418" t="s">
        <v>79</v>
      </c>
      <c r="D103" s="418" t="s">
        <v>236</v>
      </c>
      <c r="E103" s="424">
        <f>IF(C103="Linoleum",SUMIFS('4-Basis ruimtestaat'!J:J,'4-Basis ruimtestaat'!B:B,'11-Vloeronderhoud'!A103,'4-Basis ruimtestaat'!I:I,"Linoleum"),IF(C103="Harde vloer zonder waslaag (sanitair)",SUMIFS('4-Basis ruimtestaat'!J:J,'4-Basis ruimtestaat'!B:B,'11-Vloeronderhoud'!A103,'4-Basis ruimtestaat'!I:I,"harde vloer zonder waslaag (sanitair)"),IF(C103="Sportvloer",SUMIFS('4-Basis ruimtestaat'!J:J,'4-Basis ruimtestaat'!B:B,'11-Vloeronderhoud'!A103,'4-Basis ruimtestaat'!I:I,"Sportvloer"),IF(C103="harde vloer zonder waslaag (overig)",SUMIFS('4-Basis ruimtestaat'!J:J,'4-Basis ruimtestaat'!B:B,'11-Vloeronderhoud'!A103,'4-Basis ruimtestaat'!I:I,"harde vloer zonder waslaag (overig)"),IF(C103="zachte vloer",SUMIFS('4-Basis ruimtestaat'!J:J,'4-Basis ruimtestaat'!B:B,'11-Vloeronderhoud'!A103,'4-Basis ruimtestaat'!I:I,"zachte vloer"),0)))))</f>
        <v>30.5</v>
      </c>
      <c r="F103" s="425">
        <f t="shared" si="14"/>
        <v>0</v>
      </c>
      <c r="G103" s="426">
        <f t="shared" si="15"/>
        <v>0</v>
      </c>
      <c r="H103" s="427" t="s">
        <v>238</v>
      </c>
      <c r="I103" s="426">
        <f t="shared" si="18"/>
        <v>0</v>
      </c>
    </row>
    <row r="104" spans="1:9">
      <c r="A104" s="273" t="s">
        <v>272</v>
      </c>
      <c r="B104" s="418" t="s">
        <v>75</v>
      </c>
      <c r="C104" s="418" t="s">
        <v>75</v>
      </c>
      <c r="D104" s="418" t="s">
        <v>233</v>
      </c>
      <c r="E104" s="424">
        <f>IF(C104="Linoleum",SUMIFS('4-Basis ruimtestaat'!J:J,'4-Basis ruimtestaat'!B:B,'11-Vloeronderhoud'!A104,'4-Basis ruimtestaat'!I:I,"Linoleum"),IF(C104="Harde vloer zonder waslaag (sanitair)",SUMIFS('4-Basis ruimtestaat'!J:J,'4-Basis ruimtestaat'!B:B,'11-Vloeronderhoud'!A104,'4-Basis ruimtestaat'!I:I,"harde vloer zonder waslaag (sanitair)"),IF(C104="Sportvloer",SUMIFS('4-Basis ruimtestaat'!J:J,'4-Basis ruimtestaat'!B:B,'11-Vloeronderhoud'!A104,'4-Basis ruimtestaat'!I:I,"Sportvloer"),IF(C104="harde vloer zonder waslaag (overig)",SUMIFS('4-Basis ruimtestaat'!J:J,'4-Basis ruimtestaat'!B:B,'11-Vloeronderhoud'!A104,'4-Basis ruimtestaat'!I:I,"harde vloer zonder waslaag (overig)"),IF(C104="zachte vloer",SUMIFS('4-Basis ruimtestaat'!J:J,'4-Basis ruimtestaat'!B:B,'11-Vloeronderhoud'!A104,'4-Basis ruimtestaat'!I:I,"zachte vloer"),0)))))</f>
        <v>1570.3</v>
      </c>
      <c r="F104" s="425">
        <f t="shared" si="14"/>
        <v>0</v>
      </c>
      <c r="G104" s="426">
        <f t="shared" si="15"/>
        <v>0</v>
      </c>
      <c r="H104" s="427" t="s">
        <v>653</v>
      </c>
      <c r="I104" s="426">
        <f>H104*G104</f>
        <v>0</v>
      </c>
    </row>
    <row r="105" spans="1:9">
      <c r="A105" s="273" t="s">
        <v>272</v>
      </c>
      <c r="B105" s="418" t="s">
        <v>75</v>
      </c>
      <c r="C105" s="418" t="s">
        <v>75</v>
      </c>
      <c r="D105" s="418" t="s">
        <v>234</v>
      </c>
      <c r="E105" s="424">
        <f>IF(C105="Linoleum",SUMIFS('4-Basis ruimtestaat'!J:J,'4-Basis ruimtestaat'!B:B,'11-Vloeronderhoud'!A105,'4-Basis ruimtestaat'!I:I,"Linoleum"),IF(C105="Harde vloer zonder waslaag (sanitair)",SUMIFS('4-Basis ruimtestaat'!J:J,'4-Basis ruimtestaat'!B:B,'11-Vloeronderhoud'!A105,'4-Basis ruimtestaat'!I:I,"harde vloer zonder waslaag (sanitair)"),IF(C105="Sportvloer",SUMIFS('4-Basis ruimtestaat'!J:J,'4-Basis ruimtestaat'!B:B,'11-Vloeronderhoud'!A105,'4-Basis ruimtestaat'!I:I,"Sportvloer"),IF(C105="harde vloer zonder waslaag (overig)",SUMIFS('4-Basis ruimtestaat'!J:J,'4-Basis ruimtestaat'!B:B,'11-Vloeronderhoud'!A105,'4-Basis ruimtestaat'!I:I,"harde vloer zonder waslaag (overig)"),IF(C105="zachte vloer",SUMIFS('4-Basis ruimtestaat'!J:J,'4-Basis ruimtestaat'!B:B,'11-Vloeronderhoud'!A105,'4-Basis ruimtestaat'!I:I,"zachte vloer"),0)))))</f>
        <v>1570.3</v>
      </c>
      <c r="F105" s="425">
        <f t="shared" si="14"/>
        <v>0</v>
      </c>
      <c r="G105" s="426">
        <f t="shared" si="15"/>
        <v>0</v>
      </c>
      <c r="H105" s="427" t="s">
        <v>761</v>
      </c>
      <c r="I105" s="426">
        <f t="shared" ref="I105:I110" si="19">H105*G105</f>
        <v>0</v>
      </c>
    </row>
    <row r="106" spans="1:9">
      <c r="A106" s="273" t="s">
        <v>272</v>
      </c>
      <c r="B106" s="418" t="s">
        <v>75</v>
      </c>
      <c r="C106" s="418" t="s">
        <v>75</v>
      </c>
      <c r="D106" s="418" t="s">
        <v>654</v>
      </c>
      <c r="E106" s="424">
        <f>IF(C106="Linoleum",SUMIFS('4-Basis ruimtestaat'!J:J,'4-Basis ruimtestaat'!B:B,'11-Vloeronderhoud'!A106,'4-Basis ruimtestaat'!I:I,"Linoleum"),IF(C106="Harde vloer zonder waslaag (sanitair)",SUMIFS('4-Basis ruimtestaat'!J:J,'4-Basis ruimtestaat'!B:B,'11-Vloeronderhoud'!A106,'4-Basis ruimtestaat'!I:I,"harde vloer zonder waslaag (sanitair)"),IF(C106="Sportvloer",SUMIFS('4-Basis ruimtestaat'!J:J,'4-Basis ruimtestaat'!B:B,'11-Vloeronderhoud'!A106,'4-Basis ruimtestaat'!I:I,"Sportvloer"),IF(C106="harde vloer zonder waslaag (overig)",SUMIFS('4-Basis ruimtestaat'!J:J,'4-Basis ruimtestaat'!B:B,'11-Vloeronderhoud'!A106,'4-Basis ruimtestaat'!I:I,"harde vloer zonder waslaag (overig)"),IF(C106="zachte vloer",SUMIFS('4-Basis ruimtestaat'!J:J,'4-Basis ruimtestaat'!B:B,'11-Vloeronderhoud'!A106,'4-Basis ruimtestaat'!I:I,"zachte vloer"),0)))))</f>
        <v>1570.3</v>
      </c>
      <c r="F106" s="425">
        <f t="shared" si="14"/>
        <v>0</v>
      </c>
      <c r="G106" s="426">
        <f t="shared" si="15"/>
        <v>0</v>
      </c>
      <c r="H106" s="427" t="s">
        <v>760</v>
      </c>
      <c r="I106" s="426">
        <f t="shared" si="19"/>
        <v>0</v>
      </c>
    </row>
    <row r="107" spans="1:9">
      <c r="A107" s="273" t="s">
        <v>272</v>
      </c>
      <c r="B107" s="418"/>
      <c r="C107" s="418" t="s">
        <v>76</v>
      </c>
      <c r="D107" s="418" t="s">
        <v>235</v>
      </c>
      <c r="E107" s="424">
        <f>IF(C107="Linoleum",SUMIFS('4-Basis ruimtestaat'!J:J,'4-Basis ruimtestaat'!B:B,'11-Vloeronderhoud'!A107,'4-Basis ruimtestaat'!I:I,"Linoleum"),IF(C107="Harde vloer zonder waslaag (sanitair)",SUMIFS('4-Basis ruimtestaat'!J:J,'4-Basis ruimtestaat'!B:B,'11-Vloeronderhoud'!A107,'4-Basis ruimtestaat'!I:I,"harde vloer zonder waslaag (sanitair)"),IF(C107="Sportvloer",SUMIFS('4-Basis ruimtestaat'!J:J,'4-Basis ruimtestaat'!B:B,'11-Vloeronderhoud'!A107,'4-Basis ruimtestaat'!I:I,"Sportvloer"),IF(C107="harde vloer zonder waslaag (overig)",SUMIFS('4-Basis ruimtestaat'!J:J,'4-Basis ruimtestaat'!B:B,'11-Vloeronderhoud'!A107,'4-Basis ruimtestaat'!I:I,"harde vloer zonder waslaag (overig)"),IF(C107="zachte vloer",SUMIFS('4-Basis ruimtestaat'!J:J,'4-Basis ruimtestaat'!B:B,'11-Vloeronderhoud'!A107,'4-Basis ruimtestaat'!I:I,"zachte vloer"),0)))))</f>
        <v>68.900000000000006</v>
      </c>
      <c r="F107" s="425">
        <f t="shared" si="14"/>
        <v>0</v>
      </c>
      <c r="G107" s="426">
        <f t="shared" si="15"/>
        <v>0</v>
      </c>
      <c r="H107" s="427" t="s">
        <v>753</v>
      </c>
      <c r="I107" s="426">
        <f t="shared" si="19"/>
        <v>0</v>
      </c>
    </row>
    <row r="108" spans="1:9">
      <c r="A108" s="273" t="s">
        <v>272</v>
      </c>
      <c r="B108" s="418"/>
      <c r="C108" s="418" t="s">
        <v>80</v>
      </c>
      <c r="D108" s="418" t="s">
        <v>235</v>
      </c>
      <c r="E108" s="424">
        <f>IF(C108="Linoleum",SUMIFS('4-Basis ruimtestaat'!J:J,'4-Basis ruimtestaat'!B:B,'11-Vloeronderhoud'!A108,'4-Basis ruimtestaat'!I:I,"Linoleum"),IF(C108="Harde vloer zonder waslaag (sanitair)",SUMIFS('4-Basis ruimtestaat'!J:J,'4-Basis ruimtestaat'!B:B,'11-Vloeronderhoud'!A108,'4-Basis ruimtestaat'!I:I,"harde vloer zonder waslaag (sanitair)"),IF(C108="Sportvloer",SUMIFS('4-Basis ruimtestaat'!J:J,'4-Basis ruimtestaat'!B:B,'11-Vloeronderhoud'!A108,'4-Basis ruimtestaat'!I:I,"Sportvloer"),IF(C108="harde vloer zonder waslaag (overig)",SUMIFS('4-Basis ruimtestaat'!J:J,'4-Basis ruimtestaat'!B:B,'11-Vloeronderhoud'!A108,'4-Basis ruimtestaat'!I:I,"harde vloer zonder waslaag (overig)"),IF(C108="zachte vloer",SUMIFS('4-Basis ruimtestaat'!J:J,'4-Basis ruimtestaat'!B:B,'11-Vloeronderhoud'!A108,'4-Basis ruimtestaat'!I:I,"zachte vloer"),0)))))</f>
        <v>0</v>
      </c>
      <c r="F108" s="425">
        <f t="shared" si="14"/>
        <v>0</v>
      </c>
      <c r="G108" s="426">
        <f t="shared" si="15"/>
        <v>0</v>
      </c>
      <c r="H108" s="427" t="s">
        <v>752</v>
      </c>
      <c r="I108" s="426">
        <f t="shared" si="19"/>
        <v>0</v>
      </c>
    </row>
    <row r="109" spans="1:9">
      <c r="A109" s="273" t="s">
        <v>272</v>
      </c>
      <c r="B109" s="418"/>
      <c r="C109" s="418" t="s">
        <v>364</v>
      </c>
      <c r="D109" s="418" t="s">
        <v>235</v>
      </c>
      <c r="E109" s="424">
        <f>IF(C109="Linoleum",SUMIFS('4-Basis ruimtestaat'!J:J,'4-Basis ruimtestaat'!B:B,'11-Vloeronderhoud'!A109,'4-Basis ruimtestaat'!I:I,"Linoleum"),IF(C109="Harde vloer zonder waslaag (sanitair)",SUMIFS('4-Basis ruimtestaat'!J:J,'4-Basis ruimtestaat'!B:B,'11-Vloeronderhoud'!A109,'4-Basis ruimtestaat'!I:I,"harde vloer zonder waslaag (sanitair)"),IF(C109="Sportvloer",SUMIFS('4-Basis ruimtestaat'!J:J,'4-Basis ruimtestaat'!B:B,'11-Vloeronderhoud'!A109,'4-Basis ruimtestaat'!I:I,"Sportvloer"),IF(C109="harde vloer zonder waslaag (overig)",SUMIFS('4-Basis ruimtestaat'!J:J,'4-Basis ruimtestaat'!B:B,'11-Vloeronderhoud'!A109,'4-Basis ruimtestaat'!I:I,"harde vloer zonder waslaag (overig)"),IF(C109="zachte vloer",SUMIFS('4-Basis ruimtestaat'!J:J,'4-Basis ruimtestaat'!B:B,'11-Vloeronderhoud'!A109,'4-Basis ruimtestaat'!I:I,"zachte vloer"),0)))))</f>
        <v>0</v>
      </c>
      <c r="F109" s="425">
        <f t="shared" si="14"/>
        <v>0</v>
      </c>
      <c r="G109" s="426">
        <f t="shared" si="15"/>
        <v>0</v>
      </c>
      <c r="H109" s="427" t="s">
        <v>764</v>
      </c>
      <c r="I109" s="426">
        <f t="shared" si="19"/>
        <v>0</v>
      </c>
    </row>
    <row r="110" spans="1:9">
      <c r="A110" s="273" t="s">
        <v>272</v>
      </c>
      <c r="B110" s="418"/>
      <c r="C110" s="418" t="s">
        <v>79</v>
      </c>
      <c r="D110" s="418" t="s">
        <v>236</v>
      </c>
      <c r="E110" s="424">
        <f>IF(C110="Linoleum",SUMIFS('4-Basis ruimtestaat'!J:J,'4-Basis ruimtestaat'!B:B,'11-Vloeronderhoud'!A110,'4-Basis ruimtestaat'!I:I,"Linoleum"),IF(C110="Harde vloer zonder waslaag (sanitair)",SUMIFS('4-Basis ruimtestaat'!J:J,'4-Basis ruimtestaat'!B:B,'11-Vloeronderhoud'!A110,'4-Basis ruimtestaat'!I:I,"harde vloer zonder waslaag (sanitair)"),IF(C110="Sportvloer",SUMIFS('4-Basis ruimtestaat'!J:J,'4-Basis ruimtestaat'!B:B,'11-Vloeronderhoud'!A110,'4-Basis ruimtestaat'!I:I,"Sportvloer"),IF(C110="harde vloer zonder waslaag (overig)",SUMIFS('4-Basis ruimtestaat'!J:J,'4-Basis ruimtestaat'!B:B,'11-Vloeronderhoud'!A110,'4-Basis ruimtestaat'!I:I,"harde vloer zonder waslaag (overig)"),IF(C110="zachte vloer",SUMIFS('4-Basis ruimtestaat'!J:J,'4-Basis ruimtestaat'!B:B,'11-Vloeronderhoud'!A110,'4-Basis ruimtestaat'!I:I,"zachte vloer"),0)))))</f>
        <v>127.80000000000001</v>
      </c>
      <c r="F110" s="425">
        <f t="shared" si="14"/>
        <v>0</v>
      </c>
      <c r="G110" s="426">
        <f t="shared" si="15"/>
        <v>0</v>
      </c>
      <c r="H110" s="427" t="s">
        <v>238</v>
      </c>
      <c r="I110" s="426">
        <f t="shared" si="19"/>
        <v>0</v>
      </c>
    </row>
    <row r="111" spans="1:9">
      <c r="A111" s="273" t="s">
        <v>256</v>
      </c>
      <c r="B111" s="418" t="s">
        <v>75</v>
      </c>
      <c r="C111" s="418" t="s">
        <v>75</v>
      </c>
      <c r="D111" s="418" t="s">
        <v>233</v>
      </c>
      <c r="E111" s="424">
        <f>IF(C111="Linoleum",SUMIFS('4-Basis ruimtestaat'!J:J,'4-Basis ruimtestaat'!B:B,'11-Vloeronderhoud'!A111,'4-Basis ruimtestaat'!I:I,"Linoleum"),IF(C111="Harde vloer zonder waslaag (sanitair)",SUMIFS('4-Basis ruimtestaat'!J:J,'4-Basis ruimtestaat'!B:B,'11-Vloeronderhoud'!A111,'4-Basis ruimtestaat'!I:I,"harde vloer zonder waslaag (sanitair)"),IF(C111="Sportvloer",SUMIFS('4-Basis ruimtestaat'!J:J,'4-Basis ruimtestaat'!B:B,'11-Vloeronderhoud'!A111,'4-Basis ruimtestaat'!I:I,"Sportvloer"),IF(C111="harde vloer zonder waslaag (overig)",SUMIFS('4-Basis ruimtestaat'!J:J,'4-Basis ruimtestaat'!B:B,'11-Vloeronderhoud'!A111,'4-Basis ruimtestaat'!I:I,"harde vloer zonder waslaag (overig)"),IF(C111="zachte vloer",SUMIFS('4-Basis ruimtestaat'!J:J,'4-Basis ruimtestaat'!B:B,'11-Vloeronderhoud'!A111,'4-Basis ruimtestaat'!I:I,"zachte vloer"),0)))))</f>
        <v>311</v>
      </c>
      <c r="F111" s="425">
        <f t="shared" si="14"/>
        <v>0</v>
      </c>
      <c r="G111" s="426">
        <f t="shared" si="15"/>
        <v>0</v>
      </c>
      <c r="H111" s="427" t="s">
        <v>653</v>
      </c>
      <c r="I111" s="426">
        <f>H111*G111</f>
        <v>0</v>
      </c>
    </row>
    <row r="112" spans="1:9">
      <c r="A112" s="273" t="s">
        <v>256</v>
      </c>
      <c r="B112" s="418" t="s">
        <v>75</v>
      </c>
      <c r="C112" s="418" t="s">
        <v>75</v>
      </c>
      <c r="D112" s="418" t="s">
        <v>234</v>
      </c>
      <c r="E112" s="424">
        <f>IF(C112="Linoleum",SUMIFS('4-Basis ruimtestaat'!J:J,'4-Basis ruimtestaat'!B:B,'11-Vloeronderhoud'!A112,'4-Basis ruimtestaat'!I:I,"Linoleum"),IF(C112="Harde vloer zonder waslaag (sanitair)",SUMIFS('4-Basis ruimtestaat'!J:J,'4-Basis ruimtestaat'!B:B,'11-Vloeronderhoud'!A112,'4-Basis ruimtestaat'!I:I,"harde vloer zonder waslaag (sanitair)"),IF(C112="Sportvloer",SUMIFS('4-Basis ruimtestaat'!J:J,'4-Basis ruimtestaat'!B:B,'11-Vloeronderhoud'!A112,'4-Basis ruimtestaat'!I:I,"Sportvloer"),IF(C112="harde vloer zonder waslaag (overig)",SUMIFS('4-Basis ruimtestaat'!J:J,'4-Basis ruimtestaat'!B:B,'11-Vloeronderhoud'!A112,'4-Basis ruimtestaat'!I:I,"harde vloer zonder waslaag (overig)"),IF(C112="zachte vloer",SUMIFS('4-Basis ruimtestaat'!J:J,'4-Basis ruimtestaat'!B:B,'11-Vloeronderhoud'!A112,'4-Basis ruimtestaat'!I:I,"zachte vloer"),0)))))</f>
        <v>311</v>
      </c>
      <c r="F112" s="425">
        <f t="shared" si="14"/>
        <v>0</v>
      </c>
      <c r="G112" s="426">
        <f t="shared" si="15"/>
        <v>0</v>
      </c>
      <c r="H112" s="427" t="s">
        <v>761</v>
      </c>
      <c r="I112" s="426">
        <f t="shared" ref="I112:I117" si="20">H112*G112</f>
        <v>0</v>
      </c>
    </row>
    <row r="113" spans="1:9">
      <c r="A113" s="273" t="s">
        <v>256</v>
      </c>
      <c r="B113" s="418" t="s">
        <v>75</v>
      </c>
      <c r="C113" s="418" t="s">
        <v>75</v>
      </c>
      <c r="D113" s="418" t="s">
        <v>654</v>
      </c>
      <c r="E113" s="424">
        <f>IF(C113="Linoleum",SUMIFS('4-Basis ruimtestaat'!J:J,'4-Basis ruimtestaat'!B:B,'11-Vloeronderhoud'!A113,'4-Basis ruimtestaat'!I:I,"Linoleum"),IF(C113="Harde vloer zonder waslaag (sanitair)",SUMIFS('4-Basis ruimtestaat'!J:J,'4-Basis ruimtestaat'!B:B,'11-Vloeronderhoud'!A113,'4-Basis ruimtestaat'!I:I,"harde vloer zonder waslaag (sanitair)"),IF(C113="Sportvloer",SUMIFS('4-Basis ruimtestaat'!J:J,'4-Basis ruimtestaat'!B:B,'11-Vloeronderhoud'!A113,'4-Basis ruimtestaat'!I:I,"Sportvloer"),IF(C113="harde vloer zonder waslaag (overig)",SUMIFS('4-Basis ruimtestaat'!J:J,'4-Basis ruimtestaat'!B:B,'11-Vloeronderhoud'!A113,'4-Basis ruimtestaat'!I:I,"harde vloer zonder waslaag (overig)"),IF(C113="zachte vloer",SUMIFS('4-Basis ruimtestaat'!J:J,'4-Basis ruimtestaat'!B:B,'11-Vloeronderhoud'!A113,'4-Basis ruimtestaat'!I:I,"zachte vloer"),0)))))</f>
        <v>311</v>
      </c>
      <c r="F113" s="425">
        <f t="shared" si="14"/>
        <v>0</v>
      </c>
      <c r="G113" s="426">
        <f t="shared" si="15"/>
        <v>0</v>
      </c>
      <c r="H113" s="427" t="s">
        <v>760</v>
      </c>
      <c r="I113" s="426">
        <f t="shared" si="20"/>
        <v>0</v>
      </c>
    </row>
    <row r="114" spans="1:9">
      <c r="A114" s="273" t="s">
        <v>256</v>
      </c>
      <c r="B114" s="418"/>
      <c r="C114" s="418" t="s">
        <v>76</v>
      </c>
      <c r="D114" s="418" t="s">
        <v>235</v>
      </c>
      <c r="E114" s="424">
        <f>IF(C114="Linoleum",SUMIFS('4-Basis ruimtestaat'!J:J,'4-Basis ruimtestaat'!B:B,'11-Vloeronderhoud'!A114,'4-Basis ruimtestaat'!I:I,"Linoleum"),IF(C114="Harde vloer zonder waslaag (sanitair)",SUMIFS('4-Basis ruimtestaat'!J:J,'4-Basis ruimtestaat'!B:B,'11-Vloeronderhoud'!A114,'4-Basis ruimtestaat'!I:I,"harde vloer zonder waslaag (sanitair)"),IF(C114="Sportvloer",SUMIFS('4-Basis ruimtestaat'!J:J,'4-Basis ruimtestaat'!B:B,'11-Vloeronderhoud'!A114,'4-Basis ruimtestaat'!I:I,"Sportvloer"),IF(C114="harde vloer zonder waslaag (overig)",SUMIFS('4-Basis ruimtestaat'!J:J,'4-Basis ruimtestaat'!B:B,'11-Vloeronderhoud'!A114,'4-Basis ruimtestaat'!I:I,"harde vloer zonder waslaag (overig)"),IF(C114="zachte vloer",SUMIFS('4-Basis ruimtestaat'!J:J,'4-Basis ruimtestaat'!B:B,'11-Vloeronderhoud'!A114,'4-Basis ruimtestaat'!I:I,"zachte vloer"),0)))))</f>
        <v>87</v>
      </c>
      <c r="F114" s="425">
        <f t="shared" si="14"/>
        <v>0</v>
      </c>
      <c r="G114" s="426">
        <f t="shared" si="15"/>
        <v>0</v>
      </c>
      <c r="H114" s="427" t="s">
        <v>753</v>
      </c>
      <c r="I114" s="426">
        <f t="shared" si="20"/>
        <v>0</v>
      </c>
    </row>
    <row r="115" spans="1:9">
      <c r="A115" s="273" t="s">
        <v>256</v>
      </c>
      <c r="B115" s="418"/>
      <c r="C115" s="418" t="s">
        <v>80</v>
      </c>
      <c r="D115" s="418" t="s">
        <v>235</v>
      </c>
      <c r="E115" s="424">
        <f>IF(C115="Linoleum",SUMIFS('4-Basis ruimtestaat'!J:J,'4-Basis ruimtestaat'!B:B,'11-Vloeronderhoud'!A115,'4-Basis ruimtestaat'!I:I,"Linoleum"),IF(C115="Harde vloer zonder waslaag (sanitair)",SUMIFS('4-Basis ruimtestaat'!J:J,'4-Basis ruimtestaat'!B:B,'11-Vloeronderhoud'!A115,'4-Basis ruimtestaat'!I:I,"harde vloer zonder waslaag (sanitair)"),IF(C115="Sportvloer",SUMIFS('4-Basis ruimtestaat'!J:J,'4-Basis ruimtestaat'!B:B,'11-Vloeronderhoud'!A115,'4-Basis ruimtestaat'!I:I,"Sportvloer"),IF(C115="harde vloer zonder waslaag (overig)",SUMIFS('4-Basis ruimtestaat'!J:J,'4-Basis ruimtestaat'!B:B,'11-Vloeronderhoud'!A115,'4-Basis ruimtestaat'!I:I,"harde vloer zonder waslaag (overig)"),IF(C115="zachte vloer",SUMIFS('4-Basis ruimtestaat'!J:J,'4-Basis ruimtestaat'!B:B,'11-Vloeronderhoud'!A115,'4-Basis ruimtestaat'!I:I,"zachte vloer"),0)))))</f>
        <v>0</v>
      </c>
      <c r="F115" s="425">
        <f t="shared" si="14"/>
        <v>0</v>
      </c>
      <c r="G115" s="426">
        <f t="shared" si="15"/>
        <v>0</v>
      </c>
      <c r="H115" s="427" t="s">
        <v>752</v>
      </c>
      <c r="I115" s="426">
        <f t="shared" si="20"/>
        <v>0</v>
      </c>
    </row>
    <row r="116" spans="1:9">
      <c r="A116" s="273" t="s">
        <v>256</v>
      </c>
      <c r="B116" s="418"/>
      <c r="C116" s="418" t="s">
        <v>364</v>
      </c>
      <c r="D116" s="418" t="s">
        <v>235</v>
      </c>
      <c r="E116" s="424">
        <f>IF(C116="Linoleum",SUMIFS('4-Basis ruimtestaat'!J:J,'4-Basis ruimtestaat'!B:B,'11-Vloeronderhoud'!A116,'4-Basis ruimtestaat'!I:I,"Linoleum"),IF(C116="Harde vloer zonder waslaag (sanitair)",SUMIFS('4-Basis ruimtestaat'!J:J,'4-Basis ruimtestaat'!B:B,'11-Vloeronderhoud'!A116,'4-Basis ruimtestaat'!I:I,"harde vloer zonder waslaag (sanitair)"),IF(C116="Sportvloer",SUMIFS('4-Basis ruimtestaat'!J:J,'4-Basis ruimtestaat'!B:B,'11-Vloeronderhoud'!A116,'4-Basis ruimtestaat'!I:I,"Sportvloer"),IF(C116="harde vloer zonder waslaag (overig)",SUMIFS('4-Basis ruimtestaat'!J:J,'4-Basis ruimtestaat'!B:B,'11-Vloeronderhoud'!A116,'4-Basis ruimtestaat'!I:I,"harde vloer zonder waslaag (overig)"),IF(C116="zachte vloer",SUMIFS('4-Basis ruimtestaat'!J:J,'4-Basis ruimtestaat'!B:B,'11-Vloeronderhoud'!A116,'4-Basis ruimtestaat'!I:I,"zachte vloer"),0)))))</f>
        <v>90</v>
      </c>
      <c r="F116" s="425">
        <f t="shared" si="14"/>
        <v>0</v>
      </c>
      <c r="G116" s="426">
        <f t="shared" si="15"/>
        <v>0</v>
      </c>
      <c r="H116" s="427" t="s">
        <v>764</v>
      </c>
      <c r="I116" s="426">
        <f t="shared" si="20"/>
        <v>0</v>
      </c>
    </row>
    <row r="117" spans="1:9">
      <c r="A117" s="273" t="s">
        <v>256</v>
      </c>
      <c r="B117" s="418"/>
      <c r="C117" s="418" t="s">
        <v>79</v>
      </c>
      <c r="D117" s="418" t="s">
        <v>236</v>
      </c>
      <c r="E117" s="424">
        <f>IF(C117="Linoleum",SUMIFS('4-Basis ruimtestaat'!J:J,'4-Basis ruimtestaat'!B:B,'11-Vloeronderhoud'!A117,'4-Basis ruimtestaat'!I:I,"Linoleum"),IF(C117="Harde vloer zonder waslaag (sanitair)",SUMIFS('4-Basis ruimtestaat'!J:J,'4-Basis ruimtestaat'!B:B,'11-Vloeronderhoud'!A117,'4-Basis ruimtestaat'!I:I,"harde vloer zonder waslaag (sanitair)"),IF(C117="Sportvloer",SUMIFS('4-Basis ruimtestaat'!J:J,'4-Basis ruimtestaat'!B:B,'11-Vloeronderhoud'!A117,'4-Basis ruimtestaat'!I:I,"Sportvloer"),IF(C117="harde vloer zonder waslaag (overig)",SUMIFS('4-Basis ruimtestaat'!J:J,'4-Basis ruimtestaat'!B:B,'11-Vloeronderhoud'!A117,'4-Basis ruimtestaat'!I:I,"harde vloer zonder waslaag (overig)"),IF(C117="zachte vloer",SUMIFS('4-Basis ruimtestaat'!J:J,'4-Basis ruimtestaat'!B:B,'11-Vloeronderhoud'!A117,'4-Basis ruimtestaat'!I:I,"zachte vloer"),0)))))</f>
        <v>1227</v>
      </c>
      <c r="F117" s="425">
        <f t="shared" si="14"/>
        <v>0</v>
      </c>
      <c r="G117" s="426">
        <f t="shared" si="15"/>
        <v>0</v>
      </c>
      <c r="H117" s="427" t="s">
        <v>238</v>
      </c>
      <c r="I117" s="426">
        <f t="shared" si="20"/>
        <v>0</v>
      </c>
    </row>
    <row r="118" spans="1:9">
      <c r="A118" s="273" t="s">
        <v>258</v>
      </c>
      <c r="B118" s="418" t="s">
        <v>75</v>
      </c>
      <c r="C118" s="418" t="s">
        <v>75</v>
      </c>
      <c r="D118" s="418" t="s">
        <v>233</v>
      </c>
      <c r="E118" s="424">
        <f>IF(C118="Linoleum",SUMIFS('4-Basis ruimtestaat'!J:J,'4-Basis ruimtestaat'!B:B,'11-Vloeronderhoud'!A118,'4-Basis ruimtestaat'!I:I,"Linoleum"),IF(C118="Harde vloer zonder waslaag (sanitair)",SUMIFS('4-Basis ruimtestaat'!J:J,'4-Basis ruimtestaat'!B:B,'11-Vloeronderhoud'!A118,'4-Basis ruimtestaat'!I:I,"harde vloer zonder waslaag (sanitair)"),IF(C118="Sportvloer",SUMIFS('4-Basis ruimtestaat'!J:J,'4-Basis ruimtestaat'!B:B,'11-Vloeronderhoud'!A118,'4-Basis ruimtestaat'!I:I,"Sportvloer"),IF(C118="harde vloer zonder waslaag (overig)",SUMIFS('4-Basis ruimtestaat'!J:J,'4-Basis ruimtestaat'!B:B,'11-Vloeronderhoud'!A118,'4-Basis ruimtestaat'!I:I,"harde vloer zonder waslaag (overig)"),IF(C118="zachte vloer",SUMIFS('4-Basis ruimtestaat'!J:J,'4-Basis ruimtestaat'!B:B,'11-Vloeronderhoud'!A118,'4-Basis ruimtestaat'!I:I,"zachte vloer"),0)))))</f>
        <v>1119.0999999999999</v>
      </c>
      <c r="F118" s="425">
        <f t="shared" si="14"/>
        <v>0</v>
      </c>
      <c r="G118" s="426">
        <f t="shared" si="15"/>
        <v>0</v>
      </c>
      <c r="H118" s="427" t="s">
        <v>653</v>
      </c>
      <c r="I118" s="426">
        <f>H118*G118</f>
        <v>0</v>
      </c>
    </row>
    <row r="119" spans="1:9">
      <c r="A119" s="273" t="s">
        <v>258</v>
      </c>
      <c r="B119" s="418" t="s">
        <v>75</v>
      </c>
      <c r="C119" s="418" t="s">
        <v>75</v>
      </c>
      <c r="D119" s="418" t="s">
        <v>234</v>
      </c>
      <c r="E119" s="424">
        <f>IF(C119="Linoleum",SUMIFS('4-Basis ruimtestaat'!J:J,'4-Basis ruimtestaat'!B:B,'11-Vloeronderhoud'!A119,'4-Basis ruimtestaat'!I:I,"Linoleum"),IF(C119="Harde vloer zonder waslaag (sanitair)",SUMIFS('4-Basis ruimtestaat'!J:J,'4-Basis ruimtestaat'!B:B,'11-Vloeronderhoud'!A119,'4-Basis ruimtestaat'!I:I,"harde vloer zonder waslaag (sanitair)"),IF(C119="Sportvloer",SUMIFS('4-Basis ruimtestaat'!J:J,'4-Basis ruimtestaat'!B:B,'11-Vloeronderhoud'!A119,'4-Basis ruimtestaat'!I:I,"Sportvloer"),IF(C119="harde vloer zonder waslaag (overig)",SUMIFS('4-Basis ruimtestaat'!J:J,'4-Basis ruimtestaat'!B:B,'11-Vloeronderhoud'!A119,'4-Basis ruimtestaat'!I:I,"harde vloer zonder waslaag (overig)"),IF(C119="zachte vloer",SUMIFS('4-Basis ruimtestaat'!J:J,'4-Basis ruimtestaat'!B:B,'11-Vloeronderhoud'!A119,'4-Basis ruimtestaat'!I:I,"zachte vloer"),0)))))</f>
        <v>1119.0999999999999</v>
      </c>
      <c r="F119" s="425">
        <f t="shared" si="14"/>
        <v>0</v>
      </c>
      <c r="G119" s="426">
        <f t="shared" si="15"/>
        <v>0</v>
      </c>
      <c r="H119" s="427" t="s">
        <v>761</v>
      </c>
      <c r="I119" s="426">
        <f t="shared" ref="I119:I124" si="21">H119*G119</f>
        <v>0</v>
      </c>
    </row>
    <row r="120" spans="1:9">
      <c r="A120" s="273" t="s">
        <v>258</v>
      </c>
      <c r="B120" s="418" t="s">
        <v>75</v>
      </c>
      <c r="C120" s="418" t="s">
        <v>75</v>
      </c>
      <c r="D120" s="418" t="s">
        <v>654</v>
      </c>
      <c r="E120" s="424">
        <f>IF(C120="Linoleum",SUMIFS('4-Basis ruimtestaat'!J:J,'4-Basis ruimtestaat'!B:B,'11-Vloeronderhoud'!A120,'4-Basis ruimtestaat'!I:I,"Linoleum"),IF(C120="Harde vloer zonder waslaag (sanitair)",SUMIFS('4-Basis ruimtestaat'!J:J,'4-Basis ruimtestaat'!B:B,'11-Vloeronderhoud'!A120,'4-Basis ruimtestaat'!I:I,"harde vloer zonder waslaag (sanitair)"),IF(C120="Sportvloer",SUMIFS('4-Basis ruimtestaat'!J:J,'4-Basis ruimtestaat'!B:B,'11-Vloeronderhoud'!A120,'4-Basis ruimtestaat'!I:I,"Sportvloer"),IF(C120="harde vloer zonder waslaag (overig)",SUMIFS('4-Basis ruimtestaat'!J:J,'4-Basis ruimtestaat'!B:B,'11-Vloeronderhoud'!A120,'4-Basis ruimtestaat'!I:I,"harde vloer zonder waslaag (overig)"),IF(C120="zachte vloer",SUMIFS('4-Basis ruimtestaat'!J:J,'4-Basis ruimtestaat'!B:B,'11-Vloeronderhoud'!A120,'4-Basis ruimtestaat'!I:I,"zachte vloer"),0)))))</f>
        <v>1119.0999999999999</v>
      </c>
      <c r="F120" s="425">
        <f t="shared" si="14"/>
        <v>0</v>
      </c>
      <c r="G120" s="426">
        <f t="shared" si="15"/>
        <v>0</v>
      </c>
      <c r="H120" s="427" t="s">
        <v>760</v>
      </c>
      <c r="I120" s="426">
        <f t="shared" si="21"/>
        <v>0</v>
      </c>
    </row>
    <row r="121" spans="1:9">
      <c r="A121" s="273" t="s">
        <v>258</v>
      </c>
      <c r="B121" s="418"/>
      <c r="C121" s="418" t="s">
        <v>76</v>
      </c>
      <c r="D121" s="418" t="s">
        <v>235</v>
      </c>
      <c r="E121" s="424">
        <f>IF(C121="Linoleum",SUMIFS('4-Basis ruimtestaat'!J:J,'4-Basis ruimtestaat'!B:B,'11-Vloeronderhoud'!A121,'4-Basis ruimtestaat'!I:I,"Linoleum"),IF(C121="Harde vloer zonder waslaag (sanitair)",SUMIFS('4-Basis ruimtestaat'!J:J,'4-Basis ruimtestaat'!B:B,'11-Vloeronderhoud'!A121,'4-Basis ruimtestaat'!I:I,"harde vloer zonder waslaag (sanitair)"),IF(C121="Sportvloer",SUMIFS('4-Basis ruimtestaat'!J:J,'4-Basis ruimtestaat'!B:B,'11-Vloeronderhoud'!A121,'4-Basis ruimtestaat'!I:I,"Sportvloer"),IF(C121="harde vloer zonder waslaag (overig)",SUMIFS('4-Basis ruimtestaat'!J:J,'4-Basis ruimtestaat'!B:B,'11-Vloeronderhoud'!A121,'4-Basis ruimtestaat'!I:I,"harde vloer zonder waslaag (overig)"),IF(C121="zachte vloer",SUMIFS('4-Basis ruimtestaat'!J:J,'4-Basis ruimtestaat'!B:B,'11-Vloeronderhoud'!A121,'4-Basis ruimtestaat'!I:I,"zachte vloer"),0)))))</f>
        <v>50.699999999999996</v>
      </c>
      <c r="F121" s="425">
        <f t="shared" si="14"/>
        <v>0</v>
      </c>
      <c r="G121" s="426">
        <f t="shared" si="15"/>
        <v>0</v>
      </c>
      <c r="H121" s="427" t="s">
        <v>753</v>
      </c>
      <c r="I121" s="426">
        <f t="shared" si="21"/>
        <v>0</v>
      </c>
    </row>
    <row r="122" spans="1:9">
      <c r="A122" s="273" t="s">
        <v>258</v>
      </c>
      <c r="B122" s="418"/>
      <c r="C122" s="418" t="s">
        <v>80</v>
      </c>
      <c r="D122" s="418" t="s">
        <v>235</v>
      </c>
      <c r="E122" s="424">
        <f>IF(C122="Linoleum",SUMIFS('4-Basis ruimtestaat'!J:J,'4-Basis ruimtestaat'!B:B,'11-Vloeronderhoud'!A122,'4-Basis ruimtestaat'!I:I,"Linoleum"),IF(C122="Harde vloer zonder waslaag (sanitair)",SUMIFS('4-Basis ruimtestaat'!J:J,'4-Basis ruimtestaat'!B:B,'11-Vloeronderhoud'!A122,'4-Basis ruimtestaat'!I:I,"harde vloer zonder waslaag (sanitair)"),IF(C122="Sportvloer",SUMIFS('4-Basis ruimtestaat'!J:J,'4-Basis ruimtestaat'!B:B,'11-Vloeronderhoud'!A122,'4-Basis ruimtestaat'!I:I,"Sportvloer"),IF(C122="harde vloer zonder waslaag (overig)",SUMIFS('4-Basis ruimtestaat'!J:J,'4-Basis ruimtestaat'!B:B,'11-Vloeronderhoud'!A122,'4-Basis ruimtestaat'!I:I,"harde vloer zonder waslaag (overig)"),IF(C122="zachte vloer",SUMIFS('4-Basis ruimtestaat'!J:J,'4-Basis ruimtestaat'!B:B,'11-Vloeronderhoud'!A122,'4-Basis ruimtestaat'!I:I,"zachte vloer"),0)))))</f>
        <v>313.85000000000008</v>
      </c>
      <c r="F122" s="425">
        <f t="shared" si="14"/>
        <v>0</v>
      </c>
      <c r="G122" s="426">
        <f t="shared" si="15"/>
        <v>0</v>
      </c>
      <c r="H122" s="427" t="s">
        <v>752</v>
      </c>
      <c r="I122" s="426">
        <f t="shared" si="21"/>
        <v>0</v>
      </c>
    </row>
    <row r="123" spans="1:9">
      <c r="A123" s="273" t="s">
        <v>258</v>
      </c>
      <c r="B123" s="418"/>
      <c r="C123" s="418" t="s">
        <v>364</v>
      </c>
      <c r="D123" s="418" t="s">
        <v>235</v>
      </c>
      <c r="E123" s="424">
        <f>IF(C123="Linoleum",SUMIFS('4-Basis ruimtestaat'!J:J,'4-Basis ruimtestaat'!B:B,'11-Vloeronderhoud'!A123,'4-Basis ruimtestaat'!I:I,"Linoleum"),IF(C123="Harde vloer zonder waslaag (sanitair)",SUMIFS('4-Basis ruimtestaat'!J:J,'4-Basis ruimtestaat'!B:B,'11-Vloeronderhoud'!A123,'4-Basis ruimtestaat'!I:I,"harde vloer zonder waslaag (sanitair)"),IF(C123="Sportvloer",SUMIFS('4-Basis ruimtestaat'!J:J,'4-Basis ruimtestaat'!B:B,'11-Vloeronderhoud'!A123,'4-Basis ruimtestaat'!I:I,"Sportvloer"),IF(C123="harde vloer zonder waslaag (overig)",SUMIFS('4-Basis ruimtestaat'!J:J,'4-Basis ruimtestaat'!B:B,'11-Vloeronderhoud'!A123,'4-Basis ruimtestaat'!I:I,"harde vloer zonder waslaag (overig)"),IF(C123="zachte vloer",SUMIFS('4-Basis ruimtestaat'!J:J,'4-Basis ruimtestaat'!B:B,'11-Vloeronderhoud'!A123,'4-Basis ruimtestaat'!I:I,"zachte vloer"),0)))))</f>
        <v>84.5</v>
      </c>
      <c r="F123" s="425">
        <f t="shared" si="14"/>
        <v>0</v>
      </c>
      <c r="G123" s="426">
        <f t="shared" si="15"/>
        <v>0</v>
      </c>
      <c r="H123" s="427" t="s">
        <v>764</v>
      </c>
      <c r="I123" s="426">
        <f t="shared" si="21"/>
        <v>0</v>
      </c>
    </row>
    <row r="124" spans="1:9">
      <c r="A124" s="273" t="s">
        <v>258</v>
      </c>
      <c r="B124" s="418"/>
      <c r="C124" s="418" t="s">
        <v>79</v>
      </c>
      <c r="D124" s="418" t="s">
        <v>236</v>
      </c>
      <c r="E124" s="424">
        <f>IF(C124="Linoleum",SUMIFS('4-Basis ruimtestaat'!J:J,'4-Basis ruimtestaat'!B:B,'11-Vloeronderhoud'!A124,'4-Basis ruimtestaat'!I:I,"Linoleum"),IF(C124="Harde vloer zonder waslaag (sanitair)",SUMIFS('4-Basis ruimtestaat'!J:J,'4-Basis ruimtestaat'!B:B,'11-Vloeronderhoud'!A124,'4-Basis ruimtestaat'!I:I,"harde vloer zonder waslaag (sanitair)"),IF(C124="Sportvloer",SUMIFS('4-Basis ruimtestaat'!J:J,'4-Basis ruimtestaat'!B:B,'11-Vloeronderhoud'!A124,'4-Basis ruimtestaat'!I:I,"Sportvloer"),IF(C124="harde vloer zonder waslaag (overig)",SUMIFS('4-Basis ruimtestaat'!J:J,'4-Basis ruimtestaat'!B:B,'11-Vloeronderhoud'!A124,'4-Basis ruimtestaat'!I:I,"harde vloer zonder waslaag (overig)"),IF(C124="zachte vloer",SUMIFS('4-Basis ruimtestaat'!J:J,'4-Basis ruimtestaat'!B:B,'11-Vloeronderhoud'!A124,'4-Basis ruimtestaat'!I:I,"zachte vloer"),0)))))</f>
        <v>36.300000000000004</v>
      </c>
      <c r="F124" s="425">
        <f t="shared" si="14"/>
        <v>0</v>
      </c>
      <c r="G124" s="426">
        <f t="shared" si="15"/>
        <v>0</v>
      </c>
      <c r="H124" s="427" t="s">
        <v>238</v>
      </c>
      <c r="I124" s="426">
        <f t="shared" si="21"/>
        <v>0</v>
      </c>
    </row>
    <row r="125" spans="1:9">
      <c r="A125" s="273" t="s">
        <v>257</v>
      </c>
      <c r="B125" s="418" t="s">
        <v>75</v>
      </c>
      <c r="C125" s="418" t="s">
        <v>75</v>
      </c>
      <c r="D125" s="418" t="s">
        <v>233</v>
      </c>
      <c r="E125" s="424">
        <f>IF(C125="Linoleum",SUMIFS('4-Basis ruimtestaat'!J:J,'4-Basis ruimtestaat'!B:B,'11-Vloeronderhoud'!A125,'4-Basis ruimtestaat'!I:I,"Linoleum"),IF(C125="Harde vloer zonder waslaag (sanitair)",SUMIFS('4-Basis ruimtestaat'!J:J,'4-Basis ruimtestaat'!B:B,'11-Vloeronderhoud'!A125,'4-Basis ruimtestaat'!I:I,"harde vloer zonder waslaag (sanitair)"),IF(C125="Sportvloer",SUMIFS('4-Basis ruimtestaat'!J:J,'4-Basis ruimtestaat'!B:B,'11-Vloeronderhoud'!A125,'4-Basis ruimtestaat'!I:I,"Sportvloer"),IF(C125="harde vloer zonder waslaag (overig)",SUMIFS('4-Basis ruimtestaat'!J:J,'4-Basis ruimtestaat'!B:B,'11-Vloeronderhoud'!A125,'4-Basis ruimtestaat'!I:I,"harde vloer zonder waslaag (overig)"),IF(C125="zachte vloer",SUMIFS('4-Basis ruimtestaat'!J:J,'4-Basis ruimtestaat'!B:B,'11-Vloeronderhoud'!A125,'4-Basis ruimtestaat'!I:I,"zachte vloer"),0)))))</f>
        <v>1450</v>
      </c>
      <c r="F125" s="425">
        <f t="shared" si="14"/>
        <v>0</v>
      </c>
      <c r="G125" s="426">
        <f t="shared" si="15"/>
        <v>0</v>
      </c>
      <c r="H125" s="427" t="s">
        <v>653</v>
      </c>
      <c r="I125" s="426">
        <f>H125*G125</f>
        <v>0</v>
      </c>
    </row>
    <row r="126" spans="1:9">
      <c r="A126" s="273" t="s">
        <v>257</v>
      </c>
      <c r="B126" s="418" t="s">
        <v>75</v>
      </c>
      <c r="C126" s="418" t="s">
        <v>75</v>
      </c>
      <c r="D126" s="418" t="s">
        <v>234</v>
      </c>
      <c r="E126" s="424">
        <f>IF(C126="Linoleum",SUMIFS('4-Basis ruimtestaat'!J:J,'4-Basis ruimtestaat'!B:B,'11-Vloeronderhoud'!A126,'4-Basis ruimtestaat'!I:I,"Linoleum"),IF(C126="Harde vloer zonder waslaag (sanitair)",SUMIFS('4-Basis ruimtestaat'!J:J,'4-Basis ruimtestaat'!B:B,'11-Vloeronderhoud'!A126,'4-Basis ruimtestaat'!I:I,"harde vloer zonder waslaag (sanitair)"),IF(C126="Sportvloer",SUMIFS('4-Basis ruimtestaat'!J:J,'4-Basis ruimtestaat'!B:B,'11-Vloeronderhoud'!A126,'4-Basis ruimtestaat'!I:I,"Sportvloer"),IF(C126="harde vloer zonder waslaag (overig)",SUMIFS('4-Basis ruimtestaat'!J:J,'4-Basis ruimtestaat'!B:B,'11-Vloeronderhoud'!A126,'4-Basis ruimtestaat'!I:I,"harde vloer zonder waslaag (overig)"),IF(C126="zachte vloer",SUMIFS('4-Basis ruimtestaat'!J:J,'4-Basis ruimtestaat'!B:B,'11-Vloeronderhoud'!A126,'4-Basis ruimtestaat'!I:I,"zachte vloer"),0)))))</f>
        <v>1450</v>
      </c>
      <c r="F126" s="425">
        <f t="shared" si="14"/>
        <v>0</v>
      </c>
      <c r="G126" s="426">
        <f t="shared" si="15"/>
        <v>0</v>
      </c>
      <c r="H126" s="427" t="s">
        <v>761</v>
      </c>
      <c r="I126" s="426">
        <f t="shared" ref="I126:I131" si="22">H126*G126</f>
        <v>0</v>
      </c>
    </row>
    <row r="127" spans="1:9">
      <c r="A127" s="273" t="s">
        <v>257</v>
      </c>
      <c r="B127" s="418" t="s">
        <v>75</v>
      </c>
      <c r="C127" s="418" t="s">
        <v>75</v>
      </c>
      <c r="D127" s="418" t="s">
        <v>654</v>
      </c>
      <c r="E127" s="424">
        <f>IF(C127="Linoleum",SUMIFS('4-Basis ruimtestaat'!J:J,'4-Basis ruimtestaat'!B:B,'11-Vloeronderhoud'!A127,'4-Basis ruimtestaat'!I:I,"Linoleum"),IF(C127="Harde vloer zonder waslaag (sanitair)",SUMIFS('4-Basis ruimtestaat'!J:J,'4-Basis ruimtestaat'!B:B,'11-Vloeronderhoud'!A127,'4-Basis ruimtestaat'!I:I,"harde vloer zonder waslaag (sanitair)"),IF(C127="Sportvloer",SUMIFS('4-Basis ruimtestaat'!J:J,'4-Basis ruimtestaat'!B:B,'11-Vloeronderhoud'!A127,'4-Basis ruimtestaat'!I:I,"Sportvloer"),IF(C127="harde vloer zonder waslaag (overig)",SUMIFS('4-Basis ruimtestaat'!J:J,'4-Basis ruimtestaat'!B:B,'11-Vloeronderhoud'!A127,'4-Basis ruimtestaat'!I:I,"harde vloer zonder waslaag (overig)"),IF(C127="zachte vloer",SUMIFS('4-Basis ruimtestaat'!J:J,'4-Basis ruimtestaat'!B:B,'11-Vloeronderhoud'!A127,'4-Basis ruimtestaat'!I:I,"zachte vloer"),0)))))</f>
        <v>1450</v>
      </c>
      <c r="F127" s="425">
        <f t="shared" si="14"/>
        <v>0</v>
      </c>
      <c r="G127" s="426">
        <f t="shared" si="15"/>
        <v>0</v>
      </c>
      <c r="H127" s="427" t="s">
        <v>760</v>
      </c>
      <c r="I127" s="426">
        <f t="shared" si="22"/>
        <v>0</v>
      </c>
    </row>
    <row r="128" spans="1:9">
      <c r="A128" s="273" t="s">
        <v>257</v>
      </c>
      <c r="B128" s="418"/>
      <c r="C128" s="418" t="s">
        <v>76</v>
      </c>
      <c r="D128" s="418" t="s">
        <v>235</v>
      </c>
      <c r="E128" s="424">
        <f>IF(C128="Linoleum",SUMIFS('4-Basis ruimtestaat'!J:J,'4-Basis ruimtestaat'!B:B,'11-Vloeronderhoud'!A128,'4-Basis ruimtestaat'!I:I,"Linoleum"),IF(C128="Harde vloer zonder waslaag (sanitair)",SUMIFS('4-Basis ruimtestaat'!J:J,'4-Basis ruimtestaat'!B:B,'11-Vloeronderhoud'!A128,'4-Basis ruimtestaat'!I:I,"harde vloer zonder waslaag (sanitair)"),IF(C128="Sportvloer",SUMIFS('4-Basis ruimtestaat'!J:J,'4-Basis ruimtestaat'!B:B,'11-Vloeronderhoud'!A128,'4-Basis ruimtestaat'!I:I,"Sportvloer"),IF(C128="harde vloer zonder waslaag (overig)",SUMIFS('4-Basis ruimtestaat'!J:J,'4-Basis ruimtestaat'!B:B,'11-Vloeronderhoud'!A128,'4-Basis ruimtestaat'!I:I,"harde vloer zonder waslaag (overig)"),IF(C128="zachte vloer",SUMIFS('4-Basis ruimtestaat'!J:J,'4-Basis ruimtestaat'!B:B,'11-Vloeronderhoud'!A128,'4-Basis ruimtestaat'!I:I,"zachte vloer"),0)))))</f>
        <v>43</v>
      </c>
      <c r="F128" s="425">
        <f t="shared" si="14"/>
        <v>0</v>
      </c>
      <c r="G128" s="426">
        <f t="shared" si="15"/>
        <v>0</v>
      </c>
      <c r="H128" s="427" t="s">
        <v>753</v>
      </c>
      <c r="I128" s="426">
        <f t="shared" si="22"/>
        <v>0</v>
      </c>
    </row>
    <row r="129" spans="1:9">
      <c r="A129" s="273" t="s">
        <v>257</v>
      </c>
      <c r="B129" s="418"/>
      <c r="C129" s="418" t="s">
        <v>80</v>
      </c>
      <c r="D129" s="418" t="s">
        <v>235</v>
      </c>
      <c r="E129" s="424">
        <f>IF(C129="Linoleum",SUMIFS('4-Basis ruimtestaat'!J:J,'4-Basis ruimtestaat'!B:B,'11-Vloeronderhoud'!A129,'4-Basis ruimtestaat'!I:I,"Linoleum"),IF(C129="Harde vloer zonder waslaag (sanitair)",SUMIFS('4-Basis ruimtestaat'!J:J,'4-Basis ruimtestaat'!B:B,'11-Vloeronderhoud'!A129,'4-Basis ruimtestaat'!I:I,"harde vloer zonder waslaag (sanitair)"),IF(C129="Sportvloer",SUMIFS('4-Basis ruimtestaat'!J:J,'4-Basis ruimtestaat'!B:B,'11-Vloeronderhoud'!A129,'4-Basis ruimtestaat'!I:I,"Sportvloer"),IF(C129="harde vloer zonder waslaag (overig)",SUMIFS('4-Basis ruimtestaat'!J:J,'4-Basis ruimtestaat'!B:B,'11-Vloeronderhoud'!A129,'4-Basis ruimtestaat'!I:I,"harde vloer zonder waslaag (overig)"),IF(C129="zachte vloer",SUMIFS('4-Basis ruimtestaat'!J:J,'4-Basis ruimtestaat'!B:B,'11-Vloeronderhoud'!A129,'4-Basis ruimtestaat'!I:I,"zachte vloer"),0)))))</f>
        <v>33</v>
      </c>
      <c r="F129" s="425">
        <f t="shared" si="14"/>
        <v>0</v>
      </c>
      <c r="G129" s="426">
        <f t="shared" si="15"/>
        <v>0</v>
      </c>
      <c r="H129" s="427" t="s">
        <v>752</v>
      </c>
      <c r="I129" s="426">
        <f t="shared" si="22"/>
        <v>0</v>
      </c>
    </row>
    <row r="130" spans="1:9">
      <c r="A130" s="273" t="s">
        <v>257</v>
      </c>
      <c r="B130" s="418"/>
      <c r="C130" s="418" t="s">
        <v>364</v>
      </c>
      <c r="D130" s="418" t="s">
        <v>235</v>
      </c>
      <c r="E130" s="424">
        <f>IF(C130="Linoleum",SUMIFS('4-Basis ruimtestaat'!J:J,'4-Basis ruimtestaat'!B:B,'11-Vloeronderhoud'!A130,'4-Basis ruimtestaat'!I:I,"Linoleum"),IF(C130="Harde vloer zonder waslaag (sanitair)",SUMIFS('4-Basis ruimtestaat'!J:J,'4-Basis ruimtestaat'!B:B,'11-Vloeronderhoud'!A130,'4-Basis ruimtestaat'!I:I,"harde vloer zonder waslaag (sanitair)"),IF(C130="Sportvloer",SUMIFS('4-Basis ruimtestaat'!J:J,'4-Basis ruimtestaat'!B:B,'11-Vloeronderhoud'!A130,'4-Basis ruimtestaat'!I:I,"Sportvloer"),IF(C130="harde vloer zonder waslaag (overig)",SUMIFS('4-Basis ruimtestaat'!J:J,'4-Basis ruimtestaat'!B:B,'11-Vloeronderhoud'!A130,'4-Basis ruimtestaat'!I:I,"harde vloer zonder waslaag (overig)"),IF(C130="zachte vloer",SUMIFS('4-Basis ruimtestaat'!J:J,'4-Basis ruimtestaat'!B:B,'11-Vloeronderhoud'!A130,'4-Basis ruimtestaat'!I:I,"zachte vloer"),0)))))</f>
        <v>223</v>
      </c>
      <c r="F130" s="425">
        <f t="shared" si="14"/>
        <v>0</v>
      </c>
      <c r="G130" s="426">
        <f t="shared" si="15"/>
        <v>0</v>
      </c>
      <c r="H130" s="427" t="s">
        <v>764</v>
      </c>
      <c r="I130" s="426">
        <f t="shared" si="22"/>
        <v>0</v>
      </c>
    </row>
    <row r="131" spans="1:9">
      <c r="A131" s="273" t="s">
        <v>257</v>
      </c>
      <c r="B131" s="418"/>
      <c r="C131" s="418" t="s">
        <v>79</v>
      </c>
      <c r="D131" s="418" t="s">
        <v>236</v>
      </c>
      <c r="E131" s="424">
        <f>IF(C131="Linoleum",SUMIFS('4-Basis ruimtestaat'!J:J,'4-Basis ruimtestaat'!B:B,'11-Vloeronderhoud'!A131,'4-Basis ruimtestaat'!I:I,"Linoleum"),IF(C131="Harde vloer zonder waslaag (sanitair)",SUMIFS('4-Basis ruimtestaat'!J:J,'4-Basis ruimtestaat'!B:B,'11-Vloeronderhoud'!A131,'4-Basis ruimtestaat'!I:I,"harde vloer zonder waslaag (sanitair)"),IF(C131="Sportvloer",SUMIFS('4-Basis ruimtestaat'!J:J,'4-Basis ruimtestaat'!B:B,'11-Vloeronderhoud'!A131,'4-Basis ruimtestaat'!I:I,"Sportvloer"),IF(C131="harde vloer zonder waslaag (overig)",SUMIFS('4-Basis ruimtestaat'!J:J,'4-Basis ruimtestaat'!B:B,'11-Vloeronderhoud'!A131,'4-Basis ruimtestaat'!I:I,"harde vloer zonder waslaag (overig)"),IF(C131="zachte vloer",SUMIFS('4-Basis ruimtestaat'!J:J,'4-Basis ruimtestaat'!B:B,'11-Vloeronderhoud'!A131,'4-Basis ruimtestaat'!I:I,"zachte vloer"),0)))))</f>
        <v>12</v>
      </c>
      <c r="F131" s="425">
        <f t="shared" si="14"/>
        <v>0</v>
      </c>
      <c r="G131" s="426">
        <f t="shared" si="15"/>
        <v>0</v>
      </c>
      <c r="H131" s="427" t="s">
        <v>238</v>
      </c>
      <c r="I131" s="426">
        <f t="shared" si="22"/>
        <v>0</v>
      </c>
    </row>
    <row r="132" spans="1:9">
      <c r="A132" s="273" t="s">
        <v>555</v>
      </c>
      <c r="B132" s="418" t="s">
        <v>75</v>
      </c>
      <c r="C132" s="418" t="s">
        <v>75</v>
      </c>
      <c r="D132" s="418" t="s">
        <v>233</v>
      </c>
      <c r="E132" s="424">
        <f>IF(C132="Linoleum",SUMIFS('4-Basis ruimtestaat'!J:J,'4-Basis ruimtestaat'!B:B,'11-Vloeronderhoud'!A132,'4-Basis ruimtestaat'!I:I,"Linoleum"),IF(C132="Harde vloer zonder waslaag (sanitair)",SUMIFS('4-Basis ruimtestaat'!J:J,'4-Basis ruimtestaat'!B:B,'11-Vloeronderhoud'!A132,'4-Basis ruimtestaat'!I:I,"harde vloer zonder waslaag (sanitair)"),IF(C132="Sportvloer",SUMIFS('4-Basis ruimtestaat'!J:J,'4-Basis ruimtestaat'!B:B,'11-Vloeronderhoud'!A132,'4-Basis ruimtestaat'!I:I,"Sportvloer"),IF(C132="harde vloer zonder waslaag (overig)",SUMIFS('4-Basis ruimtestaat'!J:J,'4-Basis ruimtestaat'!B:B,'11-Vloeronderhoud'!A132,'4-Basis ruimtestaat'!I:I,"harde vloer zonder waslaag (overig)"),IF(C132="zachte vloer",SUMIFS('4-Basis ruimtestaat'!J:J,'4-Basis ruimtestaat'!B:B,'11-Vloeronderhoud'!A132,'4-Basis ruimtestaat'!I:I,"zachte vloer"),0)))))</f>
        <v>1221</v>
      </c>
      <c r="F132" s="425">
        <f t="shared" ref="F132:F166" si="23">VLOOKUP(D132,$F$3:$G$10,2,FALSE)</f>
        <v>0</v>
      </c>
      <c r="G132" s="426">
        <f t="shared" ref="G132:G166" si="24">(E132*F132)</f>
        <v>0</v>
      </c>
      <c r="H132" s="427" t="s">
        <v>653</v>
      </c>
      <c r="I132" s="426">
        <f>H132*G132</f>
        <v>0</v>
      </c>
    </row>
    <row r="133" spans="1:9">
      <c r="A133" s="273" t="s">
        <v>555</v>
      </c>
      <c r="B133" s="418" t="s">
        <v>75</v>
      </c>
      <c r="C133" s="418" t="s">
        <v>75</v>
      </c>
      <c r="D133" s="418" t="s">
        <v>234</v>
      </c>
      <c r="E133" s="424">
        <f>IF(C133="Linoleum",SUMIFS('4-Basis ruimtestaat'!J:J,'4-Basis ruimtestaat'!B:B,'11-Vloeronderhoud'!A133,'4-Basis ruimtestaat'!I:I,"Linoleum"),IF(C133="Harde vloer zonder waslaag (sanitair)",SUMIFS('4-Basis ruimtestaat'!J:J,'4-Basis ruimtestaat'!B:B,'11-Vloeronderhoud'!A133,'4-Basis ruimtestaat'!I:I,"harde vloer zonder waslaag (sanitair)"),IF(C133="Sportvloer",SUMIFS('4-Basis ruimtestaat'!J:J,'4-Basis ruimtestaat'!B:B,'11-Vloeronderhoud'!A133,'4-Basis ruimtestaat'!I:I,"Sportvloer"),IF(C133="harde vloer zonder waslaag (overig)",SUMIFS('4-Basis ruimtestaat'!J:J,'4-Basis ruimtestaat'!B:B,'11-Vloeronderhoud'!A133,'4-Basis ruimtestaat'!I:I,"harde vloer zonder waslaag (overig)"),IF(C133="zachte vloer",SUMIFS('4-Basis ruimtestaat'!J:J,'4-Basis ruimtestaat'!B:B,'11-Vloeronderhoud'!A133,'4-Basis ruimtestaat'!I:I,"zachte vloer"),0)))))</f>
        <v>1221</v>
      </c>
      <c r="F133" s="425">
        <f t="shared" si="23"/>
        <v>0</v>
      </c>
      <c r="G133" s="426">
        <f t="shared" si="24"/>
        <v>0</v>
      </c>
      <c r="H133" s="427" t="s">
        <v>761</v>
      </c>
      <c r="I133" s="426">
        <f t="shared" ref="I133:I138" si="25">H133*G133</f>
        <v>0</v>
      </c>
    </row>
    <row r="134" spans="1:9">
      <c r="A134" s="273" t="s">
        <v>555</v>
      </c>
      <c r="B134" s="418" t="s">
        <v>75</v>
      </c>
      <c r="C134" s="418" t="s">
        <v>75</v>
      </c>
      <c r="D134" s="418" t="s">
        <v>654</v>
      </c>
      <c r="E134" s="424">
        <f>IF(C134="Linoleum",SUMIFS('4-Basis ruimtestaat'!J:J,'4-Basis ruimtestaat'!B:B,'11-Vloeronderhoud'!A134,'4-Basis ruimtestaat'!I:I,"Linoleum"),IF(C134="Harde vloer zonder waslaag (sanitair)",SUMIFS('4-Basis ruimtestaat'!J:J,'4-Basis ruimtestaat'!B:B,'11-Vloeronderhoud'!A134,'4-Basis ruimtestaat'!I:I,"harde vloer zonder waslaag (sanitair)"),IF(C134="Sportvloer",SUMIFS('4-Basis ruimtestaat'!J:J,'4-Basis ruimtestaat'!B:B,'11-Vloeronderhoud'!A134,'4-Basis ruimtestaat'!I:I,"Sportvloer"),IF(C134="harde vloer zonder waslaag (overig)",SUMIFS('4-Basis ruimtestaat'!J:J,'4-Basis ruimtestaat'!B:B,'11-Vloeronderhoud'!A134,'4-Basis ruimtestaat'!I:I,"harde vloer zonder waslaag (overig)"),IF(C134="zachte vloer",SUMIFS('4-Basis ruimtestaat'!J:J,'4-Basis ruimtestaat'!B:B,'11-Vloeronderhoud'!A134,'4-Basis ruimtestaat'!I:I,"zachte vloer"),0)))))</f>
        <v>1221</v>
      </c>
      <c r="F134" s="425">
        <f t="shared" si="23"/>
        <v>0</v>
      </c>
      <c r="G134" s="426">
        <f t="shared" si="24"/>
        <v>0</v>
      </c>
      <c r="H134" s="427" t="s">
        <v>760</v>
      </c>
      <c r="I134" s="426">
        <f t="shared" si="25"/>
        <v>0</v>
      </c>
    </row>
    <row r="135" spans="1:9">
      <c r="A135" s="273" t="s">
        <v>555</v>
      </c>
      <c r="B135" s="418"/>
      <c r="C135" s="418" t="s">
        <v>76</v>
      </c>
      <c r="D135" s="418" t="s">
        <v>235</v>
      </c>
      <c r="E135" s="424">
        <f>IF(C135="Linoleum",SUMIFS('4-Basis ruimtestaat'!J:J,'4-Basis ruimtestaat'!B:B,'11-Vloeronderhoud'!A135,'4-Basis ruimtestaat'!I:I,"Linoleum"),IF(C135="Harde vloer zonder waslaag (sanitair)",SUMIFS('4-Basis ruimtestaat'!J:J,'4-Basis ruimtestaat'!B:B,'11-Vloeronderhoud'!A135,'4-Basis ruimtestaat'!I:I,"harde vloer zonder waslaag (sanitair)"),IF(C135="Sportvloer",SUMIFS('4-Basis ruimtestaat'!J:J,'4-Basis ruimtestaat'!B:B,'11-Vloeronderhoud'!A135,'4-Basis ruimtestaat'!I:I,"Sportvloer"),IF(C135="harde vloer zonder waslaag (overig)",SUMIFS('4-Basis ruimtestaat'!J:J,'4-Basis ruimtestaat'!B:B,'11-Vloeronderhoud'!A135,'4-Basis ruimtestaat'!I:I,"harde vloer zonder waslaag (overig)"),IF(C135="zachte vloer",SUMIFS('4-Basis ruimtestaat'!J:J,'4-Basis ruimtestaat'!B:B,'11-Vloeronderhoud'!A135,'4-Basis ruimtestaat'!I:I,"zachte vloer"),0)))))</f>
        <v>76</v>
      </c>
      <c r="F135" s="425">
        <f t="shared" si="23"/>
        <v>0</v>
      </c>
      <c r="G135" s="426">
        <f t="shared" si="24"/>
        <v>0</v>
      </c>
      <c r="H135" s="427" t="s">
        <v>753</v>
      </c>
      <c r="I135" s="426">
        <f t="shared" si="25"/>
        <v>0</v>
      </c>
    </row>
    <row r="136" spans="1:9">
      <c r="A136" s="273" t="s">
        <v>555</v>
      </c>
      <c r="B136" s="418"/>
      <c r="C136" s="418" t="s">
        <v>80</v>
      </c>
      <c r="D136" s="418" t="s">
        <v>235</v>
      </c>
      <c r="E136" s="424">
        <f>IF(C136="Linoleum",SUMIFS('4-Basis ruimtestaat'!J:J,'4-Basis ruimtestaat'!B:B,'11-Vloeronderhoud'!A136,'4-Basis ruimtestaat'!I:I,"Linoleum"),IF(C136="Harde vloer zonder waslaag (sanitair)",SUMIFS('4-Basis ruimtestaat'!J:J,'4-Basis ruimtestaat'!B:B,'11-Vloeronderhoud'!A136,'4-Basis ruimtestaat'!I:I,"harde vloer zonder waslaag (sanitair)"),IF(C136="Sportvloer",SUMIFS('4-Basis ruimtestaat'!J:J,'4-Basis ruimtestaat'!B:B,'11-Vloeronderhoud'!A136,'4-Basis ruimtestaat'!I:I,"Sportvloer"),IF(C136="harde vloer zonder waslaag (overig)",SUMIFS('4-Basis ruimtestaat'!J:J,'4-Basis ruimtestaat'!B:B,'11-Vloeronderhoud'!A136,'4-Basis ruimtestaat'!I:I,"harde vloer zonder waslaag (overig)"),IF(C136="zachte vloer",SUMIFS('4-Basis ruimtestaat'!J:J,'4-Basis ruimtestaat'!B:B,'11-Vloeronderhoud'!A136,'4-Basis ruimtestaat'!I:I,"zachte vloer"),0)))))</f>
        <v>0</v>
      </c>
      <c r="F136" s="425">
        <f t="shared" si="23"/>
        <v>0</v>
      </c>
      <c r="G136" s="426">
        <f t="shared" si="24"/>
        <v>0</v>
      </c>
      <c r="H136" s="427" t="s">
        <v>752</v>
      </c>
      <c r="I136" s="426">
        <f t="shared" si="25"/>
        <v>0</v>
      </c>
    </row>
    <row r="137" spans="1:9">
      <c r="A137" s="273" t="s">
        <v>555</v>
      </c>
      <c r="B137" s="418"/>
      <c r="C137" s="418" t="s">
        <v>364</v>
      </c>
      <c r="D137" s="418" t="s">
        <v>235</v>
      </c>
      <c r="E137" s="424">
        <f>IF(C137="Linoleum",SUMIFS('4-Basis ruimtestaat'!J:J,'4-Basis ruimtestaat'!B:B,'11-Vloeronderhoud'!A137,'4-Basis ruimtestaat'!I:I,"Linoleum"),IF(C137="Harde vloer zonder waslaag (sanitair)",SUMIFS('4-Basis ruimtestaat'!J:J,'4-Basis ruimtestaat'!B:B,'11-Vloeronderhoud'!A137,'4-Basis ruimtestaat'!I:I,"harde vloer zonder waslaag (sanitair)"),IF(C137="Sportvloer",SUMIFS('4-Basis ruimtestaat'!J:J,'4-Basis ruimtestaat'!B:B,'11-Vloeronderhoud'!A137,'4-Basis ruimtestaat'!I:I,"Sportvloer"),IF(C137="harde vloer zonder waslaag (overig)",SUMIFS('4-Basis ruimtestaat'!J:J,'4-Basis ruimtestaat'!B:B,'11-Vloeronderhoud'!A137,'4-Basis ruimtestaat'!I:I,"harde vloer zonder waslaag (overig)"),IF(C137="zachte vloer",SUMIFS('4-Basis ruimtestaat'!J:J,'4-Basis ruimtestaat'!B:B,'11-Vloeronderhoud'!A137,'4-Basis ruimtestaat'!I:I,"zachte vloer"),0)))))</f>
        <v>103</v>
      </c>
      <c r="F137" s="425">
        <f t="shared" si="23"/>
        <v>0</v>
      </c>
      <c r="G137" s="426">
        <f t="shared" si="24"/>
        <v>0</v>
      </c>
      <c r="H137" s="427" t="s">
        <v>764</v>
      </c>
      <c r="I137" s="426">
        <f t="shared" si="25"/>
        <v>0</v>
      </c>
    </row>
    <row r="138" spans="1:9">
      <c r="A138" s="273" t="s">
        <v>555</v>
      </c>
      <c r="B138" s="418"/>
      <c r="C138" s="418" t="s">
        <v>79</v>
      </c>
      <c r="D138" s="418" t="s">
        <v>236</v>
      </c>
      <c r="E138" s="424">
        <f>IF(C138="Linoleum",SUMIFS('4-Basis ruimtestaat'!J:J,'4-Basis ruimtestaat'!B:B,'11-Vloeronderhoud'!A138,'4-Basis ruimtestaat'!I:I,"Linoleum"),IF(C138="Harde vloer zonder waslaag (sanitair)",SUMIFS('4-Basis ruimtestaat'!J:J,'4-Basis ruimtestaat'!B:B,'11-Vloeronderhoud'!A138,'4-Basis ruimtestaat'!I:I,"harde vloer zonder waslaag (sanitair)"),IF(C138="Sportvloer",SUMIFS('4-Basis ruimtestaat'!J:J,'4-Basis ruimtestaat'!B:B,'11-Vloeronderhoud'!A138,'4-Basis ruimtestaat'!I:I,"Sportvloer"),IF(C138="harde vloer zonder waslaag (overig)",SUMIFS('4-Basis ruimtestaat'!J:J,'4-Basis ruimtestaat'!B:B,'11-Vloeronderhoud'!A138,'4-Basis ruimtestaat'!I:I,"harde vloer zonder waslaag (overig)"),IF(C138="zachte vloer",SUMIFS('4-Basis ruimtestaat'!J:J,'4-Basis ruimtestaat'!B:B,'11-Vloeronderhoud'!A138,'4-Basis ruimtestaat'!I:I,"zachte vloer"),0)))))</f>
        <v>17</v>
      </c>
      <c r="F138" s="425">
        <f t="shared" si="23"/>
        <v>0</v>
      </c>
      <c r="G138" s="426">
        <f t="shared" si="24"/>
        <v>0</v>
      </c>
      <c r="H138" s="427" t="s">
        <v>238</v>
      </c>
      <c r="I138" s="426">
        <f t="shared" si="25"/>
        <v>0</v>
      </c>
    </row>
    <row r="139" spans="1:9">
      <c r="A139" s="476" t="s">
        <v>271</v>
      </c>
      <c r="B139" s="418" t="s">
        <v>75</v>
      </c>
      <c r="C139" s="418" t="s">
        <v>75</v>
      </c>
      <c r="D139" s="418" t="s">
        <v>233</v>
      </c>
      <c r="E139" s="424">
        <f>IF(C139="Linoleum",SUMIFS('4-Basis ruimtestaat'!J:J,'4-Basis ruimtestaat'!B:B,'11-Vloeronderhoud'!A139,'4-Basis ruimtestaat'!I:I,"Linoleum"),IF(C139="Harde vloer zonder waslaag (sanitair)",SUMIFS('4-Basis ruimtestaat'!J:J,'4-Basis ruimtestaat'!B:B,'11-Vloeronderhoud'!A139,'4-Basis ruimtestaat'!I:I,"harde vloer zonder waslaag (sanitair)"),IF(C139="Sportvloer",SUMIFS('4-Basis ruimtestaat'!J:J,'4-Basis ruimtestaat'!B:B,'11-Vloeronderhoud'!A139,'4-Basis ruimtestaat'!I:I,"Sportvloer"),IF(C139="harde vloer zonder waslaag (overig)",SUMIFS('4-Basis ruimtestaat'!J:J,'4-Basis ruimtestaat'!B:B,'11-Vloeronderhoud'!A139,'4-Basis ruimtestaat'!I:I,"harde vloer zonder waslaag (overig)"),IF(C139="zachte vloer",SUMIFS('4-Basis ruimtestaat'!J:J,'4-Basis ruimtestaat'!B:B,'11-Vloeronderhoud'!A139,'4-Basis ruimtestaat'!I:I,"zachte vloer"),0)))))</f>
        <v>925</v>
      </c>
      <c r="F139" s="425">
        <f t="shared" si="23"/>
        <v>0</v>
      </c>
      <c r="G139" s="426">
        <f t="shared" si="24"/>
        <v>0</v>
      </c>
      <c r="H139" s="427" t="s">
        <v>653</v>
      </c>
      <c r="I139" s="426">
        <f>H139*G139</f>
        <v>0</v>
      </c>
    </row>
    <row r="140" spans="1:9">
      <c r="A140" s="476" t="s">
        <v>271</v>
      </c>
      <c r="B140" s="418" t="s">
        <v>75</v>
      </c>
      <c r="C140" s="418" t="s">
        <v>75</v>
      </c>
      <c r="D140" s="418" t="s">
        <v>234</v>
      </c>
      <c r="E140" s="424">
        <f>IF(C140="Linoleum",SUMIFS('4-Basis ruimtestaat'!J:J,'4-Basis ruimtestaat'!B:B,'11-Vloeronderhoud'!A140,'4-Basis ruimtestaat'!I:I,"Linoleum"),IF(C140="Harde vloer zonder waslaag (sanitair)",SUMIFS('4-Basis ruimtestaat'!J:J,'4-Basis ruimtestaat'!B:B,'11-Vloeronderhoud'!A140,'4-Basis ruimtestaat'!I:I,"harde vloer zonder waslaag (sanitair)"),IF(C140="Sportvloer",SUMIFS('4-Basis ruimtestaat'!J:J,'4-Basis ruimtestaat'!B:B,'11-Vloeronderhoud'!A140,'4-Basis ruimtestaat'!I:I,"Sportvloer"),IF(C140="harde vloer zonder waslaag (overig)",SUMIFS('4-Basis ruimtestaat'!J:J,'4-Basis ruimtestaat'!B:B,'11-Vloeronderhoud'!A140,'4-Basis ruimtestaat'!I:I,"harde vloer zonder waslaag (overig)"),IF(C140="zachte vloer",SUMIFS('4-Basis ruimtestaat'!J:J,'4-Basis ruimtestaat'!B:B,'11-Vloeronderhoud'!A140,'4-Basis ruimtestaat'!I:I,"zachte vloer"),0)))))</f>
        <v>925</v>
      </c>
      <c r="F140" s="425">
        <f t="shared" si="23"/>
        <v>0</v>
      </c>
      <c r="G140" s="426">
        <f t="shared" si="24"/>
        <v>0</v>
      </c>
      <c r="H140" s="427" t="s">
        <v>761</v>
      </c>
      <c r="I140" s="426">
        <f t="shared" ref="I140:I145" si="26">H140*G140</f>
        <v>0</v>
      </c>
    </row>
    <row r="141" spans="1:9">
      <c r="A141" s="476" t="s">
        <v>271</v>
      </c>
      <c r="B141" s="418" t="s">
        <v>75</v>
      </c>
      <c r="C141" s="418" t="s">
        <v>75</v>
      </c>
      <c r="D141" s="418" t="s">
        <v>654</v>
      </c>
      <c r="E141" s="424">
        <f>IF(C141="Linoleum",SUMIFS('4-Basis ruimtestaat'!J:J,'4-Basis ruimtestaat'!B:B,'11-Vloeronderhoud'!A141,'4-Basis ruimtestaat'!I:I,"Linoleum"),IF(C141="Harde vloer zonder waslaag (sanitair)",SUMIFS('4-Basis ruimtestaat'!J:J,'4-Basis ruimtestaat'!B:B,'11-Vloeronderhoud'!A141,'4-Basis ruimtestaat'!I:I,"harde vloer zonder waslaag (sanitair)"),IF(C141="Sportvloer",SUMIFS('4-Basis ruimtestaat'!J:J,'4-Basis ruimtestaat'!B:B,'11-Vloeronderhoud'!A141,'4-Basis ruimtestaat'!I:I,"Sportvloer"),IF(C141="harde vloer zonder waslaag (overig)",SUMIFS('4-Basis ruimtestaat'!J:J,'4-Basis ruimtestaat'!B:B,'11-Vloeronderhoud'!A141,'4-Basis ruimtestaat'!I:I,"harde vloer zonder waslaag (overig)"),IF(C141="zachte vloer",SUMIFS('4-Basis ruimtestaat'!J:J,'4-Basis ruimtestaat'!B:B,'11-Vloeronderhoud'!A141,'4-Basis ruimtestaat'!I:I,"zachte vloer"),0)))))</f>
        <v>925</v>
      </c>
      <c r="F141" s="425">
        <f t="shared" si="23"/>
        <v>0</v>
      </c>
      <c r="G141" s="426">
        <f t="shared" si="24"/>
        <v>0</v>
      </c>
      <c r="H141" s="427" t="s">
        <v>760</v>
      </c>
      <c r="I141" s="426">
        <f t="shared" si="26"/>
        <v>0</v>
      </c>
    </row>
    <row r="142" spans="1:9">
      <c r="A142" s="476" t="s">
        <v>271</v>
      </c>
      <c r="B142" s="418"/>
      <c r="C142" s="418" t="s">
        <v>76</v>
      </c>
      <c r="D142" s="418" t="s">
        <v>235</v>
      </c>
      <c r="E142" s="424">
        <f>IF(C142="Linoleum",SUMIFS('4-Basis ruimtestaat'!J:J,'4-Basis ruimtestaat'!B:B,'11-Vloeronderhoud'!A142,'4-Basis ruimtestaat'!I:I,"Linoleum"),IF(C142="Harde vloer zonder waslaag (sanitair)",SUMIFS('4-Basis ruimtestaat'!J:J,'4-Basis ruimtestaat'!B:B,'11-Vloeronderhoud'!A142,'4-Basis ruimtestaat'!I:I,"harde vloer zonder waslaag (sanitair)"),IF(C142="Sportvloer",SUMIFS('4-Basis ruimtestaat'!J:J,'4-Basis ruimtestaat'!B:B,'11-Vloeronderhoud'!A142,'4-Basis ruimtestaat'!I:I,"Sportvloer"),IF(C142="harde vloer zonder waslaag (overig)",SUMIFS('4-Basis ruimtestaat'!J:J,'4-Basis ruimtestaat'!B:B,'11-Vloeronderhoud'!A142,'4-Basis ruimtestaat'!I:I,"harde vloer zonder waslaag (overig)"),IF(C142="zachte vloer",SUMIFS('4-Basis ruimtestaat'!J:J,'4-Basis ruimtestaat'!B:B,'11-Vloeronderhoud'!A142,'4-Basis ruimtestaat'!I:I,"zachte vloer"),0)))))</f>
        <v>37</v>
      </c>
      <c r="F142" s="425">
        <f t="shared" si="23"/>
        <v>0</v>
      </c>
      <c r="G142" s="426">
        <f t="shared" si="24"/>
        <v>0</v>
      </c>
      <c r="H142" s="427" t="s">
        <v>753</v>
      </c>
      <c r="I142" s="426">
        <f t="shared" si="26"/>
        <v>0</v>
      </c>
    </row>
    <row r="143" spans="1:9">
      <c r="A143" s="476" t="s">
        <v>271</v>
      </c>
      <c r="B143" s="418"/>
      <c r="C143" s="418" t="s">
        <v>80</v>
      </c>
      <c r="D143" s="418" t="s">
        <v>235</v>
      </c>
      <c r="E143" s="424">
        <f>IF(C143="Linoleum",SUMIFS('4-Basis ruimtestaat'!J:J,'4-Basis ruimtestaat'!B:B,'11-Vloeronderhoud'!A143,'4-Basis ruimtestaat'!I:I,"Linoleum"),IF(C143="Harde vloer zonder waslaag (sanitair)",SUMIFS('4-Basis ruimtestaat'!J:J,'4-Basis ruimtestaat'!B:B,'11-Vloeronderhoud'!A143,'4-Basis ruimtestaat'!I:I,"harde vloer zonder waslaag (sanitair)"),IF(C143="Sportvloer",SUMIFS('4-Basis ruimtestaat'!J:J,'4-Basis ruimtestaat'!B:B,'11-Vloeronderhoud'!A143,'4-Basis ruimtestaat'!I:I,"Sportvloer"),IF(C143="harde vloer zonder waslaag (overig)",SUMIFS('4-Basis ruimtestaat'!J:J,'4-Basis ruimtestaat'!B:B,'11-Vloeronderhoud'!A143,'4-Basis ruimtestaat'!I:I,"harde vloer zonder waslaag (overig)"),IF(C143="zachte vloer",SUMIFS('4-Basis ruimtestaat'!J:J,'4-Basis ruimtestaat'!B:B,'11-Vloeronderhoud'!A143,'4-Basis ruimtestaat'!I:I,"zachte vloer"),0)))))</f>
        <v>0</v>
      </c>
      <c r="F143" s="425">
        <f t="shared" si="23"/>
        <v>0</v>
      </c>
      <c r="G143" s="426">
        <f t="shared" si="24"/>
        <v>0</v>
      </c>
      <c r="H143" s="427" t="s">
        <v>752</v>
      </c>
      <c r="I143" s="426">
        <f t="shared" si="26"/>
        <v>0</v>
      </c>
    </row>
    <row r="144" spans="1:9">
      <c r="A144" s="476" t="s">
        <v>271</v>
      </c>
      <c r="B144" s="418"/>
      <c r="C144" s="418" t="s">
        <v>364</v>
      </c>
      <c r="D144" s="418" t="s">
        <v>235</v>
      </c>
      <c r="E144" s="424">
        <f>IF(C144="Linoleum",SUMIFS('4-Basis ruimtestaat'!J:J,'4-Basis ruimtestaat'!B:B,'11-Vloeronderhoud'!A144,'4-Basis ruimtestaat'!I:I,"Linoleum"),IF(C144="Harde vloer zonder waslaag (sanitair)",SUMIFS('4-Basis ruimtestaat'!J:J,'4-Basis ruimtestaat'!B:B,'11-Vloeronderhoud'!A144,'4-Basis ruimtestaat'!I:I,"harde vloer zonder waslaag (sanitair)"),IF(C144="Sportvloer",SUMIFS('4-Basis ruimtestaat'!J:J,'4-Basis ruimtestaat'!B:B,'11-Vloeronderhoud'!A144,'4-Basis ruimtestaat'!I:I,"Sportvloer"),IF(C144="harde vloer zonder waslaag (overig)",SUMIFS('4-Basis ruimtestaat'!J:J,'4-Basis ruimtestaat'!B:B,'11-Vloeronderhoud'!A144,'4-Basis ruimtestaat'!I:I,"harde vloer zonder waslaag (overig)"),IF(C144="zachte vloer",SUMIFS('4-Basis ruimtestaat'!J:J,'4-Basis ruimtestaat'!B:B,'11-Vloeronderhoud'!A144,'4-Basis ruimtestaat'!I:I,"zachte vloer"),0)))))</f>
        <v>60</v>
      </c>
      <c r="F144" s="425">
        <f t="shared" si="23"/>
        <v>0</v>
      </c>
      <c r="G144" s="426">
        <f t="shared" si="24"/>
        <v>0</v>
      </c>
      <c r="H144" s="427" t="s">
        <v>764</v>
      </c>
      <c r="I144" s="426">
        <f t="shared" si="26"/>
        <v>0</v>
      </c>
    </row>
    <row r="145" spans="1:9">
      <c r="A145" s="476" t="s">
        <v>271</v>
      </c>
      <c r="B145" s="418"/>
      <c r="C145" s="418" t="s">
        <v>79</v>
      </c>
      <c r="D145" s="418" t="s">
        <v>236</v>
      </c>
      <c r="E145" s="424">
        <f>IF(C145="Linoleum",SUMIFS('4-Basis ruimtestaat'!J:J,'4-Basis ruimtestaat'!B:B,'11-Vloeronderhoud'!A145,'4-Basis ruimtestaat'!I:I,"Linoleum"),IF(C145="Harde vloer zonder waslaag (sanitair)",SUMIFS('4-Basis ruimtestaat'!J:J,'4-Basis ruimtestaat'!B:B,'11-Vloeronderhoud'!A145,'4-Basis ruimtestaat'!I:I,"harde vloer zonder waslaag (sanitair)"),IF(C145="Sportvloer",SUMIFS('4-Basis ruimtestaat'!J:J,'4-Basis ruimtestaat'!B:B,'11-Vloeronderhoud'!A145,'4-Basis ruimtestaat'!I:I,"Sportvloer"),IF(C145="harde vloer zonder waslaag (overig)",SUMIFS('4-Basis ruimtestaat'!J:J,'4-Basis ruimtestaat'!B:B,'11-Vloeronderhoud'!A145,'4-Basis ruimtestaat'!I:I,"harde vloer zonder waslaag (overig)"),IF(C145="zachte vloer",SUMIFS('4-Basis ruimtestaat'!J:J,'4-Basis ruimtestaat'!B:B,'11-Vloeronderhoud'!A145,'4-Basis ruimtestaat'!I:I,"zachte vloer"),0)))))</f>
        <v>67</v>
      </c>
      <c r="F145" s="425">
        <f t="shared" si="23"/>
        <v>0</v>
      </c>
      <c r="G145" s="426">
        <f t="shared" si="24"/>
        <v>0</v>
      </c>
      <c r="H145" s="427" t="s">
        <v>238</v>
      </c>
      <c r="I145" s="426">
        <f t="shared" si="26"/>
        <v>0</v>
      </c>
    </row>
    <row r="146" spans="1:9">
      <c r="A146" s="273" t="s">
        <v>259</v>
      </c>
      <c r="B146" s="418" t="s">
        <v>75</v>
      </c>
      <c r="C146" s="418" t="s">
        <v>75</v>
      </c>
      <c r="D146" s="418" t="s">
        <v>233</v>
      </c>
      <c r="E146" s="424">
        <f>IF(C146="Linoleum",SUMIFS('4-Basis ruimtestaat'!J:J,'4-Basis ruimtestaat'!B:B,'11-Vloeronderhoud'!A146,'4-Basis ruimtestaat'!I:I,"Linoleum"),IF(C146="Harde vloer zonder waslaag (sanitair)",SUMIFS('4-Basis ruimtestaat'!J:J,'4-Basis ruimtestaat'!B:B,'11-Vloeronderhoud'!A146,'4-Basis ruimtestaat'!I:I,"harde vloer zonder waslaag (sanitair)"),IF(C146="Sportvloer",SUMIFS('4-Basis ruimtestaat'!J:J,'4-Basis ruimtestaat'!B:B,'11-Vloeronderhoud'!A146,'4-Basis ruimtestaat'!I:I,"Sportvloer"),IF(C146="harde vloer zonder waslaag (overig)",SUMIFS('4-Basis ruimtestaat'!J:J,'4-Basis ruimtestaat'!B:B,'11-Vloeronderhoud'!A146,'4-Basis ruimtestaat'!I:I,"harde vloer zonder waslaag (overig)"),IF(C146="zachte vloer",SUMIFS('4-Basis ruimtestaat'!J:J,'4-Basis ruimtestaat'!B:B,'11-Vloeronderhoud'!A146,'4-Basis ruimtestaat'!I:I,"zachte vloer"),0)))))</f>
        <v>0</v>
      </c>
      <c r="F146" s="425">
        <f t="shared" si="23"/>
        <v>0</v>
      </c>
      <c r="G146" s="426">
        <f t="shared" si="24"/>
        <v>0</v>
      </c>
      <c r="H146" s="427" t="s">
        <v>653</v>
      </c>
      <c r="I146" s="426">
        <f>H146*G146</f>
        <v>0</v>
      </c>
    </row>
    <row r="147" spans="1:9">
      <c r="A147" s="273" t="s">
        <v>259</v>
      </c>
      <c r="B147" s="418" t="s">
        <v>75</v>
      </c>
      <c r="C147" s="418" t="s">
        <v>75</v>
      </c>
      <c r="D147" s="418" t="s">
        <v>234</v>
      </c>
      <c r="E147" s="424">
        <f>IF(C147="Linoleum",SUMIFS('4-Basis ruimtestaat'!J:J,'4-Basis ruimtestaat'!B:B,'11-Vloeronderhoud'!A147,'4-Basis ruimtestaat'!I:I,"Linoleum"),IF(C147="Harde vloer zonder waslaag (sanitair)",SUMIFS('4-Basis ruimtestaat'!J:J,'4-Basis ruimtestaat'!B:B,'11-Vloeronderhoud'!A147,'4-Basis ruimtestaat'!I:I,"harde vloer zonder waslaag (sanitair)"),IF(C147="Sportvloer",SUMIFS('4-Basis ruimtestaat'!J:J,'4-Basis ruimtestaat'!B:B,'11-Vloeronderhoud'!A147,'4-Basis ruimtestaat'!I:I,"Sportvloer"),IF(C147="harde vloer zonder waslaag (overig)",SUMIFS('4-Basis ruimtestaat'!J:J,'4-Basis ruimtestaat'!B:B,'11-Vloeronderhoud'!A147,'4-Basis ruimtestaat'!I:I,"harde vloer zonder waslaag (overig)"),IF(C147="zachte vloer",SUMIFS('4-Basis ruimtestaat'!J:J,'4-Basis ruimtestaat'!B:B,'11-Vloeronderhoud'!A147,'4-Basis ruimtestaat'!I:I,"zachte vloer"),0)))))</f>
        <v>0</v>
      </c>
      <c r="F147" s="425">
        <f t="shared" si="23"/>
        <v>0</v>
      </c>
      <c r="G147" s="426">
        <f t="shared" si="24"/>
        <v>0</v>
      </c>
      <c r="H147" s="427" t="s">
        <v>761</v>
      </c>
      <c r="I147" s="426">
        <f t="shared" ref="I147:I152" si="27">H147*G147</f>
        <v>0</v>
      </c>
    </row>
    <row r="148" spans="1:9">
      <c r="A148" s="273" t="s">
        <v>259</v>
      </c>
      <c r="B148" s="418" t="s">
        <v>75</v>
      </c>
      <c r="C148" s="418" t="s">
        <v>75</v>
      </c>
      <c r="D148" s="418" t="s">
        <v>654</v>
      </c>
      <c r="E148" s="424">
        <f>IF(C148="Linoleum",SUMIFS('4-Basis ruimtestaat'!J:J,'4-Basis ruimtestaat'!B:B,'11-Vloeronderhoud'!A148,'4-Basis ruimtestaat'!I:I,"Linoleum"),IF(C148="Harde vloer zonder waslaag (sanitair)",SUMIFS('4-Basis ruimtestaat'!J:J,'4-Basis ruimtestaat'!B:B,'11-Vloeronderhoud'!A148,'4-Basis ruimtestaat'!I:I,"harde vloer zonder waslaag (sanitair)"),IF(C148="Sportvloer",SUMIFS('4-Basis ruimtestaat'!J:J,'4-Basis ruimtestaat'!B:B,'11-Vloeronderhoud'!A148,'4-Basis ruimtestaat'!I:I,"Sportvloer"),IF(C148="harde vloer zonder waslaag (overig)",SUMIFS('4-Basis ruimtestaat'!J:J,'4-Basis ruimtestaat'!B:B,'11-Vloeronderhoud'!A148,'4-Basis ruimtestaat'!I:I,"harde vloer zonder waslaag (overig)"),IF(C148="zachte vloer",SUMIFS('4-Basis ruimtestaat'!J:J,'4-Basis ruimtestaat'!B:B,'11-Vloeronderhoud'!A148,'4-Basis ruimtestaat'!I:I,"zachte vloer"),0)))))</f>
        <v>0</v>
      </c>
      <c r="F148" s="425">
        <f t="shared" si="23"/>
        <v>0</v>
      </c>
      <c r="G148" s="426">
        <f t="shared" si="24"/>
        <v>0</v>
      </c>
      <c r="H148" s="427" t="s">
        <v>760</v>
      </c>
      <c r="I148" s="426">
        <f t="shared" si="27"/>
        <v>0</v>
      </c>
    </row>
    <row r="149" spans="1:9">
      <c r="A149" s="273" t="s">
        <v>259</v>
      </c>
      <c r="B149" s="418"/>
      <c r="C149" s="418" t="s">
        <v>76</v>
      </c>
      <c r="D149" s="418" t="s">
        <v>235</v>
      </c>
      <c r="E149" s="424">
        <f>IF(C149="Linoleum",SUMIFS('4-Basis ruimtestaat'!J:J,'4-Basis ruimtestaat'!B:B,'11-Vloeronderhoud'!A149,'4-Basis ruimtestaat'!I:I,"Linoleum"),IF(C149="Harde vloer zonder waslaag (sanitair)",SUMIFS('4-Basis ruimtestaat'!J:J,'4-Basis ruimtestaat'!B:B,'11-Vloeronderhoud'!A149,'4-Basis ruimtestaat'!I:I,"harde vloer zonder waslaag (sanitair)"),IF(C149="Sportvloer",SUMIFS('4-Basis ruimtestaat'!J:J,'4-Basis ruimtestaat'!B:B,'11-Vloeronderhoud'!A149,'4-Basis ruimtestaat'!I:I,"Sportvloer"),IF(C149="harde vloer zonder waslaag (overig)",SUMIFS('4-Basis ruimtestaat'!J:J,'4-Basis ruimtestaat'!B:B,'11-Vloeronderhoud'!A149,'4-Basis ruimtestaat'!I:I,"harde vloer zonder waslaag (overig)"),IF(C149="zachte vloer",SUMIFS('4-Basis ruimtestaat'!J:J,'4-Basis ruimtestaat'!B:B,'11-Vloeronderhoud'!A149,'4-Basis ruimtestaat'!I:I,"zachte vloer"),0)))))</f>
        <v>61</v>
      </c>
      <c r="F149" s="425">
        <f t="shared" si="23"/>
        <v>0</v>
      </c>
      <c r="G149" s="426">
        <f t="shared" si="24"/>
        <v>0</v>
      </c>
      <c r="H149" s="427" t="s">
        <v>753</v>
      </c>
      <c r="I149" s="426">
        <f t="shared" si="27"/>
        <v>0</v>
      </c>
    </row>
    <row r="150" spans="1:9">
      <c r="A150" s="273" t="s">
        <v>259</v>
      </c>
      <c r="B150" s="418"/>
      <c r="C150" s="418" t="s">
        <v>80</v>
      </c>
      <c r="D150" s="418" t="s">
        <v>235</v>
      </c>
      <c r="E150" s="424">
        <f>IF(C150="Linoleum",SUMIFS('4-Basis ruimtestaat'!J:J,'4-Basis ruimtestaat'!B:B,'11-Vloeronderhoud'!A150,'4-Basis ruimtestaat'!I:I,"Linoleum"),IF(C150="Harde vloer zonder waslaag (sanitair)",SUMIFS('4-Basis ruimtestaat'!J:J,'4-Basis ruimtestaat'!B:B,'11-Vloeronderhoud'!A150,'4-Basis ruimtestaat'!I:I,"harde vloer zonder waslaag (sanitair)"),IF(C150="Sportvloer",SUMIFS('4-Basis ruimtestaat'!J:J,'4-Basis ruimtestaat'!B:B,'11-Vloeronderhoud'!A150,'4-Basis ruimtestaat'!I:I,"Sportvloer"),IF(C150="harde vloer zonder waslaag (overig)",SUMIFS('4-Basis ruimtestaat'!J:J,'4-Basis ruimtestaat'!B:B,'11-Vloeronderhoud'!A150,'4-Basis ruimtestaat'!I:I,"harde vloer zonder waslaag (overig)"),IF(C150="zachte vloer",SUMIFS('4-Basis ruimtestaat'!J:J,'4-Basis ruimtestaat'!B:B,'11-Vloeronderhoud'!A150,'4-Basis ruimtestaat'!I:I,"zachte vloer"),0)))))</f>
        <v>1095</v>
      </c>
      <c r="F150" s="425">
        <f t="shared" si="23"/>
        <v>0</v>
      </c>
      <c r="G150" s="426">
        <f t="shared" si="24"/>
        <v>0</v>
      </c>
      <c r="H150" s="427" t="s">
        <v>752</v>
      </c>
      <c r="I150" s="426">
        <f t="shared" si="27"/>
        <v>0</v>
      </c>
    </row>
    <row r="151" spans="1:9">
      <c r="A151" s="273" t="s">
        <v>259</v>
      </c>
      <c r="B151" s="418"/>
      <c r="C151" s="418" t="s">
        <v>364</v>
      </c>
      <c r="D151" s="418" t="s">
        <v>235</v>
      </c>
      <c r="E151" s="424">
        <f>IF(C151="Linoleum",SUMIFS('4-Basis ruimtestaat'!J:J,'4-Basis ruimtestaat'!B:B,'11-Vloeronderhoud'!A151,'4-Basis ruimtestaat'!I:I,"Linoleum"),IF(C151="Harde vloer zonder waslaag (sanitair)",SUMIFS('4-Basis ruimtestaat'!J:J,'4-Basis ruimtestaat'!B:B,'11-Vloeronderhoud'!A151,'4-Basis ruimtestaat'!I:I,"harde vloer zonder waslaag (sanitair)"),IF(C151="Sportvloer",SUMIFS('4-Basis ruimtestaat'!J:J,'4-Basis ruimtestaat'!B:B,'11-Vloeronderhoud'!A151,'4-Basis ruimtestaat'!I:I,"Sportvloer"),IF(C151="harde vloer zonder waslaag (overig)",SUMIFS('4-Basis ruimtestaat'!J:J,'4-Basis ruimtestaat'!B:B,'11-Vloeronderhoud'!A151,'4-Basis ruimtestaat'!I:I,"harde vloer zonder waslaag (overig)"),IF(C151="zachte vloer",SUMIFS('4-Basis ruimtestaat'!J:J,'4-Basis ruimtestaat'!B:B,'11-Vloeronderhoud'!A151,'4-Basis ruimtestaat'!I:I,"zachte vloer"),0)))))</f>
        <v>96</v>
      </c>
      <c r="F151" s="425">
        <f t="shared" si="23"/>
        <v>0</v>
      </c>
      <c r="G151" s="426">
        <f t="shared" si="24"/>
        <v>0</v>
      </c>
      <c r="H151" s="427" t="s">
        <v>764</v>
      </c>
      <c r="I151" s="426">
        <f t="shared" si="27"/>
        <v>0</v>
      </c>
    </row>
    <row r="152" spans="1:9">
      <c r="A152" s="273" t="s">
        <v>259</v>
      </c>
      <c r="B152" s="418"/>
      <c r="C152" s="418" t="s">
        <v>79</v>
      </c>
      <c r="D152" s="418" t="s">
        <v>236</v>
      </c>
      <c r="E152" s="424">
        <f>IF(C152="Linoleum",SUMIFS('4-Basis ruimtestaat'!J:J,'4-Basis ruimtestaat'!B:B,'11-Vloeronderhoud'!A152,'4-Basis ruimtestaat'!I:I,"Linoleum"),IF(C152="Harde vloer zonder waslaag (sanitair)",SUMIFS('4-Basis ruimtestaat'!J:J,'4-Basis ruimtestaat'!B:B,'11-Vloeronderhoud'!A152,'4-Basis ruimtestaat'!I:I,"harde vloer zonder waslaag (sanitair)"),IF(C152="Sportvloer",SUMIFS('4-Basis ruimtestaat'!J:J,'4-Basis ruimtestaat'!B:B,'11-Vloeronderhoud'!A152,'4-Basis ruimtestaat'!I:I,"Sportvloer"),IF(C152="harde vloer zonder waslaag (overig)",SUMIFS('4-Basis ruimtestaat'!J:J,'4-Basis ruimtestaat'!B:B,'11-Vloeronderhoud'!A152,'4-Basis ruimtestaat'!I:I,"harde vloer zonder waslaag (overig)"),IF(C152="zachte vloer",SUMIFS('4-Basis ruimtestaat'!J:J,'4-Basis ruimtestaat'!B:B,'11-Vloeronderhoud'!A152,'4-Basis ruimtestaat'!I:I,"zachte vloer"),0)))))</f>
        <v>25</v>
      </c>
      <c r="F152" s="425">
        <f t="shared" si="23"/>
        <v>0</v>
      </c>
      <c r="G152" s="426">
        <f t="shared" si="24"/>
        <v>0</v>
      </c>
      <c r="H152" s="427" t="s">
        <v>238</v>
      </c>
      <c r="I152" s="426">
        <f t="shared" si="27"/>
        <v>0</v>
      </c>
    </row>
    <row r="153" spans="1:9">
      <c r="A153" s="476" t="s">
        <v>268</v>
      </c>
      <c r="B153" s="418" t="s">
        <v>75</v>
      </c>
      <c r="C153" s="418" t="s">
        <v>75</v>
      </c>
      <c r="D153" s="418" t="s">
        <v>233</v>
      </c>
      <c r="E153" s="424">
        <f>IF(C153="Linoleum",SUMIFS('4-Basis ruimtestaat'!J:J,'4-Basis ruimtestaat'!B:B,'11-Vloeronderhoud'!A153,'4-Basis ruimtestaat'!I:I,"Linoleum"),IF(C153="Harde vloer zonder waslaag (sanitair)",SUMIFS('4-Basis ruimtestaat'!J:J,'4-Basis ruimtestaat'!B:B,'11-Vloeronderhoud'!A153,'4-Basis ruimtestaat'!I:I,"harde vloer zonder waslaag (sanitair)"),IF(C153="Sportvloer",SUMIFS('4-Basis ruimtestaat'!J:J,'4-Basis ruimtestaat'!B:B,'11-Vloeronderhoud'!A153,'4-Basis ruimtestaat'!I:I,"Sportvloer"),IF(C153="harde vloer zonder waslaag (overig)",SUMIFS('4-Basis ruimtestaat'!J:J,'4-Basis ruimtestaat'!B:B,'11-Vloeronderhoud'!A153,'4-Basis ruimtestaat'!I:I,"harde vloer zonder waslaag (overig)"),IF(C153="zachte vloer",SUMIFS('4-Basis ruimtestaat'!J:J,'4-Basis ruimtestaat'!B:B,'11-Vloeronderhoud'!A153,'4-Basis ruimtestaat'!I:I,"zachte vloer"),0)))))</f>
        <v>1048.5</v>
      </c>
      <c r="F153" s="425">
        <f t="shared" si="23"/>
        <v>0</v>
      </c>
      <c r="G153" s="426">
        <f t="shared" si="24"/>
        <v>0</v>
      </c>
      <c r="H153" s="427" t="s">
        <v>653</v>
      </c>
      <c r="I153" s="426">
        <f>H153*G153</f>
        <v>0</v>
      </c>
    </row>
    <row r="154" spans="1:9">
      <c r="A154" s="476" t="s">
        <v>268</v>
      </c>
      <c r="B154" s="418" t="s">
        <v>75</v>
      </c>
      <c r="C154" s="418" t="s">
        <v>75</v>
      </c>
      <c r="D154" s="418" t="s">
        <v>234</v>
      </c>
      <c r="E154" s="424">
        <f>IF(C154="Linoleum",SUMIFS('4-Basis ruimtestaat'!J:J,'4-Basis ruimtestaat'!B:B,'11-Vloeronderhoud'!A154,'4-Basis ruimtestaat'!I:I,"Linoleum"),IF(C154="Harde vloer zonder waslaag (sanitair)",SUMIFS('4-Basis ruimtestaat'!J:J,'4-Basis ruimtestaat'!B:B,'11-Vloeronderhoud'!A154,'4-Basis ruimtestaat'!I:I,"harde vloer zonder waslaag (sanitair)"),IF(C154="Sportvloer",SUMIFS('4-Basis ruimtestaat'!J:J,'4-Basis ruimtestaat'!B:B,'11-Vloeronderhoud'!A154,'4-Basis ruimtestaat'!I:I,"Sportvloer"),IF(C154="harde vloer zonder waslaag (overig)",SUMIFS('4-Basis ruimtestaat'!J:J,'4-Basis ruimtestaat'!B:B,'11-Vloeronderhoud'!A154,'4-Basis ruimtestaat'!I:I,"harde vloer zonder waslaag (overig)"),IF(C154="zachte vloer",SUMIFS('4-Basis ruimtestaat'!J:J,'4-Basis ruimtestaat'!B:B,'11-Vloeronderhoud'!A154,'4-Basis ruimtestaat'!I:I,"zachte vloer"),0)))))</f>
        <v>1048.5</v>
      </c>
      <c r="F154" s="425">
        <f t="shared" si="23"/>
        <v>0</v>
      </c>
      <c r="G154" s="426">
        <f t="shared" si="24"/>
        <v>0</v>
      </c>
      <c r="H154" s="427" t="s">
        <v>761</v>
      </c>
      <c r="I154" s="426">
        <f t="shared" ref="I154:I159" si="28">H154*G154</f>
        <v>0</v>
      </c>
    </row>
    <row r="155" spans="1:9">
      <c r="A155" s="476" t="s">
        <v>268</v>
      </c>
      <c r="B155" s="418" t="s">
        <v>75</v>
      </c>
      <c r="C155" s="418" t="s">
        <v>75</v>
      </c>
      <c r="D155" s="418" t="s">
        <v>654</v>
      </c>
      <c r="E155" s="424">
        <f>IF(C155="Linoleum",SUMIFS('4-Basis ruimtestaat'!J:J,'4-Basis ruimtestaat'!B:B,'11-Vloeronderhoud'!A155,'4-Basis ruimtestaat'!I:I,"Linoleum"),IF(C155="Harde vloer zonder waslaag (sanitair)",SUMIFS('4-Basis ruimtestaat'!J:J,'4-Basis ruimtestaat'!B:B,'11-Vloeronderhoud'!A155,'4-Basis ruimtestaat'!I:I,"harde vloer zonder waslaag (sanitair)"),IF(C155="Sportvloer",SUMIFS('4-Basis ruimtestaat'!J:J,'4-Basis ruimtestaat'!B:B,'11-Vloeronderhoud'!A155,'4-Basis ruimtestaat'!I:I,"Sportvloer"),IF(C155="harde vloer zonder waslaag (overig)",SUMIFS('4-Basis ruimtestaat'!J:J,'4-Basis ruimtestaat'!B:B,'11-Vloeronderhoud'!A155,'4-Basis ruimtestaat'!I:I,"harde vloer zonder waslaag (overig)"),IF(C155="zachte vloer",SUMIFS('4-Basis ruimtestaat'!J:J,'4-Basis ruimtestaat'!B:B,'11-Vloeronderhoud'!A155,'4-Basis ruimtestaat'!I:I,"zachte vloer"),0)))))</f>
        <v>1048.5</v>
      </c>
      <c r="F155" s="425">
        <f t="shared" si="23"/>
        <v>0</v>
      </c>
      <c r="G155" s="426">
        <f t="shared" si="24"/>
        <v>0</v>
      </c>
      <c r="H155" s="427" t="s">
        <v>760</v>
      </c>
      <c r="I155" s="426">
        <f t="shared" si="28"/>
        <v>0</v>
      </c>
    </row>
    <row r="156" spans="1:9">
      <c r="A156" s="476" t="s">
        <v>268</v>
      </c>
      <c r="B156" s="418"/>
      <c r="C156" s="418" t="s">
        <v>76</v>
      </c>
      <c r="D156" s="418" t="s">
        <v>235</v>
      </c>
      <c r="E156" s="424">
        <f>IF(C156="Linoleum",SUMIFS('4-Basis ruimtestaat'!J:J,'4-Basis ruimtestaat'!B:B,'11-Vloeronderhoud'!A156,'4-Basis ruimtestaat'!I:I,"Linoleum"),IF(C156="Harde vloer zonder waslaag (sanitair)",SUMIFS('4-Basis ruimtestaat'!J:J,'4-Basis ruimtestaat'!B:B,'11-Vloeronderhoud'!A156,'4-Basis ruimtestaat'!I:I,"harde vloer zonder waslaag (sanitair)"),IF(C156="Sportvloer",SUMIFS('4-Basis ruimtestaat'!J:J,'4-Basis ruimtestaat'!B:B,'11-Vloeronderhoud'!A156,'4-Basis ruimtestaat'!I:I,"Sportvloer"),IF(C156="harde vloer zonder waslaag (overig)",SUMIFS('4-Basis ruimtestaat'!J:J,'4-Basis ruimtestaat'!B:B,'11-Vloeronderhoud'!A156,'4-Basis ruimtestaat'!I:I,"harde vloer zonder waslaag (overig)"),IF(C156="zachte vloer",SUMIFS('4-Basis ruimtestaat'!J:J,'4-Basis ruimtestaat'!B:B,'11-Vloeronderhoud'!A156,'4-Basis ruimtestaat'!I:I,"zachte vloer"),0)))))</f>
        <v>72.3</v>
      </c>
      <c r="F156" s="425">
        <f t="shared" si="23"/>
        <v>0</v>
      </c>
      <c r="G156" s="426">
        <f t="shared" si="24"/>
        <v>0</v>
      </c>
      <c r="H156" s="427" t="s">
        <v>753</v>
      </c>
      <c r="I156" s="426">
        <f t="shared" si="28"/>
        <v>0</v>
      </c>
    </row>
    <row r="157" spans="1:9">
      <c r="A157" s="476" t="s">
        <v>268</v>
      </c>
      <c r="B157" s="418"/>
      <c r="C157" s="418" t="s">
        <v>80</v>
      </c>
      <c r="D157" s="418" t="s">
        <v>235</v>
      </c>
      <c r="E157" s="424">
        <f>IF(C157="Linoleum",SUMIFS('4-Basis ruimtestaat'!J:J,'4-Basis ruimtestaat'!B:B,'11-Vloeronderhoud'!A157,'4-Basis ruimtestaat'!I:I,"Linoleum"),IF(C157="Harde vloer zonder waslaag (sanitair)",SUMIFS('4-Basis ruimtestaat'!J:J,'4-Basis ruimtestaat'!B:B,'11-Vloeronderhoud'!A157,'4-Basis ruimtestaat'!I:I,"harde vloer zonder waslaag (sanitair)"),IF(C157="Sportvloer",SUMIFS('4-Basis ruimtestaat'!J:J,'4-Basis ruimtestaat'!B:B,'11-Vloeronderhoud'!A157,'4-Basis ruimtestaat'!I:I,"Sportvloer"),IF(C157="harde vloer zonder waslaag (overig)",SUMIFS('4-Basis ruimtestaat'!J:J,'4-Basis ruimtestaat'!B:B,'11-Vloeronderhoud'!A157,'4-Basis ruimtestaat'!I:I,"harde vloer zonder waslaag (overig)"),IF(C157="zachte vloer",SUMIFS('4-Basis ruimtestaat'!J:J,'4-Basis ruimtestaat'!B:B,'11-Vloeronderhoud'!A157,'4-Basis ruimtestaat'!I:I,"zachte vloer"),0)))))</f>
        <v>0</v>
      </c>
      <c r="F157" s="425">
        <f t="shared" si="23"/>
        <v>0</v>
      </c>
      <c r="G157" s="426">
        <f t="shared" si="24"/>
        <v>0</v>
      </c>
      <c r="H157" s="427" t="s">
        <v>752</v>
      </c>
      <c r="I157" s="426">
        <f t="shared" si="28"/>
        <v>0</v>
      </c>
    </row>
    <row r="158" spans="1:9">
      <c r="A158" s="476" t="s">
        <v>268</v>
      </c>
      <c r="B158" s="418"/>
      <c r="C158" s="418" t="s">
        <v>364</v>
      </c>
      <c r="D158" s="418" t="s">
        <v>235</v>
      </c>
      <c r="E158" s="424">
        <f>IF(C158="Linoleum",SUMIFS('4-Basis ruimtestaat'!J:J,'4-Basis ruimtestaat'!B:B,'11-Vloeronderhoud'!A158,'4-Basis ruimtestaat'!I:I,"Linoleum"),IF(C158="Harde vloer zonder waslaag (sanitair)",SUMIFS('4-Basis ruimtestaat'!J:J,'4-Basis ruimtestaat'!B:B,'11-Vloeronderhoud'!A158,'4-Basis ruimtestaat'!I:I,"harde vloer zonder waslaag (sanitair)"),IF(C158="Sportvloer",SUMIFS('4-Basis ruimtestaat'!J:J,'4-Basis ruimtestaat'!B:B,'11-Vloeronderhoud'!A158,'4-Basis ruimtestaat'!I:I,"Sportvloer"),IF(C158="harde vloer zonder waslaag (overig)",SUMIFS('4-Basis ruimtestaat'!J:J,'4-Basis ruimtestaat'!B:B,'11-Vloeronderhoud'!A158,'4-Basis ruimtestaat'!I:I,"harde vloer zonder waslaag (overig)"),IF(C158="zachte vloer",SUMIFS('4-Basis ruimtestaat'!J:J,'4-Basis ruimtestaat'!B:B,'11-Vloeronderhoud'!A158,'4-Basis ruimtestaat'!I:I,"zachte vloer"),0)))))</f>
        <v>161</v>
      </c>
      <c r="F158" s="425">
        <f t="shared" si="23"/>
        <v>0</v>
      </c>
      <c r="G158" s="426">
        <f t="shared" si="24"/>
        <v>0</v>
      </c>
      <c r="H158" s="427" t="s">
        <v>764</v>
      </c>
      <c r="I158" s="426">
        <f t="shared" si="28"/>
        <v>0</v>
      </c>
    </row>
    <row r="159" spans="1:9">
      <c r="A159" s="476" t="s">
        <v>268</v>
      </c>
      <c r="B159" s="418"/>
      <c r="C159" s="418" t="s">
        <v>79</v>
      </c>
      <c r="D159" s="418" t="s">
        <v>236</v>
      </c>
      <c r="E159" s="424">
        <f>IF(C159="Linoleum",SUMIFS('4-Basis ruimtestaat'!J:J,'4-Basis ruimtestaat'!B:B,'11-Vloeronderhoud'!A159,'4-Basis ruimtestaat'!I:I,"Linoleum"),IF(C159="Harde vloer zonder waslaag (sanitair)",SUMIFS('4-Basis ruimtestaat'!J:J,'4-Basis ruimtestaat'!B:B,'11-Vloeronderhoud'!A159,'4-Basis ruimtestaat'!I:I,"harde vloer zonder waslaag (sanitair)"),IF(C159="Sportvloer",SUMIFS('4-Basis ruimtestaat'!J:J,'4-Basis ruimtestaat'!B:B,'11-Vloeronderhoud'!A159,'4-Basis ruimtestaat'!I:I,"Sportvloer"),IF(C159="harde vloer zonder waslaag (overig)",SUMIFS('4-Basis ruimtestaat'!J:J,'4-Basis ruimtestaat'!B:B,'11-Vloeronderhoud'!A159,'4-Basis ruimtestaat'!I:I,"harde vloer zonder waslaag (overig)"),IF(C159="zachte vloer",SUMIFS('4-Basis ruimtestaat'!J:J,'4-Basis ruimtestaat'!B:B,'11-Vloeronderhoud'!A159,'4-Basis ruimtestaat'!I:I,"zachte vloer"),0)))))</f>
        <v>113</v>
      </c>
      <c r="F159" s="425">
        <f t="shared" si="23"/>
        <v>0</v>
      </c>
      <c r="G159" s="426">
        <f t="shared" si="24"/>
        <v>0</v>
      </c>
      <c r="H159" s="427" t="s">
        <v>238</v>
      </c>
      <c r="I159" s="426">
        <f t="shared" si="28"/>
        <v>0</v>
      </c>
    </row>
    <row r="160" spans="1:9">
      <c r="A160" s="273" t="s">
        <v>266</v>
      </c>
      <c r="B160" s="418" t="s">
        <v>75</v>
      </c>
      <c r="C160" s="418" t="s">
        <v>75</v>
      </c>
      <c r="D160" s="418" t="s">
        <v>233</v>
      </c>
      <c r="E160" s="424">
        <f>IF(C160="Linoleum",SUMIFS('4-Basis ruimtestaat'!J:J,'4-Basis ruimtestaat'!B:B,'11-Vloeronderhoud'!A160,'4-Basis ruimtestaat'!I:I,"Linoleum"),IF(C160="Harde vloer zonder waslaag (sanitair)",SUMIFS('4-Basis ruimtestaat'!J:J,'4-Basis ruimtestaat'!B:B,'11-Vloeronderhoud'!A160,'4-Basis ruimtestaat'!I:I,"harde vloer zonder waslaag (sanitair)"),IF(C160="Sportvloer",SUMIFS('4-Basis ruimtestaat'!J:J,'4-Basis ruimtestaat'!B:B,'11-Vloeronderhoud'!A160,'4-Basis ruimtestaat'!I:I,"Sportvloer"),IF(C160="harde vloer zonder waslaag (overig)",SUMIFS('4-Basis ruimtestaat'!J:J,'4-Basis ruimtestaat'!B:B,'11-Vloeronderhoud'!A160,'4-Basis ruimtestaat'!I:I,"harde vloer zonder waslaag (overig)"),IF(C160="zachte vloer",SUMIFS('4-Basis ruimtestaat'!J:J,'4-Basis ruimtestaat'!B:B,'11-Vloeronderhoud'!A160,'4-Basis ruimtestaat'!I:I,"zachte vloer"),0)))))</f>
        <v>839</v>
      </c>
      <c r="F160" s="425">
        <f t="shared" si="23"/>
        <v>0</v>
      </c>
      <c r="G160" s="426">
        <f t="shared" si="24"/>
        <v>0</v>
      </c>
      <c r="H160" s="427" t="s">
        <v>653</v>
      </c>
      <c r="I160" s="426">
        <f>H160*G160</f>
        <v>0</v>
      </c>
    </row>
    <row r="161" spans="1:10">
      <c r="A161" s="273" t="s">
        <v>266</v>
      </c>
      <c r="B161" s="418" t="s">
        <v>75</v>
      </c>
      <c r="C161" s="418" t="s">
        <v>75</v>
      </c>
      <c r="D161" s="418" t="s">
        <v>234</v>
      </c>
      <c r="E161" s="424">
        <f>IF(C161="Linoleum",SUMIFS('4-Basis ruimtestaat'!J:J,'4-Basis ruimtestaat'!B:B,'11-Vloeronderhoud'!A161,'4-Basis ruimtestaat'!I:I,"Linoleum"),IF(C161="Harde vloer zonder waslaag (sanitair)",SUMIFS('4-Basis ruimtestaat'!J:J,'4-Basis ruimtestaat'!B:B,'11-Vloeronderhoud'!A161,'4-Basis ruimtestaat'!I:I,"harde vloer zonder waslaag (sanitair)"),IF(C161="Sportvloer",SUMIFS('4-Basis ruimtestaat'!J:J,'4-Basis ruimtestaat'!B:B,'11-Vloeronderhoud'!A161,'4-Basis ruimtestaat'!I:I,"Sportvloer"),IF(C161="harde vloer zonder waslaag (overig)",SUMIFS('4-Basis ruimtestaat'!J:J,'4-Basis ruimtestaat'!B:B,'11-Vloeronderhoud'!A161,'4-Basis ruimtestaat'!I:I,"harde vloer zonder waslaag (overig)"),IF(C161="zachte vloer",SUMIFS('4-Basis ruimtestaat'!J:J,'4-Basis ruimtestaat'!B:B,'11-Vloeronderhoud'!A161,'4-Basis ruimtestaat'!I:I,"zachte vloer"),0)))))</f>
        <v>839</v>
      </c>
      <c r="F161" s="425">
        <f t="shared" si="23"/>
        <v>0</v>
      </c>
      <c r="G161" s="426">
        <f t="shared" si="24"/>
        <v>0</v>
      </c>
      <c r="H161" s="427" t="s">
        <v>761</v>
      </c>
      <c r="I161" s="426">
        <f t="shared" ref="I161:I166" si="29">H161*G161</f>
        <v>0</v>
      </c>
    </row>
    <row r="162" spans="1:10">
      <c r="A162" s="273" t="s">
        <v>266</v>
      </c>
      <c r="B162" s="418" t="s">
        <v>75</v>
      </c>
      <c r="C162" s="418" t="s">
        <v>75</v>
      </c>
      <c r="D162" s="418" t="s">
        <v>654</v>
      </c>
      <c r="E162" s="424">
        <f>IF(C162="Linoleum",SUMIFS('4-Basis ruimtestaat'!J:J,'4-Basis ruimtestaat'!B:B,'11-Vloeronderhoud'!A162,'4-Basis ruimtestaat'!I:I,"Linoleum"),IF(C162="Harde vloer zonder waslaag (sanitair)",SUMIFS('4-Basis ruimtestaat'!J:J,'4-Basis ruimtestaat'!B:B,'11-Vloeronderhoud'!A162,'4-Basis ruimtestaat'!I:I,"harde vloer zonder waslaag (sanitair)"),IF(C162="Sportvloer",SUMIFS('4-Basis ruimtestaat'!J:J,'4-Basis ruimtestaat'!B:B,'11-Vloeronderhoud'!A162,'4-Basis ruimtestaat'!I:I,"Sportvloer"),IF(C162="harde vloer zonder waslaag (overig)",SUMIFS('4-Basis ruimtestaat'!J:J,'4-Basis ruimtestaat'!B:B,'11-Vloeronderhoud'!A162,'4-Basis ruimtestaat'!I:I,"harde vloer zonder waslaag (overig)"),IF(C162="zachte vloer",SUMIFS('4-Basis ruimtestaat'!J:J,'4-Basis ruimtestaat'!B:B,'11-Vloeronderhoud'!A162,'4-Basis ruimtestaat'!I:I,"zachte vloer"),0)))))</f>
        <v>839</v>
      </c>
      <c r="F162" s="425">
        <f t="shared" si="23"/>
        <v>0</v>
      </c>
      <c r="G162" s="426">
        <f t="shared" si="24"/>
        <v>0</v>
      </c>
      <c r="H162" s="427" t="s">
        <v>760</v>
      </c>
      <c r="I162" s="426">
        <f t="shared" si="29"/>
        <v>0</v>
      </c>
    </row>
    <row r="163" spans="1:10">
      <c r="A163" s="273" t="s">
        <v>266</v>
      </c>
      <c r="B163" s="418"/>
      <c r="C163" s="418" t="s">
        <v>76</v>
      </c>
      <c r="D163" s="418" t="s">
        <v>235</v>
      </c>
      <c r="E163" s="424">
        <f>IF(C163="Linoleum",SUMIFS('4-Basis ruimtestaat'!J:J,'4-Basis ruimtestaat'!B:B,'11-Vloeronderhoud'!A163,'4-Basis ruimtestaat'!I:I,"Linoleum"),IF(C163="Harde vloer zonder waslaag (sanitair)",SUMIFS('4-Basis ruimtestaat'!J:J,'4-Basis ruimtestaat'!B:B,'11-Vloeronderhoud'!A163,'4-Basis ruimtestaat'!I:I,"harde vloer zonder waslaag (sanitair)"),IF(C163="Sportvloer",SUMIFS('4-Basis ruimtestaat'!J:J,'4-Basis ruimtestaat'!B:B,'11-Vloeronderhoud'!A163,'4-Basis ruimtestaat'!I:I,"Sportvloer"),IF(C163="harde vloer zonder waslaag (overig)",SUMIFS('4-Basis ruimtestaat'!J:J,'4-Basis ruimtestaat'!B:B,'11-Vloeronderhoud'!A163,'4-Basis ruimtestaat'!I:I,"harde vloer zonder waslaag (overig)"),IF(C163="zachte vloer",SUMIFS('4-Basis ruimtestaat'!J:J,'4-Basis ruimtestaat'!B:B,'11-Vloeronderhoud'!A163,'4-Basis ruimtestaat'!I:I,"zachte vloer"),0)))))</f>
        <v>108</v>
      </c>
      <c r="F163" s="425">
        <f t="shared" si="23"/>
        <v>0</v>
      </c>
      <c r="G163" s="426">
        <f t="shared" si="24"/>
        <v>0</v>
      </c>
      <c r="H163" s="427" t="s">
        <v>753</v>
      </c>
      <c r="I163" s="426">
        <f t="shared" si="29"/>
        <v>0</v>
      </c>
    </row>
    <row r="164" spans="1:10">
      <c r="A164" s="273" t="s">
        <v>266</v>
      </c>
      <c r="B164" s="418"/>
      <c r="C164" s="418" t="s">
        <v>80</v>
      </c>
      <c r="D164" s="418" t="s">
        <v>235</v>
      </c>
      <c r="E164" s="424">
        <f>IF(C164="Linoleum",SUMIFS('4-Basis ruimtestaat'!J:J,'4-Basis ruimtestaat'!B:B,'11-Vloeronderhoud'!A164,'4-Basis ruimtestaat'!I:I,"Linoleum"),IF(C164="Harde vloer zonder waslaag (sanitair)",SUMIFS('4-Basis ruimtestaat'!J:J,'4-Basis ruimtestaat'!B:B,'11-Vloeronderhoud'!A164,'4-Basis ruimtestaat'!I:I,"harde vloer zonder waslaag (sanitair)"),IF(C164="Sportvloer",SUMIFS('4-Basis ruimtestaat'!J:J,'4-Basis ruimtestaat'!B:B,'11-Vloeronderhoud'!A164,'4-Basis ruimtestaat'!I:I,"Sportvloer"),IF(C164="harde vloer zonder waslaag (overig)",SUMIFS('4-Basis ruimtestaat'!J:J,'4-Basis ruimtestaat'!B:B,'11-Vloeronderhoud'!A164,'4-Basis ruimtestaat'!I:I,"harde vloer zonder waslaag (overig)"),IF(C164="zachte vloer",SUMIFS('4-Basis ruimtestaat'!J:J,'4-Basis ruimtestaat'!B:B,'11-Vloeronderhoud'!A164,'4-Basis ruimtestaat'!I:I,"zachte vloer"),0)))))</f>
        <v>1033</v>
      </c>
      <c r="F164" s="425">
        <f t="shared" si="23"/>
        <v>0</v>
      </c>
      <c r="G164" s="426">
        <f t="shared" si="24"/>
        <v>0</v>
      </c>
      <c r="H164" s="427" t="s">
        <v>752</v>
      </c>
      <c r="I164" s="426">
        <f t="shared" si="29"/>
        <v>0</v>
      </c>
    </row>
    <row r="165" spans="1:10">
      <c r="A165" s="273" t="s">
        <v>266</v>
      </c>
      <c r="B165" s="418"/>
      <c r="C165" s="418" t="s">
        <v>364</v>
      </c>
      <c r="D165" s="418" t="s">
        <v>235</v>
      </c>
      <c r="E165" s="424">
        <f>IF(C165="Linoleum",SUMIFS('4-Basis ruimtestaat'!J:J,'4-Basis ruimtestaat'!B:B,'11-Vloeronderhoud'!A165,'4-Basis ruimtestaat'!I:I,"Linoleum"),IF(C165="Harde vloer zonder waslaag (sanitair)",SUMIFS('4-Basis ruimtestaat'!J:J,'4-Basis ruimtestaat'!B:B,'11-Vloeronderhoud'!A165,'4-Basis ruimtestaat'!I:I,"harde vloer zonder waslaag (sanitair)"),IF(C165="Sportvloer",SUMIFS('4-Basis ruimtestaat'!J:J,'4-Basis ruimtestaat'!B:B,'11-Vloeronderhoud'!A165,'4-Basis ruimtestaat'!I:I,"Sportvloer"),IF(C165="harde vloer zonder waslaag (overig)",SUMIFS('4-Basis ruimtestaat'!J:J,'4-Basis ruimtestaat'!B:B,'11-Vloeronderhoud'!A165,'4-Basis ruimtestaat'!I:I,"harde vloer zonder waslaag (overig)"),IF(C165="zachte vloer",SUMIFS('4-Basis ruimtestaat'!J:J,'4-Basis ruimtestaat'!B:B,'11-Vloeronderhoud'!A165,'4-Basis ruimtestaat'!I:I,"zachte vloer"),0)))))</f>
        <v>189</v>
      </c>
      <c r="F165" s="425">
        <f t="shared" si="23"/>
        <v>0</v>
      </c>
      <c r="G165" s="426">
        <f t="shared" si="24"/>
        <v>0</v>
      </c>
      <c r="H165" s="427" t="s">
        <v>764</v>
      </c>
      <c r="I165" s="426">
        <f t="shared" si="29"/>
        <v>0</v>
      </c>
    </row>
    <row r="166" spans="1:10">
      <c r="A166" s="273" t="s">
        <v>266</v>
      </c>
      <c r="B166" s="418"/>
      <c r="C166" s="418" t="s">
        <v>79</v>
      </c>
      <c r="D166" s="418" t="s">
        <v>236</v>
      </c>
      <c r="E166" s="424">
        <f>IF(C166="Linoleum",SUMIFS('4-Basis ruimtestaat'!J:J,'4-Basis ruimtestaat'!B:B,'11-Vloeronderhoud'!A166,'4-Basis ruimtestaat'!I:I,"Linoleum"),IF(C166="Harde vloer zonder waslaag (sanitair)",SUMIFS('4-Basis ruimtestaat'!J:J,'4-Basis ruimtestaat'!B:B,'11-Vloeronderhoud'!A166,'4-Basis ruimtestaat'!I:I,"harde vloer zonder waslaag (sanitair)"),IF(C166="Sportvloer",SUMIFS('4-Basis ruimtestaat'!J:J,'4-Basis ruimtestaat'!B:B,'11-Vloeronderhoud'!A166,'4-Basis ruimtestaat'!I:I,"Sportvloer"),IF(C166="harde vloer zonder waslaag (overig)",SUMIFS('4-Basis ruimtestaat'!J:J,'4-Basis ruimtestaat'!B:B,'11-Vloeronderhoud'!A166,'4-Basis ruimtestaat'!I:I,"harde vloer zonder waslaag (overig)"),IF(C166="zachte vloer",SUMIFS('4-Basis ruimtestaat'!J:J,'4-Basis ruimtestaat'!B:B,'11-Vloeronderhoud'!A166,'4-Basis ruimtestaat'!I:I,"zachte vloer"),0)))))</f>
        <v>27</v>
      </c>
      <c r="F166" s="425">
        <f t="shared" si="23"/>
        <v>0</v>
      </c>
      <c r="G166" s="426">
        <f t="shared" si="24"/>
        <v>0</v>
      </c>
      <c r="H166" s="427" t="s">
        <v>238</v>
      </c>
      <c r="I166" s="426">
        <f t="shared" si="29"/>
        <v>0</v>
      </c>
    </row>
    <row r="167" spans="1:10">
      <c r="A167" s="476" t="s">
        <v>267</v>
      </c>
      <c r="B167" s="418" t="s">
        <v>75</v>
      </c>
      <c r="C167" s="418" t="s">
        <v>75</v>
      </c>
      <c r="D167" s="418" t="s">
        <v>233</v>
      </c>
      <c r="E167" s="424">
        <f>IF(C167="Linoleum",SUMIFS('4-Basis ruimtestaat'!J:J,'4-Basis ruimtestaat'!B:B,'11-Vloeronderhoud'!A167,'4-Basis ruimtestaat'!I:I,"Linoleum"),IF(C167="Harde vloer zonder waslaag (sanitair)",SUMIFS('4-Basis ruimtestaat'!J:J,'4-Basis ruimtestaat'!B:B,'11-Vloeronderhoud'!A167,'4-Basis ruimtestaat'!I:I,"harde vloer zonder waslaag (sanitair)"),IF(C167="Sportvloer",SUMIFS('4-Basis ruimtestaat'!J:J,'4-Basis ruimtestaat'!B:B,'11-Vloeronderhoud'!A167,'4-Basis ruimtestaat'!I:I,"Sportvloer"),IF(C167="harde vloer zonder waslaag (overig)",SUMIFS('4-Basis ruimtestaat'!J:J,'4-Basis ruimtestaat'!B:B,'11-Vloeronderhoud'!A167,'4-Basis ruimtestaat'!I:I,"harde vloer zonder waslaag (overig)"),IF(C167="zachte vloer",SUMIFS('4-Basis ruimtestaat'!J:J,'4-Basis ruimtestaat'!B:B,'11-Vloeronderhoud'!A167,'4-Basis ruimtestaat'!I:I,"zachte vloer"),0)))))</f>
        <v>1030</v>
      </c>
      <c r="F167" s="425">
        <f t="shared" si="14"/>
        <v>0</v>
      </c>
      <c r="G167" s="426">
        <f t="shared" si="15"/>
        <v>0</v>
      </c>
      <c r="H167" s="427" t="s">
        <v>653</v>
      </c>
      <c r="I167" s="426">
        <f>H167*G167</f>
        <v>0</v>
      </c>
    </row>
    <row r="168" spans="1:10">
      <c r="A168" s="476" t="s">
        <v>267</v>
      </c>
      <c r="B168" s="418" t="s">
        <v>75</v>
      </c>
      <c r="C168" s="418" t="s">
        <v>75</v>
      </c>
      <c r="D168" s="418" t="s">
        <v>234</v>
      </c>
      <c r="E168" s="424">
        <f>IF(C168="Linoleum",SUMIFS('4-Basis ruimtestaat'!J:J,'4-Basis ruimtestaat'!B:B,'11-Vloeronderhoud'!A168,'4-Basis ruimtestaat'!I:I,"Linoleum"),IF(C168="Harde vloer zonder waslaag (sanitair)",SUMIFS('4-Basis ruimtestaat'!J:J,'4-Basis ruimtestaat'!B:B,'11-Vloeronderhoud'!A168,'4-Basis ruimtestaat'!I:I,"harde vloer zonder waslaag (sanitair)"),IF(C168="Sportvloer",SUMIFS('4-Basis ruimtestaat'!J:J,'4-Basis ruimtestaat'!B:B,'11-Vloeronderhoud'!A168,'4-Basis ruimtestaat'!I:I,"Sportvloer"),IF(C168="harde vloer zonder waslaag (overig)",SUMIFS('4-Basis ruimtestaat'!J:J,'4-Basis ruimtestaat'!B:B,'11-Vloeronderhoud'!A168,'4-Basis ruimtestaat'!I:I,"harde vloer zonder waslaag (overig)"),IF(C168="zachte vloer",SUMIFS('4-Basis ruimtestaat'!J:J,'4-Basis ruimtestaat'!B:B,'11-Vloeronderhoud'!A168,'4-Basis ruimtestaat'!I:I,"zachte vloer"),0)))))</f>
        <v>1030</v>
      </c>
      <c r="F168" s="425">
        <f t="shared" si="14"/>
        <v>0</v>
      </c>
      <c r="G168" s="426">
        <f t="shared" si="15"/>
        <v>0</v>
      </c>
      <c r="H168" s="427" t="s">
        <v>761</v>
      </c>
      <c r="I168" s="426">
        <f t="shared" ref="I168:I173" si="30">H168*G168</f>
        <v>0</v>
      </c>
    </row>
    <row r="169" spans="1:10">
      <c r="A169" s="476" t="s">
        <v>267</v>
      </c>
      <c r="B169" s="418" t="s">
        <v>75</v>
      </c>
      <c r="C169" s="418" t="s">
        <v>75</v>
      </c>
      <c r="D169" s="418" t="s">
        <v>654</v>
      </c>
      <c r="E169" s="424">
        <f>IF(C169="Linoleum",SUMIFS('4-Basis ruimtestaat'!J:J,'4-Basis ruimtestaat'!B:B,'11-Vloeronderhoud'!A169,'4-Basis ruimtestaat'!I:I,"Linoleum"),IF(C169="Harde vloer zonder waslaag (sanitair)",SUMIFS('4-Basis ruimtestaat'!J:J,'4-Basis ruimtestaat'!B:B,'11-Vloeronderhoud'!A169,'4-Basis ruimtestaat'!I:I,"harde vloer zonder waslaag (sanitair)"),IF(C169="Sportvloer",SUMIFS('4-Basis ruimtestaat'!J:J,'4-Basis ruimtestaat'!B:B,'11-Vloeronderhoud'!A169,'4-Basis ruimtestaat'!I:I,"Sportvloer"),IF(C169="harde vloer zonder waslaag (overig)",SUMIFS('4-Basis ruimtestaat'!J:J,'4-Basis ruimtestaat'!B:B,'11-Vloeronderhoud'!A169,'4-Basis ruimtestaat'!I:I,"harde vloer zonder waslaag (overig)"),IF(C169="zachte vloer",SUMIFS('4-Basis ruimtestaat'!J:J,'4-Basis ruimtestaat'!B:B,'11-Vloeronderhoud'!A169,'4-Basis ruimtestaat'!I:I,"zachte vloer"),0)))))</f>
        <v>1030</v>
      </c>
      <c r="F169" s="425">
        <f t="shared" si="14"/>
        <v>0</v>
      </c>
      <c r="G169" s="426">
        <f t="shared" si="15"/>
        <v>0</v>
      </c>
      <c r="H169" s="427" t="s">
        <v>760</v>
      </c>
      <c r="I169" s="426">
        <f t="shared" si="30"/>
        <v>0</v>
      </c>
    </row>
    <row r="170" spans="1:10">
      <c r="A170" s="476" t="s">
        <v>267</v>
      </c>
      <c r="B170" s="418"/>
      <c r="C170" s="418" t="s">
        <v>76</v>
      </c>
      <c r="D170" s="418" t="s">
        <v>235</v>
      </c>
      <c r="E170" s="424">
        <f>IF(C170="Linoleum",SUMIFS('4-Basis ruimtestaat'!J:J,'4-Basis ruimtestaat'!B:B,'11-Vloeronderhoud'!A170,'4-Basis ruimtestaat'!I:I,"Linoleum"),IF(C170="Harde vloer zonder waslaag (sanitair)",SUMIFS('4-Basis ruimtestaat'!J:J,'4-Basis ruimtestaat'!B:B,'11-Vloeronderhoud'!A170,'4-Basis ruimtestaat'!I:I,"harde vloer zonder waslaag (sanitair)"),IF(C170="Sportvloer",SUMIFS('4-Basis ruimtestaat'!J:J,'4-Basis ruimtestaat'!B:B,'11-Vloeronderhoud'!A170,'4-Basis ruimtestaat'!I:I,"Sportvloer"),IF(C170="harde vloer zonder waslaag (overig)",SUMIFS('4-Basis ruimtestaat'!J:J,'4-Basis ruimtestaat'!B:B,'11-Vloeronderhoud'!A170,'4-Basis ruimtestaat'!I:I,"harde vloer zonder waslaag (overig)"),IF(C170="zachte vloer",SUMIFS('4-Basis ruimtestaat'!J:J,'4-Basis ruimtestaat'!B:B,'11-Vloeronderhoud'!A170,'4-Basis ruimtestaat'!I:I,"zachte vloer"),0)))))</f>
        <v>57</v>
      </c>
      <c r="F170" s="425">
        <f t="shared" si="14"/>
        <v>0</v>
      </c>
      <c r="G170" s="426">
        <f t="shared" si="15"/>
        <v>0</v>
      </c>
      <c r="H170" s="427" t="s">
        <v>753</v>
      </c>
      <c r="I170" s="426">
        <f t="shared" si="30"/>
        <v>0</v>
      </c>
    </row>
    <row r="171" spans="1:10">
      <c r="A171" s="476" t="s">
        <v>267</v>
      </c>
      <c r="B171" s="418"/>
      <c r="C171" s="418" t="s">
        <v>80</v>
      </c>
      <c r="D171" s="418" t="s">
        <v>235</v>
      </c>
      <c r="E171" s="424">
        <f>IF(C171="Linoleum",SUMIFS('4-Basis ruimtestaat'!J:J,'4-Basis ruimtestaat'!B:B,'11-Vloeronderhoud'!A171,'4-Basis ruimtestaat'!I:I,"Linoleum"),IF(C171="Harde vloer zonder waslaag (sanitair)",SUMIFS('4-Basis ruimtestaat'!J:J,'4-Basis ruimtestaat'!B:B,'11-Vloeronderhoud'!A171,'4-Basis ruimtestaat'!I:I,"harde vloer zonder waslaag (sanitair)"),IF(C171="Sportvloer",SUMIFS('4-Basis ruimtestaat'!J:J,'4-Basis ruimtestaat'!B:B,'11-Vloeronderhoud'!A171,'4-Basis ruimtestaat'!I:I,"Sportvloer"),IF(C171="harde vloer zonder waslaag (overig)",SUMIFS('4-Basis ruimtestaat'!J:J,'4-Basis ruimtestaat'!B:B,'11-Vloeronderhoud'!A171,'4-Basis ruimtestaat'!I:I,"harde vloer zonder waslaag (overig)"),IF(C171="zachte vloer",SUMIFS('4-Basis ruimtestaat'!J:J,'4-Basis ruimtestaat'!B:B,'11-Vloeronderhoud'!A171,'4-Basis ruimtestaat'!I:I,"zachte vloer"),0)))))</f>
        <v>0</v>
      </c>
      <c r="F171" s="425">
        <f t="shared" si="14"/>
        <v>0</v>
      </c>
      <c r="G171" s="426">
        <f t="shared" si="15"/>
        <v>0</v>
      </c>
      <c r="H171" s="427" t="s">
        <v>752</v>
      </c>
      <c r="I171" s="426">
        <f t="shared" si="30"/>
        <v>0</v>
      </c>
    </row>
    <row r="172" spans="1:10">
      <c r="A172" s="476" t="s">
        <v>267</v>
      </c>
      <c r="B172" s="418"/>
      <c r="C172" s="418" t="s">
        <v>364</v>
      </c>
      <c r="D172" s="418" t="s">
        <v>235</v>
      </c>
      <c r="E172" s="424">
        <f>IF(C172="Linoleum",SUMIFS('4-Basis ruimtestaat'!J:J,'4-Basis ruimtestaat'!B:B,'11-Vloeronderhoud'!A172,'4-Basis ruimtestaat'!I:I,"Linoleum"),IF(C172="Harde vloer zonder waslaag (sanitair)",SUMIFS('4-Basis ruimtestaat'!J:J,'4-Basis ruimtestaat'!B:B,'11-Vloeronderhoud'!A172,'4-Basis ruimtestaat'!I:I,"harde vloer zonder waslaag (sanitair)"),IF(C172="Sportvloer",SUMIFS('4-Basis ruimtestaat'!J:J,'4-Basis ruimtestaat'!B:B,'11-Vloeronderhoud'!A172,'4-Basis ruimtestaat'!I:I,"Sportvloer"),IF(C172="harde vloer zonder waslaag (overig)",SUMIFS('4-Basis ruimtestaat'!J:J,'4-Basis ruimtestaat'!B:B,'11-Vloeronderhoud'!A172,'4-Basis ruimtestaat'!I:I,"harde vloer zonder waslaag (overig)"),IF(C172="zachte vloer",SUMIFS('4-Basis ruimtestaat'!J:J,'4-Basis ruimtestaat'!B:B,'11-Vloeronderhoud'!A172,'4-Basis ruimtestaat'!I:I,"zachte vloer"),0)))))</f>
        <v>90</v>
      </c>
      <c r="F172" s="425">
        <f t="shared" si="14"/>
        <v>0</v>
      </c>
      <c r="G172" s="426">
        <f t="shared" si="15"/>
        <v>0</v>
      </c>
      <c r="H172" s="427" t="s">
        <v>764</v>
      </c>
      <c r="I172" s="426">
        <f t="shared" si="30"/>
        <v>0</v>
      </c>
    </row>
    <row r="173" spans="1:10" ht="13.8" customHeight="1">
      <c r="A173" s="476" t="s">
        <v>267</v>
      </c>
      <c r="B173" s="418"/>
      <c r="C173" s="418" t="s">
        <v>79</v>
      </c>
      <c r="D173" s="418" t="s">
        <v>236</v>
      </c>
      <c r="E173" s="424">
        <f>IF(C173="Linoleum",SUMIFS('4-Basis ruimtestaat'!J:J,'4-Basis ruimtestaat'!B:B,'11-Vloeronderhoud'!A173,'4-Basis ruimtestaat'!I:I,"Linoleum"),IF(C173="Harde vloer zonder waslaag (sanitair)",SUMIFS('4-Basis ruimtestaat'!J:J,'4-Basis ruimtestaat'!B:B,'11-Vloeronderhoud'!A173,'4-Basis ruimtestaat'!I:I,"harde vloer zonder waslaag (sanitair)"),IF(C173="Sportvloer",SUMIFS('4-Basis ruimtestaat'!J:J,'4-Basis ruimtestaat'!B:B,'11-Vloeronderhoud'!A173,'4-Basis ruimtestaat'!I:I,"Sportvloer"),IF(C173="harde vloer zonder waslaag (overig)",SUMIFS('4-Basis ruimtestaat'!J:J,'4-Basis ruimtestaat'!B:B,'11-Vloeronderhoud'!A173,'4-Basis ruimtestaat'!I:I,"harde vloer zonder waslaag (overig)"),IF(C173="zachte vloer",SUMIFS('4-Basis ruimtestaat'!J:J,'4-Basis ruimtestaat'!B:B,'11-Vloeronderhoud'!A173,'4-Basis ruimtestaat'!I:I,"zachte vloer"),0)))))</f>
        <v>96</v>
      </c>
      <c r="F173" s="425">
        <f t="shared" si="14"/>
        <v>0</v>
      </c>
      <c r="G173" s="426">
        <f t="shared" si="15"/>
        <v>0</v>
      </c>
      <c r="H173" s="427" t="s">
        <v>238</v>
      </c>
      <c r="I173" s="426">
        <f t="shared" si="30"/>
        <v>0</v>
      </c>
    </row>
    <row r="174" spans="1:10">
      <c r="B174" s="167"/>
      <c r="C174" s="167"/>
      <c r="D174" s="167"/>
      <c r="E174" s="252"/>
      <c r="F174" s="252"/>
      <c r="G174" s="252"/>
      <c r="H174" s="252"/>
      <c r="I174" s="252"/>
    </row>
    <row r="175" spans="1:10">
      <c r="A175" s="454" t="s">
        <v>25</v>
      </c>
      <c r="B175" s="455"/>
      <c r="C175" s="456"/>
      <c r="D175" s="456"/>
      <c r="E175" s="432">
        <f>SUM(E13:E173)</f>
        <v>73592.661000000007</v>
      </c>
      <c r="F175" s="433"/>
      <c r="G175" s="434"/>
      <c r="H175" s="435"/>
      <c r="I175" s="436">
        <f>SUM(I13:I173)</f>
        <v>0</v>
      </c>
      <c r="J175" s="513"/>
    </row>
  </sheetData>
  <autoFilter ref="A12:AA173" xr:uid="{00000000-0009-0000-0000-00000A000000}"/>
  <sortState xmlns:xlrd2="http://schemas.microsoft.com/office/spreadsheetml/2017/richdata2" ref="A13:I173">
    <sortCondition ref="A13:A173"/>
  </sortState>
  <phoneticPr fontId="72" type="noConversion"/>
  <dataValidations count="2">
    <dataValidation type="list" allowBlank="1" showInputMessage="1" showErrorMessage="1" sqref="C13:C173" xr:uid="{08DDA30B-E324-4CD8-A404-A94E82A2EC55}">
      <formula1>$I$3:$I$7</formula1>
    </dataValidation>
    <dataValidation type="list" allowBlank="1" showInputMessage="1" showErrorMessage="1" sqref="D13:D173" xr:uid="{C736CBFC-1565-48E2-8F22-639725E5CCC0}">
      <formula1>$F$3:$F$10</formula1>
    </dataValidation>
  </dataValidations>
  <printOptions horizontalCentered="1"/>
  <pageMargins left="0.7" right="0.7" top="0.75" bottom="0.75" header="0.3" footer="0.3"/>
  <pageSetup paperSize="9" scale="52" fitToHeight="0" orientation="landscape" r:id="rId1"/>
  <headerFooter alignWithMargins="0">
    <oddFooter>&amp;L&amp;F-&amp;A
Atir b.v. ©&amp;Rprintversie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dimension ref="A1:R31"/>
  <sheetViews>
    <sheetView showGridLines="0" tabSelected="1" zoomScale="85" zoomScaleNormal="85" workbookViewId="0">
      <selection activeCell="A25" sqref="A25"/>
    </sheetView>
  </sheetViews>
  <sheetFormatPr defaultColWidth="9.109375" defaultRowHeight="13.2"/>
  <cols>
    <col min="1" max="2" width="35.6640625" style="162" bestFit="1" customWidth="1"/>
    <col min="3" max="3" width="23.6640625" style="162" customWidth="1"/>
    <col min="4" max="6" width="12.88671875" style="162" customWidth="1"/>
    <col min="7" max="7" width="13.5546875" style="162" customWidth="1"/>
    <col min="8" max="12" width="12.88671875" style="162" customWidth="1"/>
    <col min="13" max="13" width="1.6640625" style="162" customWidth="1"/>
    <col min="14" max="14" width="12.88671875" style="162" customWidth="1"/>
    <col min="15" max="15" width="1.5546875" style="162" customWidth="1"/>
    <col min="16" max="17" width="12.88671875" style="162" customWidth="1"/>
    <col min="18" max="16384" width="9.109375" style="23"/>
  </cols>
  <sheetData>
    <row r="1" spans="1:17">
      <c r="A1" s="447" t="s">
        <v>5</v>
      </c>
    </row>
    <row r="2" spans="1:17">
      <c r="A2" s="89"/>
      <c r="B2" s="171"/>
      <c r="C2" s="171"/>
    </row>
    <row r="3" spans="1:17" ht="15.6">
      <c r="A3" s="39" t="str">
        <f>'2B-Kosten per locatie'!A3</f>
        <v>Naam opdrachtgever</v>
      </c>
      <c r="B3" s="141" t="str">
        <f>'2B-Kosten per locatie'!B3</f>
        <v>Nestas Scholengroep</v>
      </c>
    </row>
    <row r="4" spans="1:17" ht="15.6">
      <c r="A4" s="39" t="str">
        <f>'2B-Kosten per locatie'!A4</f>
        <v>Calculatie onderdeel</v>
      </c>
      <c r="B4" s="46" t="str">
        <f ca="1">MID(CELL("bestandsnaam",$D$10),SEARCH("]",CELL("bestandsnaam",$D$10),1)+1,256)</f>
        <v>12-Machinekosten</v>
      </c>
    </row>
    <row r="5" spans="1:17" ht="15.6">
      <c r="A5" s="39" t="str">
        <f>'2B-Kosten per locatie'!A5</f>
        <v>Gebouw/plaats</v>
      </c>
      <c r="B5" s="141" t="str">
        <f>'2B-Kosten per locatie'!B5</f>
        <v>Dordrecht</v>
      </c>
    </row>
    <row r="6" spans="1:17" ht="15.6">
      <c r="A6" s="39" t="str">
        <f>'2B-Kosten per locatie'!A6</f>
        <v>Referentie nummer</v>
      </c>
      <c r="B6" s="141" t="str">
        <f>'2B-Kosten per locatie'!B6</f>
        <v>TN609714</v>
      </c>
    </row>
    <row r="7" spans="1:17" ht="15.6">
      <c r="A7" s="39" t="str">
        <f>'2B-Kosten per locatie'!A7</f>
        <v>Naam dienstverlener</v>
      </c>
      <c r="B7" s="141">
        <f>'2B-Kosten per locatie'!B7</f>
        <v>0</v>
      </c>
    </row>
    <row r="8" spans="1:17" ht="15.6">
      <c r="A8" s="39" t="str">
        <f>'2B-Kosten per locatie'!A8</f>
        <v>Prijspeil</v>
      </c>
      <c r="B8" s="253">
        <f>'2B-Kosten per locatie'!B8</f>
        <v>46388</v>
      </c>
    </row>
    <row r="9" spans="1:17" ht="15.6">
      <c r="A9" s="140"/>
    </row>
    <row r="10" spans="1:17" ht="15.6">
      <c r="A10" s="172"/>
      <c r="B10" s="172"/>
      <c r="C10" s="173"/>
    </row>
    <row r="11" spans="1:17" s="36" customFormat="1" ht="64.8">
      <c r="A11" s="198" t="s">
        <v>19</v>
      </c>
      <c r="B11" s="198" t="s">
        <v>239</v>
      </c>
      <c r="C11" s="198" t="s">
        <v>240</v>
      </c>
      <c r="D11" s="198" t="s">
        <v>241</v>
      </c>
      <c r="E11" s="198" t="s">
        <v>242</v>
      </c>
      <c r="F11" s="198" t="s">
        <v>243</v>
      </c>
      <c r="G11" s="198" t="s">
        <v>244</v>
      </c>
      <c r="H11" s="198" t="s">
        <v>245</v>
      </c>
      <c r="I11" s="198" t="s">
        <v>246</v>
      </c>
      <c r="J11" s="198" t="s">
        <v>247</v>
      </c>
      <c r="K11" s="198" t="s">
        <v>248</v>
      </c>
      <c r="L11" s="198" t="s">
        <v>249</v>
      </c>
      <c r="M11" s="199"/>
      <c r="N11" s="198" t="s">
        <v>250</v>
      </c>
      <c r="O11" s="199"/>
      <c r="P11" s="198" t="s">
        <v>251</v>
      </c>
      <c r="Q11" s="198" t="s">
        <v>252</v>
      </c>
    </row>
    <row r="12" spans="1:17">
      <c r="D12" s="254"/>
      <c r="E12" s="255"/>
      <c r="F12" s="256"/>
      <c r="G12" s="254"/>
      <c r="H12" s="254"/>
      <c r="I12" s="257"/>
      <c r="J12" s="255"/>
      <c r="K12" s="255"/>
      <c r="L12" s="255"/>
      <c r="M12" s="257"/>
      <c r="N12" s="258"/>
      <c r="O12" s="257"/>
      <c r="P12" s="256"/>
      <c r="Q12" s="257"/>
    </row>
    <row r="13" spans="1:17">
      <c r="A13" s="540" t="s">
        <v>743</v>
      </c>
      <c r="B13" s="181"/>
      <c r="C13" s="182"/>
      <c r="D13" s="259"/>
      <c r="E13" s="260">
        <f>D13*$E$12</f>
        <v>0</v>
      </c>
      <c r="F13" s="261">
        <f>D13-E13</f>
        <v>0</v>
      </c>
      <c r="G13" s="465">
        <v>5</v>
      </c>
      <c r="H13" s="259"/>
      <c r="I13" s="263">
        <f>IF(G13=0,0,(F13-H13)/G13)</f>
        <v>0</v>
      </c>
      <c r="J13" s="264">
        <f>D13*$J$12</f>
        <v>0</v>
      </c>
      <c r="K13" s="263">
        <f>D13*$K$12</f>
        <v>0</v>
      </c>
      <c r="L13" s="265">
        <f>$L$12*D13</f>
        <v>0</v>
      </c>
      <c r="M13" s="257"/>
      <c r="N13" s="266">
        <f>SUM(I13:L13)</f>
        <v>0</v>
      </c>
      <c r="O13" s="257"/>
      <c r="P13" s="262"/>
      <c r="Q13" s="263">
        <f>N13*P13</f>
        <v>0</v>
      </c>
    </row>
    <row r="14" spans="1:17">
      <c r="A14" s="540" t="s">
        <v>743</v>
      </c>
      <c r="B14" s="181"/>
      <c r="C14" s="182"/>
      <c r="D14" s="259"/>
      <c r="E14" s="260">
        <f t="shared" ref="E14:E20" si="0">D14*$E$12</f>
        <v>0</v>
      </c>
      <c r="F14" s="261">
        <f>D14-E14</f>
        <v>0</v>
      </c>
      <c r="G14" s="465">
        <v>5</v>
      </c>
      <c r="H14" s="259"/>
      <c r="I14" s="263">
        <f>IF(G14=0,0,(F14-H14)/G14)</f>
        <v>0</v>
      </c>
      <c r="J14" s="264">
        <f>D14*$J$12</f>
        <v>0</v>
      </c>
      <c r="K14" s="263">
        <f>D14*$K$12</f>
        <v>0</v>
      </c>
      <c r="L14" s="265">
        <f>$L$12*D14</f>
        <v>0</v>
      </c>
      <c r="M14" s="257"/>
      <c r="N14" s="266">
        <f>SUM(I14:L14)</f>
        <v>0</v>
      </c>
      <c r="O14" s="257"/>
      <c r="P14" s="262"/>
      <c r="Q14" s="263">
        <f>N14*P14</f>
        <v>0</v>
      </c>
    </row>
    <row r="15" spans="1:17">
      <c r="A15" s="540" t="s">
        <v>743</v>
      </c>
      <c r="B15" s="181"/>
      <c r="C15" s="182"/>
      <c r="D15" s="259"/>
      <c r="E15" s="260">
        <f t="shared" si="0"/>
        <v>0</v>
      </c>
      <c r="F15" s="261">
        <f t="shared" ref="F15:F20" si="1">D15-E15</f>
        <v>0</v>
      </c>
      <c r="G15" s="465">
        <v>5</v>
      </c>
      <c r="H15" s="259"/>
      <c r="I15" s="263">
        <f t="shared" ref="I15:I20" si="2">IF(G15=0,0,(F15-H15)/G15)</f>
        <v>0</v>
      </c>
      <c r="J15" s="264">
        <f t="shared" ref="J15:J20" si="3">D15*$J$12</f>
        <v>0</v>
      </c>
      <c r="K15" s="263">
        <f t="shared" ref="K15:K20" si="4">D15*$K$12</f>
        <v>0</v>
      </c>
      <c r="L15" s="265">
        <f t="shared" ref="L15:L20" si="5">$L$12*D15</f>
        <v>0</v>
      </c>
      <c r="M15" s="257"/>
      <c r="N15" s="266">
        <f t="shared" ref="N15:N20" si="6">SUM(I15:L15)</f>
        <v>0</v>
      </c>
      <c r="O15" s="257"/>
      <c r="P15" s="262"/>
      <c r="Q15" s="263">
        <f t="shared" ref="Q15:Q20" si="7">N15*P15</f>
        <v>0</v>
      </c>
    </row>
    <row r="16" spans="1:17">
      <c r="A16" s="540" t="s">
        <v>743</v>
      </c>
      <c r="B16" s="181"/>
      <c r="C16" s="182"/>
      <c r="D16" s="259"/>
      <c r="E16" s="260">
        <f t="shared" si="0"/>
        <v>0</v>
      </c>
      <c r="F16" s="261">
        <f t="shared" si="1"/>
        <v>0</v>
      </c>
      <c r="G16" s="465">
        <v>5</v>
      </c>
      <c r="H16" s="259"/>
      <c r="I16" s="263">
        <f t="shared" si="2"/>
        <v>0</v>
      </c>
      <c r="J16" s="264">
        <f t="shared" si="3"/>
        <v>0</v>
      </c>
      <c r="K16" s="263">
        <f t="shared" si="4"/>
        <v>0</v>
      </c>
      <c r="L16" s="265">
        <f t="shared" si="5"/>
        <v>0</v>
      </c>
      <c r="M16" s="257"/>
      <c r="N16" s="266">
        <f t="shared" si="6"/>
        <v>0</v>
      </c>
      <c r="O16" s="257"/>
      <c r="P16" s="262"/>
      <c r="Q16" s="263">
        <f t="shared" si="7"/>
        <v>0</v>
      </c>
    </row>
    <row r="17" spans="1:18">
      <c r="A17" s="541" t="s">
        <v>744</v>
      </c>
      <c r="B17" s="181"/>
      <c r="C17" s="182"/>
      <c r="D17" s="259"/>
      <c r="E17" s="260">
        <f>D17*$E$12</f>
        <v>0</v>
      </c>
      <c r="F17" s="261">
        <f>D17-E17</f>
        <v>0</v>
      </c>
      <c r="G17" s="465">
        <v>5</v>
      </c>
      <c r="H17" s="259"/>
      <c r="I17" s="263">
        <f>IF(G17=0,0,(F17-H17)/G17)</f>
        <v>0</v>
      </c>
      <c r="J17" s="264">
        <f>D17*$J$12</f>
        <v>0</v>
      </c>
      <c r="K17" s="263">
        <f>D17*$K$12</f>
        <v>0</v>
      </c>
      <c r="L17" s="265">
        <f>$L$12*D17</f>
        <v>0</v>
      </c>
      <c r="M17" s="257"/>
      <c r="N17" s="266">
        <f>SUM(I17:L17)</f>
        <v>0</v>
      </c>
      <c r="O17" s="257"/>
      <c r="P17" s="262"/>
      <c r="Q17" s="263">
        <f>N17*P17</f>
        <v>0</v>
      </c>
    </row>
    <row r="18" spans="1:18">
      <c r="A18" s="541" t="s">
        <v>744</v>
      </c>
      <c r="B18" s="181"/>
      <c r="C18" s="182"/>
      <c r="D18" s="259"/>
      <c r="E18" s="260">
        <f t="shared" si="0"/>
        <v>0</v>
      </c>
      <c r="F18" s="261">
        <f>D18-E18</f>
        <v>0</v>
      </c>
      <c r="G18" s="465">
        <v>5</v>
      </c>
      <c r="H18" s="259"/>
      <c r="I18" s="263">
        <f>IF(G18=0,0,(F18-H18)/G18)</f>
        <v>0</v>
      </c>
      <c r="J18" s="264">
        <f>D18*$J$12</f>
        <v>0</v>
      </c>
      <c r="K18" s="263">
        <f>D18*$K$12</f>
        <v>0</v>
      </c>
      <c r="L18" s="265">
        <f>$L$12*D18</f>
        <v>0</v>
      </c>
      <c r="M18" s="257"/>
      <c r="N18" s="266">
        <f>SUM(I18:L18)</f>
        <v>0</v>
      </c>
      <c r="O18" s="257"/>
      <c r="P18" s="262"/>
      <c r="Q18" s="263">
        <f>N18*P18</f>
        <v>0</v>
      </c>
    </row>
    <row r="19" spans="1:18">
      <c r="A19" s="541" t="s">
        <v>744</v>
      </c>
      <c r="B19" s="181"/>
      <c r="C19" s="182"/>
      <c r="D19" s="259"/>
      <c r="E19" s="260">
        <f t="shared" si="0"/>
        <v>0</v>
      </c>
      <c r="F19" s="261">
        <f t="shared" si="1"/>
        <v>0</v>
      </c>
      <c r="G19" s="465">
        <v>5</v>
      </c>
      <c r="H19" s="259"/>
      <c r="I19" s="263">
        <f t="shared" si="2"/>
        <v>0</v>
      </c>
      <c r="J19" s="264">
        <f t="shared" si="3"/>
        <v>0</v>
      </c>
      <c r="K19" s="263">
        <f t="shared" si="4"/>
        <v>0</v>
      </c>
      <c r="L19" s="265">
        <f t="shared" si="5"/>
        <v>0</v>
      </c>
      <c r="M19" s="257"/>
      <c r="N19" s="266">
        <f t="shared" si="6"/>
        <v>0</v>
      </c>
      <c r="O19" s="257"/>
      <c r="P19" s="262"/>
      <c r="Q19" s="263">
        <f t="shared" si="7"/>
        <v>0</v>
      </c>
    </row>
    <row r="20" spans="1:18">
      <c r="A20" s="541" t="s">
        <v>744</v>
      </c>
      <c r="B20" s="181"/>
      <c r="C20" s="182"/>
      <c r="D20" s="259"/>
      <c r="E20" s="260">
        <f t="shared" si="0"/>
        <v>0</v>
      </c>
      <c r="F20" s="261">
        <f t="shared" si="1"/>
        <v>0</v>
      </c>
      <c r="G20" s="465">
        <v>5</v>
      </c>
      <c r="H20" s="259"/>
      <c r="I20" s="263">
        <f t="shared" si="2"/>
        <v>0</v>
      </c>
      <c r="J20" s="264">
        <f t="shared" si="3"/>
        <v>0</v>
      </c>
      <c r="K20" s="263">
        <f t="shared" si="4"/>
        <v>0</v>
      </c>
      <c r="L20" s="265">
        <f t="shared" si="5"/>
        <v>0</v>
      </c>
      <c r="M20" s="257"/>
      <c r="N20" s="266">
        <f t="shared" si="6"/>
        <v>0</v>
      </c>
      <c r="O20" s="257"/>
      <c r="P20" s="262"/>
      <c r="Q20" s="263">
        <f t="shared" si="7"/>
        <v>0</v>
      </c>
    </row>
    <row r="21" spans="1:18">
      <c r="D21" s="257"/>
      <c r="E21" s="257"/>
      <c r="F21" s="257"/>
      <c r="G21" s="257"/>
      <c r="H21" s="257"/>
      <c r="I21" s="257"/>
      <c r="J21" s="257"/>
      <c r="K21" s="257"/>
      <c r="L21" s="257"/>
      <c r="M21" s="257"/>
      <c r="N21" s="257"/>
      <c r="O21" s="257"/>
      <c r="P21" s="257"/>
      <c r="Q21" s="257"/>
    </row>
    <row r="22" spans="1:18">
      <c r="A22" s="174"/>
      <c r="B22" s="174" t="s">
        <v>25</v>
      </c>
      <c r="C22" s="175"/>
      <c r="D22" s="267"/>
      <c r="E22" s="267"/>
      <c r="F22" s="267"/>
      <c r="G22" s="267"/>
      <c r="H22" s="267"/>
      <c r="I22" s="267"/>
      <c r="J22" s="267"/>
      <c r="K22" s="267"/>
      <c r="L22" s="268"/>
      <c r="M22" s="257"/>
      <c r="N22" s="257"/>
      <c r="O22" s="257"/>
      <c r="P22" s="269">
        <f>SUM(P13:P20)</f>
        <v>0</v>
      </c>
      <c r="Q22" s="270">
        <f>SUM(Q13:Q20)</f>
        <v>0</v>
      </c>
    </row>
    <row r="24" spans="1:18">
      <c r="A24" s="162" t="s">
        <v>794</v>
      </c>
    </row>
    <row r="26" spans="1:18">
      <c r="R26" s="37"/>
    </row>
    <row r="31" spans="1:18" ht="16.2" customHeight="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03653-AA72-4DC3-B312-465B54C368CF}">
  <dimension ref="A1:AH32"/>
  <sheetViews>
    <sheetView showGridLines="0" workbookViewId="0">
      <selection activeCell="B2" sqref="B2"/>
    </sheetView>
  </sheetViews>
  <sheetFormatPr defaultRowHeight="12.6"/>
  <cols>
    <col min="1" max="1" width="26" bestFit="1" customWidth="1"/>
    <col min="2" max="2" width="37.33203125" bestFit="1" customWidth="1"/>
    <col min="3" max="3" width="37.33203125" customWidth="1"/>
    <col min="4" max="4" width="12.5546875" bestFit="1" customWidth="1"/>
    <col min="5" max="5" width="24.33203125" bestFit="1" customWidth="1"/>
  </cols>
  <sheetData>
    <row r="1" spans="1:34" s="41" customFormat="1" ht="14.1" customHeight="1">
      <c r="A1" s="39" t="s">
        <v>1</v>
      </c>
      <c r="B1" s="40" t="s">
        <v>253</v>
      </c>
      <c r="C1" s="40"/>
      <c r="D1" s="464"/>
      <c r="E1" s="43"/>
      <c r="F1" s="43"/>
      <c r="G1" s="43"/>
      <c r="H1" s="43"/>
      <c r="I1" s="43"/>
      <c r="J1" s="43"/>
      <c r="K1" s="42"/>
      <c r="L1" s="42"/>
      <c r="M1" s="42"/>
      <c r="N1" s="42"/>
      <c r="S1" s="42"/>
      <c r="T1" s="42"/>
      <c r="U1" s="42"/>
      <c r="V1" s="42"/>
      <c r="W1" s="42"/>
      <c r="X1" s="42"/>
      <c r="Y1" s="42"/>
      <c r="Z1" s="42"/>
      <c r="AA1" s="42"/>
      <c r="AB1" s="42"/>
      <c r="AC1" s="42"/>
      <c r="AD1" s="42"/>
      <c r="AE1" s="42"/>
      <c r="AF1" s="42"/>
      <c r="AG1" s="43"/>
      <c r="AH1" s="43"/>
    </row>
    <row r="2" spans="1:34" s="41" customFormat="1" ht="14.1" customHeight="1">
      <c r="A2" s="39" t="s">
        <v>2</v>
      </c>
      <c r="B2" s="40" t="str">
        <f ca="1">MID(CELL("bestandsnaam",$B$13),SEARCH("]",CELL("bestandsnaam",$B$13),1)+1,256)</f>
        <v>1B-Locatie lijst</v>
      </c>
      <c r="C2" s="40"/>
      <c r="D2" s="40"/>
      <c r="E2" s="43"/>
      <c r="F2" s="43"/>
      <c r="G2" s="43"/>
      <c r="H2" s="43"/>
      <c r="I2" s="43"/>
      <c r="J2" s="43"/>
      <c r="K2" s="42"/>
      <c r="L2" s="42"/>
      <c r="M2" s="42"/>
      <c r="N2" s="42"/>
      <c r="S2" s="42"/>
      <c r="T2" s="42"/>
      <c r="U2" s="42"/>
      <c r="V2" s="42"/>
      <c r="W2" s="42"/>
      <c r="X2" s="42"/>
      <c r="Y2" s="42"/>
      <c r="Z2" s="42"/>
      <c r="AA2" s="42"/>
      <c r="AB2" s="42"/>
      <c r="AC2" s="42"/>
      <c r="AD2" s="42"/>
      <c r="AE2" s="42"/>
      <c r="AF2" s="42"/>
      <c r="AG2" s="43"/>
      <c r="AH2" s="43"/>
    </row>
    <row r="3" spans="1:34" s="41" customFormat="1" ht="14.1" customHeight="1">
      <c r="A3" s="39" t="s">
        <v>3</v>
      </c>
      <c r="B3" s="40" t="s">
        <v>254</v>
      </c>
      <c r="C3" s="40"/>
      <c r="D3" s="464"/>
      <c r="E3" s="43"/>
      <c r="F3" s="43"/>
      <c r="G3" s="43"/>
      <c r="H3" s="43"/>
      <c r="I3" s="43"/>
      <c r="J3" s="43"/>
      <c r="K3" s="42"/>
      <c r="L3" s="42"/>
      <c r="M3" s="42"/>
      <c r="N3" s="42"/>
      <c r="S3" s="42"/>
      <c r="T3" s="42"/>
      <c r="U3" s="42"/>
      <c r="V3" s="42"/>
      <c r="W3" s="42"/>
      <c r="X3" s="42"/>
      <c r="Y3" s="42"/>
      <c r="Z3" s="42"/>
      <c r="AA3" s="42"/>
      <c r="AB3" s="42"/>
      <c r="AC3" s="42"/>
      <c r="AD3" s="42"/>
      <c r="AE3" s="42"/>
      <c r="AF3" s="42"/>
      <c r="AG3" s="43"/>
      <c r="AH3" s="43"/>
    </row>
    <row r="4" spans="1:34" s="41" customFormat="1" ht="14.1" customHeight="1">
      <c r="A4" s="39" t="s">
        <v>4</v>
      </c>
      <c r="B4" s="40" t="str">
        <f>'2B-Kosten per locatie'!B6</f>
        <v>TN609714</v>
      </c>
      <c r="C4" s="40"/>
      <c r="D4" s="464"/>
      <c r="E4" s="43"/>
      <c r="F4" s="43"/>
      <c r="G4" s="43"/>
      <c r="H4" s="43"/>
      <c r="I4" s="43"/>
      <c r="J4" s="43"/>
      <c r="K4" s="42"/>
      <c r="L4" s="42"/>
      <c r="M4" s="42"/>
      <c r="N4" s="42"/>
      <c r="S4" s="42"/>
      <c r="T4" s="42"/>
      <c r="U4" s="42"/>
      <c r="V4" s="42"/>
      <c r="W4" s="42"/>
      <c r="X4" s="42"/>
      <c r="Y4" s="42"/>
      <c r="Z4" s="42"/>
      <c r="AA4" s="42"/>
      <c r="AB4" s="42"/>
      <c r="AC4" s="42"/>
      <c r="AD4" s="42"/>
      <c r="AE4" s="42"/>
      <c r="AF4" s="42"/>
      <c r="AG4" s="43"/>
      <c r="AH4" s="43"/>
    </row>
    <row r="5" spans="1:34" s="41" customFormat="1" ht="14.1" customHeight="1">
      <c r="A5" s="39" t="s">
        <v>12</v>
      </c>
      <c r="B5" s="40">
        <f>'2B-Kosten per locatie'!B7</f>
        <v>0</v>
      </c>
      <c r="C5" s="40"/>
      <c r="D5" s="464"/>
      <c r="E5" s="43"/>
      <c r="F5" s="43"/>
      <c r="G5" s="43"/>
      <c r="H5" s="43"/>
      <c r="I5" s="43"/>
      <c r="J5" s="43"/>
      <c r="K5" s="42"/>
      <c r="L5" s="42"/>
      <c r="M5" s="42"/>
      <c r="N5" s="42"/>
      <c r="S5" s="42"/>
      <c r="T5" s="42"/>
      <c r="U5" s="42"/>
      <c r="V5" s="42"/>
      <c r="W5" s="43"/>
      <c r="AA5" s="42"/>
      <c r="AB5" s="42"/>
      <c r="AC5" s="42"/>
      <c r="AD5" s="42"/>
      <c r="AE5" s="42"/>
      <c r="AF5" s="42"/>
      <c r="AG5" s="43"/>
      <c r="AH5" s="43"/>
    </row>
    <row r="6" spans="1:34" s="41" customFormat="1" ht="14.1" customHeight="1">
      <c r="A6" s="39" t="s">
        <v>13</v>
      </c>
      <c r="B6" s="47">
        <v>46388</v>
      </c>
      <c r="C6" s="47"/>
      <c r="D6" s="39"/>
      <c r="E6" s="43"/>
      <c r="F6" s="43"/>
      <c r="G6" s="43"/>
      <c r="H6" s="43"/>
      <c r="I6" s="43"/>
      <c r="J6" s="43"/>
      <c r="K6" s="42"/>
      <c r="L6" s="42"/>
      <c r="M6" s="42"/>
      <c r="N6" s="42"/>
      <c r="S6" s="43"/>
      <c r="T6" s="43"/>
      <c r="U6" s="43"/>
      <c r="V6" s="43"/>
      <c r="W6" s="43"/>
      <c r="X6" s="43"/>
      <c r="Y6" s="43"/>
      <c r="Z6" s="43"/>
      <c r="AA6" s="43"/>
      <c r="AB6" s="48"/>
      <c r="AC6" s="48"/>
      <c r="AD6" s="48"/>
      <c r="AE6" s="48"/>
      <c r="AF6" s="48"/>
      <c r="AG6" s="43"/>
      <c r="AH6" s="43"/>
    </row>
    <row r="7" spans="1:34" s="41" customFormat="1" ht="14.1" customHeight="1">
      <c r="A7" s="39" t="s">
        <v>15</v>
      </c>
      <c r="B7" s="49" t="s">
        <v>16</v>
      </c>
      <c r="C7" s="49"/>
      <c r="D7" s="39"/>
      <c r="E7" s="43"/>
      <c r="F7" s="43"/>
      <c r="G7" s="43"/>
      <c r="H7" s="43"/>
      <c r="I7" s="43"/>
      <c r="J7" s="43"/>
      <c r="K7" s="42"/>
      <c r="L7" s="42"/>
      <c r="M7" s="42"/>
      <c r="N7" s="42"/>
      <c r="S7" s="42"/>
      <c r="T7" s="42"/>
      <c r="U7" s="42"/>
      <c r="V7" s="42"/>
      <c r="W7" s="43"/>
      <c r="AG7" s="43"/>
      <c r="AH7" s="43"/>
    </row>
    <row r="8" spans="1:34" s="41" customFormat="1" ht="14.1" customHeight="1">
      <c r="A8" s="39"/>
      <c r="B8" s="49"/>
      <c r="C8" s="49"/>
      <c r="D8" s="39"/>
      <c r="E8" s="43"/>
      <c r="F8" s="43"/>
      <c r="G8" s="43"/>
      <c r="H8" s="43"/>
      <c r="I8" s="43"/>
      <c r="J8" s="43"/>
      <c r="K8" s="42"/>
      <c r="L8" s="42"/>
      <c r="M8" s="42"/>
      <c r="N8" s="42"/>
      <c r="S8" s="42"/>
      <c r="T8" s="42"/>
      <c r="U8" s="42"/>
      <c r="V8" s="42"/>
      <c r="W8" s="43"/>
      <c r="AG8" s="43"/>
      <c r="AH8" s="43"/>
    </row>
    <row r="9" spans="1:34" ht="13.2">
      <c r="A9" s="133"/>
      <c r="B9" s="133" t="s">
        <v>19</v>
      </c>
      <c r="C9" s="133" t="s">
        <v>60</v>
      </c>
      <c r="D9" s="133" t="s">
        <v>276</v>
      </c>
      <c r="E9" s="133" t="s">
        <v>643</v>
      </c>
    </row>
    <row r="10" spans="1:34" ht="13.2">
      <c r="A10" s="499">
        <v>1</v>
      </c>
      <c r="B10" s="500" t="s">
        <v>535</v>
      </c>
      <c r="C10" s="500" t="s">
        <v>573</v>
      </c>
      <c r="D10" s="500" t="s">
        <v>254</v>
      </c>
      <c r="E10" s="501">
        <v>47123</v>
      </c>
    </row>
    <row r="11" spans="1:34" ht="13.2">
      <c r="A11" s="499">
        <v>2</v>
      </c>
      <c r="B11" s="500" t="s">
        <v>751</v>
      </c>
      <c r="C11" s="500" t="s">
        <v>618</v>
      </c>
      <c r="D11" s="500" t="s">
        <v>254</v>
      </c>
      <c r="E11" s="501">
        <v>46447</v>
      </c>
    </row>
    <row r="12" spans="1:34" ht="13.2">
      <c r="A12" s="502">
        <v>3</v>
      </c>
      <c r="B12" s="500" t="s">
        <v>587</v>
      </c>
      <c r="C12" s="500" t="s">
        <v>756</v>
      </c>
      <c r="D12" s="500" t="s">
        <v>254</v>
      </c>
      <c r="E12" s="501">
        <v>47123</v>
      </c>
    </row>
    <row r="13" spans="1:34" ht="13.2">
      <c r="A13" s="499">
        <v>4</v>
      </c>
      <c r="B13" s="500" t="s">
        <v>260</v>
      </c>
      <c r="C13" s="500" t="s">
        <v>430</v>
      </c>
      <c r="D13" s="500" t="s">
        <v>254</v>
      </c>
      <c r="E13" s="501">
        <v>47123</v>
      </c>
    </row>
    <row r="14" spans="1:34" ht="13.2">
      <c r="A14" s="502">
        <v>5</v>
      </c>
      <c r="B14" s="500" t="s">
        <v>270</v>
      </c>
      <c r="C14" s="500" t="s">
        <v>628</v>
      </c>
      <c r="D14" s="500" t="s">
        <v>254</v>
      </c>
      <c r="E14" s="501">
        <v>46447</v>
      </c>
    </row>
    <row r="15" spans="1:34" ht="13.2">
      <c r="A15" s="499">
        <v>6</v>
      </c>
      <c r="B15" s="500" t="s">
        <v>261</v>
      </c>
      <c r="C15" s="500" t="s">
        <v>435</v>
      </c>
      <c r="D15" s="500" t="s">
        <v>254</v>
      </c>
      <c r="E15" s="501">
        <v>47123</v>
      </c>
    </row>
    <row r="16" spans="1:34" ht="13.2">
      <c r="A16" s="502">
        <v>7</v>
      </c>
      <c r="B16" s="500" t="s">
        <v>369</v>
      </c>
      <c r="C16" s="500" t="s">
        <v>370</v>
      </c>
      <c r="D16" s="500" t="s">
        <v>254</v>
      </c>
      <c r="E16" s="501">
        <v>47123</v>
      </c>
    </row>
    <row r="17" spans="1:5" ht="13.2">
      <c r="A17" s="499">
        <v>8</v>
      </c>
      <c r="B17" s="500" t="s">
        <v>277</v>
      </c>
      <c r="C17" s="500" t="s">
        <v>637</v>
      </c>
      <c r="D17" s="500" t="s">
        <v>254</v>
      </c>
      <c r="E17" s="501">
        <v>46447</v>
      </c>
    </row>
    <row r="18" spans="1:5" ht="13.2">
      <c r="A18" s="502">
        <v>9</v>
      </c>
      <c r="B18" s="500" t="s">
        <v>262</v>
      </c>
      <c r="C18" s="500" t="s">
        <v>363</v>
      </c>
      <c r="D18" s="500" t="s">
        <v>254</v>
      </c>
      <c r="E18" s="501">
        <v>47123</v>
      </c>
    </row>
    <row r="19" spans="1:5" ht="13.2">
      <c r="A19" s="499">
        <v>10</v>
      </c>
      <c r="B19" s="500" t="s">
        <v>264</v>
      </c>
      <c r="C19" s="500" t="s">
        <v>557</v>
      </c>
      <c r="D19" s="500" t="s">
        <v>254</v>
      </c>
      <c r="E19" s="501">
        <v>47123</v>
      </c>
    </row>
    <row r="20" spans="1:5" ht="13.2">
      <c r="A20" s="502">
        <v>11</v>
      </c>
      <c r="B20" s="500" t="s">
        <v>263</v>
      </c>
      <c r="C20" s="500" t="s">
        <v>486</v>
      </c>
      <c r="D20" s="500" t="s">
        <v>254</v>
      </c>
      <c r="E20" s="501">
        <v>47123</v>
      </c>
    </row>
    <row r="21" spans="1:5" ht="13.2">
      <c r="A21" s="499">
        <v>12</v>
      </c>
      <c r="B21" s="500" t="s">
        <v>269</v>
      </c>
      <c r="C21" s="500" t="s">
        <v>617</v>
      </c>
      <c r="D21" s="500" t="s">
        <v>274</v>
      </c>
      <c r="E21" s="501">
        <v>46447</v>
      </c>
    </row>
    <row r="22" spans="1:5" ht="13.2">
      <c r="A22" s="502">
        <v>13</v>
      </c>
      <c r="B22" s="500" t="s">
        <v>265</v>
      </c>
      <c r="C22" s="500" t="s">
        <v>533</v>
      </c>
      <c r="D22" s="500" t="s">
        <v>254</v>
      </c>
      <c r="E22" s="501">
        <v>47123</v>
      </c>
    </row>
    <row r="23" spans="1:5" ht="13.2">
      <c r="A23" s="499">
        <v>14</v>
      </c>
      <c r="B23" s="500" t="s">
        <v>272</v>
      </c>
      <c r="C23" s="500" t="s">
        <v>740</v>
      </c>
      <c r="D23" s="500" t="s">
        <v>275</v>
      </c>
      <c r="E23" s="501">
        <v>46447</v>
      </c>
    </row>
    <row r="24" spans="1:5" ht="13.2">
      <c r="A24" s="502">
        <v>15</v>
      </c>
      <c r="B24" s="500" t="s">
        <v>256</v>
      </c>
      <c r="C24" s="500" t="s">
        <v>367</v>
      </c>
      <c r="D24" s="500" t="s">
        <v>254</v>
      </c>
      <c r="E24" s="501">
        <v>47123</v>
      </c>
    </row>
    <row r="25" spans="1:5" ht="13.2">
      <c r="A25" s="499">
        <v>16</v>
      </c>
      <c r="B25" s="500" t="s">
        <v>258</v>
      </c>
      <c r="C25" s="500" t="s">
        <v>608</v>
      </c>
      <c r="D25" s="500" t="s">
        <v>254</v>
      </c>
      <c r="E25" s="501">
        <v>47123</v>
      </c>
    </row>
    <row r="26" spans="1:5" ht="13.2">
      <c r="A26" s="502">
        <v>17</v>
      </c>
      <c r="B26" s="500" t="s">
        <v>257</v>
      </c>
      <c r="C26" s="500" t="s">
        <v>562</v>
      </c>
      <c r="D26" s="500" t="s">
        <v>254</v>
      </c>
      <c r="E26" s="501">
        <v>47123</v>
      </c>
    </row>
    <row r="27" spans="1:5" ht="13.2">
      <c r="A27" s="499">
        <v>18</v>
      </c>
      <c r="B27" s="500" t="s">
        <v>754</v>
      </c>
      <c r="C27" s="500" t="s">
        <v>556</v>
      </c>
      <c r="D27" s="500" t="s">
        <v>254</v>
      </c>
      <c r="E27" s="501">
        <v>47123</v>
      </c>
    </row>
    <row r="28" spans="1:5" ht="13.2">
      <c r="A28" s="502">
        <v>19</v>
      </c>
      <c r="B28" s="500" t="s">
        <v>271</v>
      </c>
      <c r="C28" s="500" t="s">
        <v>640</v>
      </c>
      <c r="D28" s="500" t="s">
        <v>254</v>
      </c>
      <c r="E28" s="501">
        <v>46447</v>
      </c>
    </row>
    <row r="29" spans="1:5" ht="13.2">
      <c r="A29" s="499">
        <v>20</v>
      </c>
      <c r="B29" s="500" t="s">
        <v>259</v>
      </c>
      <c r="C29" s="500" t="s">
        <v>351</v>
      </c>
      <c r="D29" s="500" t="s">
        <v>254</v>
      </c>
      <c r="E29" s="501">
        <v>47123</v>
      </c>
    </row>
    <row r="30" spans="1:5" ht="13.2">
      <c r="A30" s="502">
        <v>21</v>
      </c>
      <c r="B30" s="500" t="s">
        <v>268</v>
      </c>
      <c r="C30" s="500" t="s">
        <v>627</v>
      </c>
      <c r="D30" s="500" t="s">
        <v>273</v>
      </c>
      <c r="E30" s="501">
        <v>46447</v>
      </c>
    </row>
    <row r="31" spans="1:5" ht="13.2">
      <c r="A31" s="499">
        <v>22</v>
      </c>
      <c r="B31" s="500" t="s">
        <v>266</v>
      </c>
      <c r="C31" s="500" t="s">
        <v>586</v>
      </c>
      <c r="D31" s="500" t="s">
        <v>254</v>
      </c>
      <c r="E31" s="501">
        <v>47123</v>
      </c>
    </row>
    <row r="32" spans="1:5" ht="13.2">
      <c r="A32" s="502">
        <v>23</v>
      </c>
      <c r="B32" s="500" t="s">
        <v>267</v>
      </c>
      <c r="C32" s="500" t="s">
        <v>642</v>
      </c>
      <c r="D32" s="500" t="s">
        <v>254</v>
      </c>
      <c r="E32" s="501">
        <v>46447</v>
      </c>
    </row>
  </sheetData>
  <sortState xmlns:xlrd2="http://schemas.microsoft.com/office/spreadsheetml/2017/richdata2" ref="A10:E32">
    <sortCondition ref="B10:B32"/>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79CB8-E412-4478-91C7-A5CB5E0FDA4D}">
  <sheetPr>
    <pageSetUpPr fitToPage="1"/>
  </sheetPr>
  <dimension ref="A1:AH53"/>
  <sheetViews>
    <sheetView showGridLines="0" showZeros="0" zoomScale="110" zoomScaleNormal="110" workbookViewId="0">
      <selection activeCell="F45" sqref="F45"/>
    </sheetView>
  </sheetViews>
  <sheetFormatPr defaultColWidth="8.6640625" defaultRowHeight="14.1" customHeight="1"/>
  <cols>
    <col min="1" max="1" width="35.6640625" style="41" customWidth="1"/>
    <col min="2" max="2" width="22.109375" style="41" customWidth="1"/>
    <col min="3" max="3" width="20" style="41" customWidth="1"/>
    <col min="4" max="4" width="17.77734375" style="41" customWidth="1"/>
    <col min="5" max="5" width="17.77734375" style="42" customWidth="1"/>
    <col min="6" max="6" width="24.77734375" style="42" customWidth="1"/>
    <col min="7" max="7" width="29.88671875" style="42" bestFit="1" customWidth="1"/>
    <col min="8" max="15" width="24.77734375" style="42" customWidth="1"/>
    <col min="16" max="20" width="23.77734375" style="42" customWidth="1"/>
    <col min="21" max="21" width="14.44140625" style="42" bestFit="1" customWidth="1"/>
    <col min="22" max="24" width="13.6640625" style="42" customWidth="1"/>
    <col min="25" max="29" width="13.33203125" style="42" customWidth="1"/>
    <col min="30" max="30" width="14.6640625" style="42" customWidth="1"/>
    <col min="31" max="34" width="13.33203125" style="42" customWidth="1"/>
    <col min="35" max="16384" width="8.6640625" style="41"/>
  </cols>
  <sheetData>
    <row r="1" spans="1:34" ht="14.1" customHeight="1">
      <c r="A1" s="271" t="s">
        <v>5</v>
      </c>
      <c r="F1" s="43"/>
      <c r="G1" s="43"/>
      <c r="H1" s="43"/>
      <c r="K1" s="41"/>
      <c r="L1" s="41"/>
      <c r="M1" s="41"/>
      <c r="N1" s="41"/>
      <c r="O1" s="41"/>
      <c r="P1" s="41"/>
      <c r="Q1" s="41"/>
      <c r="R1" s="41"/>
    </row>
    <row r="2" spans="1:34" ht="13.8" customHeight="1">
      <c r="F2" s="43"/>
      <c r="G2" s="43"/>
      <c r="H2" s="43"/>
      <c r="O2" s="41"/>
      <c r="P2" s="41"/>
      <c r="Q2" s="41"/>
      <c r="R2" s="41"/>
    </row>
    <row r="3" spans="1:34" ht="14.1" customHeight="1">
      <c r="A3" s="39" t="s">
        <v>1</v>
      </c>
      <c r="B3" s="40" t="s">
        <v>253</v>
      </c>
      <c r="C3" s="40"/>
      <c r="D3" s="464"/>
      <c r="E3" s="43"/>
      <c r="F3" s="43"/>
      <c r="G3" s="43"/>
      <c r="H3" s="43"/>
      <c r="I3" s="43"/>
      <c r="J3" s="43"/>
      <c r="O3" s="41"/>
      <c r="P3" s="41"/>
      <c r="Q3" s="41"/>
      <c r="R3" s="41"/>
      <c r="AG3" s="43"/>
      <c r="AH3" s="43"/>
    </row>
    <row r="4" spans="1:34" ht="14.1" customHeight="1">
      <c r="A4" s="39" t="s">
        <v>2</v>
      </c>
      <c r="B4" s="40" t="str">
        <f ca="1">MID(CELL("bestandsnaam",$B$13),SEARCH("]",CELL("bestandsnaam",$B$13),1)+1,256)</f>
        <v>2A-Kostenoverzicht</v>
      </c>
      <c r="C4" s="40"/>
      <c r="D4" s="40"/>
      <c r="E4" s="43"/>
      <c r="F4" s="43"/>
      <c r="G4" s="43"/>
      <c r="H4" s="43"/>
      <c r="I4" s="43"/>
      <c r="J4" s="43"/>
      <c r="O4" s="41"/>
      <c r="P4" s="41"/>
      <c r="Q4" s="41"/>
      <c r="R4" s="41"/>
      <c r="AG4" s="43"/>
      <c r="AH4" s="43"/>
    </row>
    <row r="5" spans="1:34" ht="14.1" customHeight="1">
      <c r="A5" s="39" t="s">
        <v>3</v>
      </c>
      <c r="B5" s="40" t="s">
        <v>254</v>
      </c>
      <c r="C5" s="40"/>
      <c r="D5" s="464"/>
      <c r="E5" s="43"/>
      <c r="F5" s="43"/>
      <c r="G5" s="43"/>
      <c r="H5" s="43"/>
      <c r="I5" s="43"/>
      <c r="J5" s="43"/>
      <c r="O5" s="41"/>
      <c r="P5" s="41"/>
      <c r="Q5" s="41"/>
      <c r="R5" s="41"/>
      <c r="AG5" s="43"/>
      <c r="AH5" s="43"/>
    </row>
    <row r="6" spans="1:34" ht="14.1" customHeight="1">
      <c r="A6" s="39" t="s">
        <v>4</v>
      </c>
      <c r="B6" s="40" t="str">
        <f>'2B-Kosten per locatie'!B6</f>
        <v>TN609714</v>
      </c>
      <c r="C6" s="40"/>
      <c r="D6" s="464"/>
      <c r="E6" s="43"/>
      <c r="F6" s="43"/>
      <c r="G6" s="43"/>
      <c r="H6" s="43"/>
      <c r="I6" s="43"/>
      <c r="J6" s="43"/>
      <c r="O6" s="41"/>
      <c r="P6" s="41"/>
      <c r="Q6" s="41"/>
      <c r="R6" s="41"/>
      <c r="AG6" s="43"/>
      <c r="AH6" s="43"/>
    </row>
    <row r="7" spans="1:34" ht="14.1" customHeight="1">
      <c r="A7" s="39" t="s">
        <v>12</v>
      </c>
      <c r="B7" s="40">
        <f>'2B-Kosten per locatie'!B7</f>
        <v>0</v>
      </c>
      <c r="C7" s="40"/>
      <c r="D7" s="464"/>
      <c r="E7" s="43"/>
      <c r="F7" s="43"/>
      <c r="G7" s="43"/>
      <c r="H7" s="43"/>
      <c r="I7" s="43"/>
      <c r="J7" s="43"/>
      <c r="O7" s="41"/>
      <c r="P7" s="41"/>
      <c r="Q7" s="41"/>
      <c r="R7" s="41"/>
      <c r="W7" s="43"/>
      <c r="X7" s="41"/>
      <c r="Y7" s="41"/>
      <c r="Z7" s="41"/>
      <c r="AG7" s="43"/>
      <c r="AH7" s="43"/>
    </row>
    <row r="8" spans="1:34" ht="14.1" customHeight="1">
      <c r="A8" s="39" t="s">
        <v>13</v>
      </c>
      <c r="B8" s="47">
        <v>46388</v>
      </c>
      <c r="C8" s="47"/>
      <c r="D8" s="39"/>
      <c r="E8" s="43"/>
      <c r="F8" s="43"/>
      <c r="G8" s="43"/>
      <c r="H8" s="43"/>
      <c r="I8" s="43"/>
      <c r="J8" s="43"/>
      <c r="O8" s="41"/>
      <c r="P8" s="41"/>
      <c r="Q8" s="41"/>
      <c r="R8" s="41"/>
      <c r="S8" s="43"/>
      <c r="T8" s="43"/>
      <c r="U8" s="43"/>
      <c r="V8" s="43"/>
      <c r="W8" s="43"/>
      <c r="X8" s="43"/>
      <c r="Y8" s="43"/>
      <c r="Z8" s="43"/>
      <c r="AA8" s="43"/>
      <c r="AB8" s="48"/>
      <c r="AC8" s="48"/>
      <c r="AD8" s="48"/>
      <c r="AE8" s="48"/>
      <c r="AF8" s="48"/>
      <c r="AG8" s="43"/>
      <c r="AH8" s="43"/>
    </row>
    <row r="9" spans="1:34" ht="14.1" customHeight="1">
      <c r="A9" s="39" t="s">
        <v>15</v>
      </c>
      <c r="B9" s="49" t="s">
        <v>16</v>
      </c>
      <c r="C9" s="49"/>
      <c r="D9" s="39"/>
      <c r="E9" s="43"/>
      <c r="F9" s="43"/>
      <c r="G9" s="43"/>
      <c r="H9" s="43"/>
      <c r="I9" s="43"/>
      <c r="J9" s="43"/>
      <c r="O9" s="41"/>
      <c r="P9" s="41"/>
      <c r="Q9" s="41"/>
      <c r="R9" s="41"/>
      <c r="W9" s="43"/>
      <c r="X9" s="41"/>
      <c r="Y9" s="41"/>
      <c r="Z9" s="41"/>
      <c r="AA9" s="41"/>
      <c r="AB9" s="41"/>
      <c r="AC9" s="41"/>
      <c r="AD9" s="41"/>
      <c r="AE9" s="41"/>
      <c r="AF9" s="41"/>
      <c r="AG9" s="43"/>
      <c r="AH9" s="43"/>
    </row>
    <row r="10" spans="1:34" ht="14.1" customHeight="1">
      <c r="A10" s="39"/>
      <c r="B10" s="39"/>
      <c r="C10" s="39"/>
      <c r="D10" s="39"/>
      <c r="E10" s="43"/>
      <c r="F10" s="43"/>
      <c r="G10" s="43"/>
      <c r="H10" s="43"/>
      <c r="I10" s="43"/>
      <c r="J10" s="43"/>
      <c r="O10" s="41"/>
      <c r="P10" s="41"/>
      <c r="Q10" s="41"/>
      <c r="R10" s="41"/>
      <c r="S10" s="43"/>
      <c r="T10" s="43"/>
      <c r="U10" s="43"/>
      <c r="V10" s="43"/>
      <c r="W10" s="43"/>
      <c r="X10" s="43"/>
      <c r="Y10" s="43"/>
      <c r="Z10" s="43"/>
      <c r="AA10" s="43"/>
      <c r="AB10" s="43"/>
      <c r="AC10" s="43"/>
      <c r="AD10" s="43"/>
      <c r="AE10" s="43"/>
      <c r="AF10" s="43"/>
      <c r="AG10" s="43"/>
      <c r="AH10" s="43"/>
    </row>
    <row r="11" spans="1:34" ht="39.6">
      <c r="A11" s="272" t="s">
        <v>19</v>
      </c>
      <c r="B11" s="210" t="s">
        <v>20</v>
      </c>
      <c r="C11" s="210" t="s">
        <v>643</v>
      </c>
      <c r="D11" s="213" t="s">
        <v>30</v>
      </c>
      <c r="E11" s="213" t="s">
        <v>31</v>
      </c>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row>
    <row r="12" spans="1:34" s="53" customFormat="1" ht="15" customHeight="1">
      <c r="A12" s="273" t="s">
        <v>535</v>
      </c>
      <c r="B12" s="437">
        <f>'2B-Kosten per locatie'!B15</f>
        <v>876.09999999999991</v>
      </c>
      <c r="C12" s="477">
        <v>47123</v>
      </c>
      <c r="D12" s="276" t="e">
        <f>'2B-Kosten per locatie'!M15</f>
        <v>#DIV/0!</v>
      </c>
      <c r="E12" s="276" t="e">
        <f>'2B-Kosten per locatie'!N15</f>
        <v>#DIV/0!</v>
      </c>
    </row>
    <row r="13" spans="1:34" s="53" customFormat="1" ht="15" customHeight="1">
      <c r="A13" s="273" t="s">
        <v>751</v>
      </c>
      <c r="B13" s="437">
        <f>'2B-Kosten per locatie'!B16</f>
        <v>1017.8000000000001</v>
      </c>
      <c r="C13" s="477">
        <v>46447</v>
      </c>
      <c r="D13" s="276" t="e">
        <f>'2B-Kosten per locatie'!M16</f>
        <v>#DIV/0!</v>
      </c>
      <c r="E13" s="276" t="e">
        <f>'2B-Kosten per locatie'!N16</f>
        <v>#DIV/0!</v>
      </c>
    </row>
    <row r="14" spans="1:34" s="53" customFormat="1" ht="15" customHeight="1">
      <c r="A14" s="476" t="s">
        <v>755</v>
      </c>
      <c r="B14" s="437">
        <f>'2B-Kosten per locatie'!B17</f>
        <v>525</v>
      </c>
      <c r="C14" s="477">
        <v>47123</v>
      </c>
      <c r="D14" s="276" t="e">
        <f>'2B-Kosten per locatie'!M17</f>
        <v>#DIV/0!</v>
      </c>
      <c r="E14" s="276" t="e">
        <f>'2B-Kosten per locatie'!N17</f>
        <v>#DIV/0!</v>
      </c>
      <c r="G14" s="42"/>
      <c r="H14" s="42"/>
      <c r="I14" s="42"/>
      <c r="J14" s="42"/>
      <c r="K14" s="42"/>
      <c r="L14" s="42"/>
      <c r="M14" s="42"/>
      <c r="N14" s="42"/>
      <c r="O14" s="42"/>
      <c r="P14" s="42"/>
      <c r="Q14" s="42"/>
      <c r="R14" s="42"/>
      <c r="S14" s="42"/>
      <c r="T14" s="42"/>
      <c r="U14" s="42"/>
      <c r="V14" s="42"/>
      <c r="W14" s="42"/>
      <c r="X14" s="42"/>
    </row>
    <row r="15" spans="1:34" s="53" customFormat="1" ht="15" customHeight="1">
      <c r="A15" s="476" t="s">
        <v>260</v>
      </c>
      <c r="B15" s="437">
        <f>'2B-Kosten per locatie'!B18</f>
        <v>1162.3999999999996</v>
      </c>
      <c r="C15" s="477">
        <v>47123</v>
      </c>
      <c r="D15" s="276" t="e">
        <f>'2B-Kosten per locatie'!M18</f>
        <v>#DIV/0!</v>
      </c>
      <c r="E15" s="276" t="e">
        <f>'2B-Kosten per locatie'!N18</f>
        <v>#DIV/0!</v>
      </c>
      <c r="F15" s="42"/>
      <c r="G15" s="42"/>
      <c r="H15" s="42"/>
      <c r="I15" s="42"/>
      <c r="J15" s="42"/>
      <c r="K15" s="42"/>
      <c r="L15" s="42"/>
      <c r="M15" s="42"/>
      <c r="N15" s="42"/>
      <c r="O15" s="42"/>
      <c r="P15" s="42"/>
      <c r="Q15" s="42"/>
      <c r="R15" s="42"/>
      <c r="S15" s="42"/>
      <c r="T15" s="42"/>
      <c r="U15" s="42"/>
      <c r="V15" s="42"/>
      <c r="W15" s="42"/>
      <c r="X15" s="42"/>
    </row>
    <row r="16" spans="1:34" s="53" customFormat="1" ht="15" customHeight="1">
      <c r="A16" s="273" t="s">
        <v>270</v>
      </c>
      <c r="B16" s="437">
        <f>'2B-Kosten per locatie'!B19</f>
        <v>1158.7649999999999</v>
      </c>
      <c r="C16" s="477">
        <v>46447</v>
      </c>
      <c r="D16" s="276" t="e">
        <f>'2B-Kosten per locatie'!M19</f>
        <v>#DIV/0!</v>
      </c>
      <c r="E16" s="276" t="e">
        <f>'2B-Kosten per locatie'!N19</f>
        <v>#DIV/0!</v>
      </c>
      <c r="F16" s="42"/>
      <c r="G16" s="42"/>
      <c r="H16" s="42"/>
      <c r="I16" s="42"/>
      <c r="J16" s="42"/>
      <c r="K16" s="42"/>
      <c r="L16" s="42"/>
      <c r="M16" s="42"/>
      <c r="N16" s="42"/>
      <c r="O16" s="42"/>
      <c r="P16" s="42"/>
      <c r="Q16" s="42"/>
      <c r="R16" s="42"/>
      <c r="S16" s="42"/>
      <c r="T16" s="42"/>
      <c r="U16" s="42"/>
      <c r="V16" s="42"/>
      <c r="W16" s="42"/>
      <c r="X16" s="42"/>
    </row>
    <row r="17" spans="1:24" s="53" customFormat="1" ht="15" customHeight="1">
      <c r="A17" s="273" t="s">
        <v>261</v>
      </c>
      <c r="B17" s="437">
        <f>'2B-Kosten per locatie'!B20</f>
        <v>1385</v>
      </c>
      <c r="C17" s="477">
        <v>47123</v>
      </c>
      <c r="D17" s="276" t="e">
        <f>'2B-Kosten per locatie'!M20</f>
        <v>#DIV/0!</v>
      </c>
      <c r="E17" s="276" t="e">
        <f>'2B-Kosten per locatie'!N20</f>
        <v>#DIV/0!</v>
      </c>
      <c r="F17" s="42"/>
      <c r="G17" s="42"/>
      <c r="H17" s="42"/>
      <c r="I17" s="42"/>
      <c r="J17" s="42"/>
      <c r="K17" s="42"/>
      <c r="L17" s="42"/>
      <c r="M17" s="42"/>
      <c r="N17" s="42"/>
      <c r="O17" s="42"/>
      <c r="P17" s="42"/>
      <c r="Q17" s="42"/>
      <c r="R17" s="42"/>
      <c r="S17" s="42"/>
      <c r="T17" s="42"/>
      <c r="U17" s="42"/>
      <c r="V17" s="42"/>
      <c r="W17" s="42"/>
      <c r="X17" s="42"/>
    </row>
    <row r="18" spans="1:24" s="53" customFormat="1" ht="15" customHeight="1">
      <c r="A18" s="476" t="s">
        <v>369</v>
      </c>
      <c r="B18" s="437">
        <f>'2B-Kosten per locatie'!B21</f>
        <v>1948</v>
      </c>
      <c r="C18" s="477">
        <v>47123</v>
      </c>
      <c r="D18" s="276" t="e">
        <f>'2B-Kosten per locatie'!M21</f>
        <v>#DIV/0!</v>
      </c>
      <c r="E18" s="276" t="e">
        <f>'2B-Kosten per locatie'!N21</f>
        <v>#DIV/0!</v>
      </c>
      <c r="F18" s="42"/>
      <c r="G18" s="42"/>
      <c r="H18" s="42"/>
      <c r="I18" s="42"/>
      <c r="J18" s="42"/>
      <c r="K18" s="42"/>
      <c r="L18" s="42"/>
      <c r="M18" s="42"/>
      <c r="N18" s="42"/>
      <c r="O18" s="42"/>
      <c r="P18" s="42"/>
      <c r="Q18" s="42"/>
      <c r="R18" s="42"/>
      <c r="S18" s="42"/>
      <c r="T18" s="42"/>
      <c r="U18" s="42"/>
      <c r="V18" s="42"/>
      <c r="W18" s="42"/>
      <c r="X18" s="42"/>
    </row>
    <row r="19" spans="1:24" s="53" customFormat="1" ht="15" customHeight="1">
      <c r="A19" s="273" t="s">
        <v>277</v>
      </c>
      <c r="B19" s="437">
        <f>'2B-Kosten per locatie'!B22</f>
        <v>2175</v>
      </c>
      <c r="C19" s="477">
        <v>46447</v>
      </c>
      <c r="D19" s="276" t="e">
        <f>'2B-Kosten per locatie'!M22</f>
        <v>#DIV/0!</v>
      </c>
      <c r="E19" s="276" t="e">
        <f>'2B-Kosten per locatie'!N22</f>
        <v>#DIV/0!</v>
      </c>
      <c r="F19" s="42"/>
      <c r="G19" s="42"/>
      <c r="H19" s="42"/>
      <c r="I19" s="42"/>
      <c r="J19" s="42"/>
      <c r="K19" s="42"/>
      <c r="L19" s="42"/>
      <c r="M19" s="42"/>
      <c r="N19" s="42"/>
      <c r="O19" s="42"/>
      <c r="P19" s="42"/>
      <c r="Q19" s="42"/>
      <c r="R19" s="42"/>
      <c r="S19" s="42"/>
      <c r="T19" s="42"/>
      <c r="U19" s="42"/>
      <c r="V19" s="42"/>
      <c r="W19" s="42"/>
      <c r="X19" s="42"/>
    </row>
    <row r="20" spans="1:24" s="53" customFormat="1" ht="15" customHeight="1">
      <c r="A20" s="273" t="s">
        <v>262</v>
      </c>
      <c r="B20" s="437">
        <f>'2B-Kosten per locatie'!B23</f>
        <v>1768</v>
      </c>
      <c r="C20" s="477">
        <v>47123</v>
      </c>
      <c r="D20" s="276" t="e">
        <f>'2B-Kosten per locatie'!M23</f>
        <v>#DIV/0!</v>
      </c>
      <c r="E20" s="276" t="e">
        <f>'2B-Kosten per locatie'!N23</f>
        <v>#DIV/0!</v>
      </c>
      <c r="F20" s="42"/>
      <c r="G20" s="42"/>
      <c r="H20" s="42"/>
      <c r="I20" s="42"/>
      <c r="J20" s="42"/>
      <c r="K20" s="42"/>
      <c r="L20" s="42"/>
      <c r="M20" s="42"/>
      <c r="N20" s="42"/>
      <c r="O20" s="42"/>
      <c r="P20" s="42"/>
      <c r="Q20" s="42"/>
      <c r="R20" s="42"/>
      <c r="S20" s="42"/>
      <c r="T20" s="42"/>
      <c r="U20" s="42"/>
      <c r="V20" s="42"/>
      <c r="W20" s="42"/>
      <c r="X20" s="42"/>
    </row>
    <row r="21" spans="1:24" s="53" customFormat="1" ht="15" customHeight="1">
      <c r="A21" s="273" t="s">
        <v>264</v>
      </c>
      <c r="B21" s="437">
        <f>'2B-Kosten per locatie'!B24</f>
        <v>1212</v>
      </c>
      <c r="C21" s="477">
        <v>47123</v>
      </c>
      <c r="D21" s="276" t="e">
        <f>'2B-Kosten per locatie'!M24</f>
        <v>#DIV/0!</v>
      </c>
      <c r="E21" s="276" t="e">
        <f>'2B-Kosten per locatie'!N24</f>
        <v>#DIV/0!</v>
      </c>
      <c r="F21" s="42"/>
      <c r="G21" s="42"/>
      <c r="H21" s="42"/>
      <c r="I21" s="42"/>
      <c r="J21" s="42"/>
      <c r="K21" s="42"/>
      <c r="L21" s="42"/>
      <c r="M21" s="42"/>
      <c r="N21" s="42"/>
      <c r="O21" s="42"/>
      <c r="P21" s="42"/>
      <c r="Q21" s="42"/>
      <c r="R21" s="42"/>
      <c r="S21" s="42"/>
      <c r="T21" s="42"/>
      <c r="U21" s="42"/>
      <c r="V21" s="42"/>
      <c r="W21" s="42"/>
      <c r="X21" s="42"/>
    </row>
    <row r="22" spans="1:24" s="53" customFormat="1" ht="15" customHeight="1">
      <c r="A22" s="273" t="s">
        <v>263</v>
      </c>
      <c r="B22" s="437">
        <f>'2B-Kosten per locatie'!B25</f>
        <v>1748.5900000000001</v>
      </c>
      <c r="C22" s="477">
        <v>47123</v>
      </c>
      <c r="D22" s="276" t="e">
        <f>'2B-Kosten per locatie'!M25</f>
        <v>#DIV/0!</v>
      </c>
      <c r="E22" s="276" t="e">
        <f>'2B-Kosten per locatie'!N25</f>
        <v>#DIV/0!</v>
      </c>
      <c r="F22" s="42"/>
      <c r="G22" s="42"/>
      <c r="H22" s="42"/>
      <c r="I22" s="42"/>
      <c r="J22" s="42"/>
      <c r="K22" s="42"/>
      <c r="L22" s="42"/>
      <c r="M22" s="42"/>
      <c r="N22" s="42"/>
      <c r="O22" s="42"/>
      <c r="P22" s="42"/>
      <c r="Q22" s="42"/>
      <c r="R22" s="42"/>
      <c r="S22" s="42"/>
      <c r="T22" s="42"/>
      <c r="U22" s="42"/>
      <c r="V22" s="42"/>
      <c r="W22" s="42"/>
      <c r="X22" s="42"/>
    </row>
    <row r="23" spans="1:24" s="53" customFormat="1" ht="15" customHeight="1">
      <c r="A23" s="273" t="s">
        <v>269</v>
      </c>
      <c r="B23" s="437">
        <f>'2B-Kosten per locatie'!B26</f>
        <v>868.41000000000008</v>
      </c>
      <c r="C23" s="477">
        <v>46447</v>
      </c>
      <c r="D23" s="276" t="e">
        <f>'2B-Kosten per locatie'!M26</f>
        <v>#DIV/0!</v>
      </c>
      <c r="E23" s="276" t="e">
        <f>'2B-Kosten per locatie'!N26</f>
        <v>#DIV/0!</v>
      </c>
      <c r="F23" s="42"/>
      <c r="G23" s="42"/>
      <c r="H23" s="42"/>
      <c r="I23" s="42"/>
      <c r="J23" s="42"/>
      <c r="K23" s="42"/>
      <c r="L23" s="42"/>
      <c r="M23" s="42"/>
      <c r="N23" s="42"/>
      <c r="O23" s="42"/>
      <c r="P23" s="42"/>
      <c r="Q23" s="42"/>
      <c r="R23" s="42"/>
      <c r="S23" s="42"/>
      <c r="T23" s="42"/>
      <c r="U23" s="42"/>
      <c r="V23" s="42"/>
      <c r="W23" s="42"/>
      <c r="X23" s="42"/>
    </row>
    <row r="24" spans="1:24" s="53" customFormat="1" ht="15" customHeight="1">
      <c r="A24" s="273" t="s">
        <v>265</v>
      </c>
      <c r="B24" s="437">
        <f>'2B-Kosten per locatie'!B27</f>
        <v>1832.7919999999999</v>
      </c>
      <c r="C24" s="477">
        <v>47123</v>
      </c>
      <c r="D24" s="276" t="e">
        <f>'2B-Kosten per locatie'!M27</f>
        <v>#DIV/0!</v>
      </c>
      <c r="E24" s="276" t="e">
        <f>'2B-Kosten per locatie'!N27</f>
        <v>#DIV/0!</v>
      </c>
      <c r="F24" s="42"/>
      <c r="G24" s="42"/>
      <c r="H24" s="42"/>
      <c r="I24" s="42"/>
      <c r="J24" s="42"/>
      <c r="K24" s="42"/>
      <c r="L24" s="42"/>
      <c r="M24" s="42"/>
      <c r="N24" s="42"/>
      <c r="O24" s="42"/>
      <c r="P24" s="42"/>
      <c r="Q24" s="42"/>
      <c r="R24" s="42"/>
      <c r="S24" s="42"/>
      <c r="T24" s="42"/>
      <c r="U24" s="42"/>
      <c r="V24" s="42"/>
      <c r="W24" s="42"/>
      <c r="X24" s="42"/>
    </row>
    <row r="25" spans="1:24" s="53" customFormat="1" ht="15" customHeight="1">
      <c r="A25" s="273" t="s">
        <v>272</v>
      </c>
      <c r="B25" s="437">
        <f>'2B-Kosten per locatie'!B28</f>
        <v>1754.6000000000001</v>
      </c>
      <c r="C25" s="477">
        <v>46447</v>
      </c>
      <c r="D25" s="276" t="e">
        <f>'2B-Kosten per locatie'!M28</f>
        <v>#DIV/0!</v>
      </c>
      <c r="E25" s="276" t="e">
        <f>'2B-Kosten per locatie'!N28</f>
        <v>#DIV/0!</v>
      </c>
      <c r="F25" s="42"/>
      <c r="G25" s="42"/>
      <c r="H25" s="42"/>
      <c r="I25" s="42"/>
      <c r="J25" s="42"/>
      <c r="K25" s="42"/>
      <c r="L25" s="42"/>
      <c r="M25" s="42"/>
      <c r="N25" s="42"/>
      <c r="O25" s="42"/>
      <c r="P25" s="42"/>
      <c r="Q25" s="42"/>
      <c r="R25" s="42"/>
      <c r="S25" s="42"/>
      <c r="T25" s="42"/>
      <c r="U25" s="42"/>
      <c r="V25" s="42"/>
      <c r="W25" s="42"/>
      <c r="X25" s="42"/>
    </row>
    <row r="26" spans="1:24" s="53" customFormat="1" ht="15" customHeight="1">
      <c r="A26" s="273" t="s">
        <v>256</v>
      </c>
      <c r="B26" s="437">
        <f>'2B-Kosten per locatie'!B29</f>
        <v>1715</v>
      </c>
      <c r="C26" s="477">
        <v>47123</v>
      </c>
      <c r="D26" s="276" t="e">
        <f>'2B-Kosten per locatie'!M29</f>
        <v>#DIV/0!</v>
      </c>
      <c r="E26" s="276" t="e">
        <f>'2B-Kosten per locatie'!N29</f>
        <v>#DIV/0!</v>
      </c>
      <c r="F26" s="42"/>
      <c r="G26" s="42"/>
      <c r="H26" s="42"/>
      <c r="I26" s="42"/>
      <c r="J26" s="42"/>
      <c r="K26" s="42"/>
      <c r="L26" s="42"/>
      <c r="M26" s="42"/>
      <c r="N26" s="42"/>
      <c r="O26" s="42"/>
      <c r="P26" s="42"/>
      <c r="Q26" s="42"/>
      <c r="R26" s="42"/>
      <c r="S26" s="42"/>
      <c r="T26" s="42"/>
      <c r="U26" s="42"/>
      <c r="V26" s="42"/>
      <c r="W26" s="42"/>
      <c r="X26" s="42"/>
    </row>
    <row r="27" spans="1:24" s="53" customFormat="1" ht="15" customHeight="1">
      <c r="A27" s="273" t="s">
        <v>258</v>
      </c>
      <c r="B27" s="437">
        <f>'2B-Kosten per locatie'!B30</f>
        <v>1570.9499999999991</v>
      </c>
      <c r="C27" s="477">
        <v>47123</v>
      </c>
      <c r="D27" s="276" t="e">
        <f>'2B-Kosten per locatie'!M30</f>
        <v>#DIV/0!</v>
      </c>
      <c r="E27" s="276" t="e">
        <f>'2B-Kosten per locatie'!N30</f>
        <v>#DIV/0!</v>
      </c>
      <c r="F27" s="42"/>
      <c r="G27" s="42"/>
      <c r="H27" s="42"/>
      <c r="I27" s="42"/>
      <c r="J27" s="42"/>
      <c r="K27" s="42"/>
      <c r="L27" s="42"/>
      <c r="M27" s="42"/>
      <c r="N27" s="42"/>
      <c r="O27" s="42"/>
      <c r="P27" s="42"/>
      <c r="Q27" s="42"/>
      <c r="R27" s="42"/>
      <c r="S27" s="42"/>
      <c r="T27" s="42"/>
      <c r="U27" s="42"/>
      <c r="V27" s="42"/>
      <c r="W27" s="42"/>
      <c r="X27" s="42"/>
    </row>
    <row r="28" spans="1:24" s="53" customFormat="1" ht="15" customHeight="1">
      <c r="A28" s="273" t="s">
        <v>257</v>
      </c>
      <c r="B28" s="437">
        <f>'2B-Kosten per locatie'!B31</f>
        <v>1761</v>
      </c>
      <c r="C28" s="477">
        <v>47123</v>
      </c>
      <c r="D28" s="276" t="e">
        <f>'2B-Kosten per locatie'!M31</f>
        <v>#DIV/0!</v>
      </c>
      <c r="E28" s="276" t="e">
        <f>'2B-Kosten per locatie'!N31</f>
        <v>#DIV/0!</v>
      </c>
      <c r="F28" s="42"/>
      <c r="G28" s="42"/>
      <c r="H28" s="42"/>
      <c r="I28" s="42"/>
      <c r="J28" s="42"/>
      <c r="K28" s="42"/>
      <c r="L28" s="42"/>
      <c r="M28" s="42"/>
      <c r="N28" s="42"/>
      <c r="O28" s="42"/>
      <c r="P28" s="42"/>
      <c r="Q28" s="42"/>
      <c r="R28" s="42"/>
      <c r="S28" s="42"/>
      <c r="T28" s="42"/>
      <c r="U28" s="42"/>
      <c r="V28" s="42"/>
      <c r="W28" s="42"/>
      <c r="X28" s="42"/>
    </row>
    <row r="29" spans="1:24" s="53" customFormat="1" ht="15" customHeight="1">
      <c r="A29" s="273" t="s">
        <v>754</v>
      </c>
      <c r="B29" s="437">
        <f>'2B-Kosten per locatie'!B32</f>
        <v>1417</v>
      </c>
      <c r="C29" s="477">
        <v>47123</v>
      </c>
      <c r="D29" s="276" t="e">
        <f>'2B-Kosten per locatie'!M32</f>
        <v>#DIV/0!</v>
      </c>
      <c r="E29" s="276" t="e">
        <f>'2B-Kosten per locatie'!N32</f>
        <v>#DIV/0!</v>
      </c>
      <c r="F29" s="42"/>
      <c r="G29" s="42"/>
      <c r="H29" s="42"/>
      <c r="I29" s="42"/>
      <c r="J29" s="42"/>
      <c r="K29" s="42"/>
      <c r="L29" s="42"/>
      <c r="M29" s="42"/>
      <c r="N29" s="42"/>
      <c r="O29" s="42"/>
      <c r="P29" s="42"/>
      <c r="Q29" s="42"/>
      <c r="R29" s="42"/>
      <c r="S29" s="42"/>
      <c r="T29" s="42"/>
      <c r="U29" s="42"/>
      <c r="V29" s="42"/>
      <c r="W29" s="42"/>
      <c r="X29" s="42"/>
    </row>
    <row r="30" spans="1:24" s="53" customFormat="1" ht="15" customHeight="1">
      <c r="A30" s="476" t="s">
        <v>271</v>
      </c>
      <c r="B30" s="437">
        <f>'2B-Kosten per locatie'!B33</f>
        <v>1089</v>
      </c>
      <c r="C30" s="477">
        <v>46447</v>
      </c>
      <c r="D30" s="276" t="e">
        <f>'2B-Kosten per locatie'!M33</f>
        <v>#DIV/0!</v>
      </c>
      <c r="E30" s="276" t="e">
        <f>'2B-Kosten per locatie'!N33</f>
        <v>#DIV/0!</v>
      </c>
    </row>
    <row r="31" spans="1:24" s="53" customFormat="1" ht="15" customHeight="1">
      <c r="A31" s="476" t="s">
        <v>259</v>
      </c>
      <c r="B31" s="437">
        <f>'2B-Kosten per locatie'!B34</f>
        <v>1277</v>
      </c>
      <c r="C31" s="477">
        <v>47123</v>
      </c>
      <c r="D31" s="276" t="e">
        <f>'2B-Kosten per locatie'!M34</f>
        <v>#DIV/0!</v>
      </c>
      <c r="E31" s="276" t="e">
        <f>'2B-Kosten per locatie'!N34</f>
        <v>#DIV/0!</v>
      </c>
    </row>
    <row r="32" spans="1:24" s="53" customFormat="1" ht="15" customHeight="1">
      <c r="A32" s="273" t="s">
        <v>268</v>
      </c>
      <c r="B32" s="437">
        <f>'2B-Kosten per locatie'!B35</f>
        <v>1394.8</v>
      </c>
      <c r="C32" s="477">
        <v>46447</v>
      </c>
      <c r="D32" s="276" t="e">
        <f>'2B-Kosten per locatie'!M35</f>
        <v>#DIV/0!</v>
      </c>
      <c r="E32" s="276" t="e">
        <f>'2B-Kosten per locatie'!N35</f>
        <v>#DIV/0!</v>
      </c>
    </row>
    <row r="33" spans="1:34" s="53" customFormat="1" ht="15" customHeight="1">
      <c r="A33" s="476" t="s">
        <v>266</v>
      </c>
      <c r="B33" s="437">
        <f>'2B-Kosten per locatie'!B36</f>
        <v>2196</v>
      </c>
      <c r="C33" s="477">
        <v>47123</v>
      </c>
      <c r="D33" s="276" t="e">
        <f>'2B-Kosten per locatie'!M36</f>
        <v>#DIV/0!</v>
      </c>
      <c r="E33" s="276" t="e">
        <f>'2B-Kosten per locatie'!N36</f>
        <v>#DIV/0!</v>
      </c>
    </row>
    <row r="34" spans="1:34" s="53" customFormat="1" ht="15" customHeight="1">
      <c r="A34" s="273" t="s">
        <v>267</v>
      </c>
      <c r="B34" s="437">
        <f>'2B-Kosten per locatie'!B37</f>
        <v>1273</v>
      </c>
      <c r="C34" s="477">
        <v>46447</v>
      </c>
      <c r="D34" s="276" t="e">
        <f>'2B-Kosten per locatie'!M37</f>
        <v>#DIV/0!</v>
      </c>
      <c r="E34" s="276" t="e">
        <f>'2B-Kosten per locatie'!N37</f>
        <v>#DIV/0!</v>
      </c>
    </row>
    <row r="35" spans="1:34" ht="15" customHeight="1">
      <c r="A35" s="274" t="s">
        <v>743</v>
      </c>
      <c r="B35" s="437">
        <f>'2B-Kosten per locatie'!B38</f>
        <v>0</v>
      </c>
      <c r="C35" s="477">
        <v>46447</v>
      </c>
      <c r="D35" s="276">
        <f>'2B-Kosten per locatie'!M38</f>
        <v>0</v>
      </c>
      <c r="E35" s="276">
        <f t="shared" ref="E35:E36" si="0">D35/12</f>
        <v>0</v>
      </c>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row>
    <row r="36" spans="1:34" ht="15" customHeight="1">
      <c r="A36" s="490" t="s">
        <v>745</v>
      </c>
      <c r="B36" s="437">
        <f>'2B-Kosten per locatie'!B39</f>
        <v>0</v>
      </c>
      <c r="C36" s="477">
        <v>47123</v>
      </c>
      <c r="D36" s="491">
        <f>'2B-Kosten per locatie'!M39</f>
        <v>0</v>
      </c>
      <c r="E36" s="491">
        <f t="shared" si="0"/>
        <v>0</v>
      </c>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row>
    <row r="37" spans="1:34" s="56" customFormat="1" ht="15" customHeight="1">
      <c r="A37" s="487" t="s">
        <v>25</v>
      </c>
      <c r="B37" s="498">
        <f>SUM(B12:B36)</f>
        <v>33126.206999999995</v>
      </c>
      <c r="C37" s="488"/>
      <c r="D37" s="489" t="e">
        <f>SUM(D12:D36)</f>
        <v>#DIV/0!</v>
      </c>
      <c r="E37" s="489" t="e">
        <f>SUM(E12:E36)</f>
        <v>#DIV/0!</v>
      </c>
    </row>
    <row r="38" spans="1:34" s="56" customFormat="1" ht="39.6">
      <c r="A38" s="272" t="s">
        <v>746</v>
      </c>
      <c r="B38" s="210" t="s">
        <v>20</v>
      </c>
      <c r="C38" s="210" t="s">
        <v>747</v>
      </c>
      <c r="D38" s="213" t="s">
        <v>30</v>
      </c>
      <c r="E38" s="213" t="s">
        <v>31</v>
      </c>
    </row>
    <row r="39" spans="1:34" s="53" customFormat="1" ht="14.1" customHeight="1">
      <c r="A39" s="476" t="s">
        <v>741</v>
      </c>
      <c r="B39" s="437">
        <f>SUMIFS(B12:B36,C12:C36,C39)</f>
        <v>10731.375</v>
      </c>
      <c r="C39" s="477">
        <v>46447</v>
      </c>
      <c r="D39" s="276" t="e">
        <f>SUMIFS(D12:D36,C12:C36,C39)</f>
        <v>#DIV/0!</v>
      </c>
      <c r="E39" s="276" t="e">
        <f>D39/12</f>
        <v>#DIV/0!</v>
      </c>
      <c r="I39" s="511"/>
      <c r="AE39" s="41"/>
    </row>
    <row r="40" spans="1:34" s="53" customFormat="1" ht="14.1" customHeight="1">
      <c r="A40" s="476" t="s">
        <v>742</v>
      </c>
      <c r="B40" s="437">
        <f>SUMIFS(B12:B36,C12:C36,C40)</f>
        <v>22394.831999999999</v>
      </c>
      <c r="C40" s="477">
        <v>47123</v>
      </c>
      <c r="D40" s="276" t="e">
        <f>SUMIFS(D12:D36,C12:C36,C40)</f>
        <v>#DIV/0!</v>
      </c>
      <c r="E40" s="276" t="e">
        <f>D40/12</f>
        <v>#DIV/0!</v>
      </c>
      <c r="AE40" s="41"/>
    </row>
    <row r="41" spans="1:34" s="53" customFormat="1" ht="14.1" customHeight="1">
      <c r="AE41" s="41"/>
    </row>
    <row r="42" spans="1:34" ht="14.1" customHeight="1">
      <c r="A42" s="518" t="s">
        <v>748</v>
      </c>
      <c r="B42" s="518"/>
      <c r="C42" s="518"/>
      <c r="D42" s="492" t="e">
        <f>D37</f>
        <v>#DIV/0!</v>
      </c>
      <c r="AA42" s="53"/>
      <c r="AB42" s="53"/>
      <c r="AC42" s="53"/>
      <c r="AD42" s="53"/>
      <c r="AE42" s="53"/>
      <c r="AF42" s="41"/>
      <c r="AG42" s="41"/>
      <c r="AH42" s="41"/>
    </row>
    <row r="43" spans="1:34" ht="14.1" customHeight="1">
      <c r="A43" s="519" t="s">
        <v>6</v>
      </c>
      <c r="B43" s="519"/>
      <c r="C43" s="493">
        <v>0.21</v>
      </c>
      <c r="D43" s="494" t="e">
        <f>C43*D42</f>
        <v>#DIV/0!</v>
      </c>
      <c r="AF43" s="41"/>
      <c r="AG43" s="41"/>
      <c r="AH43" s="41"/>
    </row>
    <row r="44" spans="1:34" ht="14.1" customHeight="1">
      <c r="A44" s="519" t="s">
        <v>7</v>
      </c>
      <c r="B44" s="519"/>
      <c r="C44" s="519"/>
      <c r="D44" s="495" t="e">
        <f>D42+D43</f>
        <v>#DIV/0!</v>
      </c>
      <c r="AF44" s="41"/>
      <c r="AG44" s="41"/>
      <c r="AH44" s="41"/>
    </row>
    <row r="45" spans="1:34" ht="14.1" customHeight="1">
      <c r="A45" s="45"/>
      <c r="B45" s="45"/>
      <c r="C45" s="45"/>
      <c r="D45" s="45"/>
      <c r="E45" s="45"/>
      <c r="F45" s="45"/>
      <c r="G45" s="200"/>
    </row>
    <row r="46" spans="1:34" ht="14.1" customHeight="1">
      <c r="A46" s="515" t="s">
        <v>10</v>
      </c>
      <c r="B46" s="516"/>
      <c r="C46" s="516"/>
      <c r="D46" s="201">
        <v>890000</v>
      </c>
      <c r="E46" s="45"/>
      <c r="AF46" s="41"/>
      <c r="AG46" s="41"/>
      <c r="AH46" s="41"/>
    </row>
    <row r="47" spans="1:34" ht="14.1" customHeight="1">
      <c r="A47" s="515" t="s">
        <v>11</v>
      </c>
      <c r="B47" s="516"/>
      <c r="C47" s="516"/>
      <c r="D47" s="201">
        <v>785000</v>
      </c>
      <c r="E47" s="514"/>
      <c r="AF47" s="41"/>
      <c r="AG47" s="41"/>
      <c r="AH47" s="41"/>
    </row>
    <row r="48" spans="1:34" ht="14.1" customHeight="1">
      <c r="A48" s="43"/>
      <c r="B48" s="43"/>
      <c r="C48" s="42"/>
      <c r="D48" s="42"/>
    </row>
    <row r="49" spans="1:34" ht="14.1" customHeight="1">
      <c r="A49" s="515" t="s">
        <v>14</v>
      </c>
      <c r="B49" s="516"/>
      <c r="C49" s="517"/>
      <c r="D49" s="452"/>
      <c r="E49" s="43"/>
      <c r="AF49" s="41"/>
      <c r="AG49" s="41"/>
      <c r="AH49" s="41"/>
    </row>
    <row r="50" spans="1:34" ht="14.1" customHeight="1">
      <c r="A50" s="496" t="s">
        <v>17</v>
      </c>
      <c r="B50" s="496"/>
      <c r="C50" s="496"/>
      <c r="D50" s="43"/>
      <c r="E50" s="43"/>
      <c r="H50" s="43"/>
    </row>
    <row r="51" spans="1:34" ht="14.1" customHeight="1">
      <c r="A51" s="497" t="s">
        <v>18</v>
      </c>
      <c r="B51" s="497"/>
      <c r="C51" s="497"/>
      <c r="D51" s="42"/>
      <c r="H51" s="43"/>
    </row>
    <row r="52" spans="1:34" ht="14.1" customHeight="1">
      <c r="E52" s="41"/>
      <c r="F52" s="41"/>
      <c r="G52" s="41"/>
      <c r="H52" s="41"/>
    </row>
    <row r="53" spans="1:34" ht="14.1" customHeight="1">
      <c r="E53" s="41"/>
      <c r="F53" s="41"/>
      <c r="G53" s="41"/>
      <c r="H53" s="41"/>
    </row>
  </sheetData>
  <mergeCells count="6">
    <mergeCell ref="A49:C49"/>
    <mergeCell ref="A42:C42"/>
    <mergeCell ref="A43:B43"/>
    <mergeCell ref="A44:C44"/>
    <mergeCell ref="A46:C46"/>
    <mergeCell ref="A47:C47"/>
  </mergeCells>
  <printOptions horizontalCentered="1" gridLinesSet="0"/>
  <pageMargins left="0.19685039370078741" right="0.19685039370078741" top="0.59055118110236227" bottom="0.78740157480314965" header="0.39370078740157483" footer="0.19685039370078741"/>
  <pageSetup paperSize="9" scale="22"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44"/>
  <sheetViews>
    <sheetView showGridLines="0" showZeros="0" zoomScale="60" zoomScaleNormal="60" workbookViewId="0">
      <pane xSplit="1" ySplit="14" topLeftCell="B15" activePane="bottomRight" state="frozen"/>
      <selection pane="topRight" activeCell="B1" sqref="B1"/>
      <selection pane="bottomLeft" activeCell="A15" sqref="A15"/>
      <selection pane="bottomRight" activeCell="E46" sqref="E46"/>
    </sheetView>
  </sheetViews>
  <sheetFormatPr defaultColWidth="8.6640625" defaultRowHeight="14.1" customHeight="1"/>
  <cols>
    <col min="1" max="1" width="30.33203125" style="41" customWidth="1"/>
    <col min="2" max="3" width="20" style="41" customWidth="1"/>
    <col min="4" max="4" width="17.77734375" style="41" customWidth="1"/>
    <col min="5" max="5" width="17.77734375" style="42" customWidth="1"/>
    <col min="6" max="6" width="24.77734375" style="42" customWidth="1"/>
    <col min="7" max="7" width="29.88671875" style="42" bestFit="1" customWidth="1"/>
    <col min="8" max="15" width="24.77734375" style="42" customWidth="1"/>
    <col min="16" max="20" width="23.77734375" style="42" customWidth="1"/>
    <col min="21" max="21" width="14.44140625" style="42" bestFit="1" customWidth="1"/>
    <col min="22" max="24" width="13.6640625" style="42" customWidth="1"/>
    <col min="25" max="29" width="13.33203125" style="42" customWidth="1"/>
    <col min="30" max="30" width="14.6640625" style="42" customWidth="1"/>
    <col min="31" max="34" width="13.33203125" style="42" customWidth="1"/>
    <col min="35" max="16384" width="8.6640625" style="41"/>
  </cols>
  <sheetData>
    <row r="1" spans="1:34" ht="14.1" customHeight="1">
      <c r="A1" s="271" t="s">
        <v>5</v>
      </c>
      <c r="F1" s="43"/>
      <c r="H1" s="43"/>
      <c r="AA1" s="41"/>
      <c r="AB1" s="41"/>
      <c r="AC1" s="41"/>
      <c r="AD1" s="41"/>
      <c r="AE1" s="41"/>
      <c r="AF1" s="41"/>
      <c r="AG1" s="41"/>
      <c r="AH1" s="41"/>
    </row>
    <row r="2" spans="1:34" ht="14.1" customHeight="1">
      <c r="F2" s="43"/>
      <c r="H2" s="43"/>
      <c r="AA2" s="41"/>
      <c r="AB2" s="41"/>
      <c r="AC2" s="41"/>
      <c r="AD2" s="41"/>
      <c r="AE2" s="41"/>
      <c r="AF2" s="41"/>
      <c r="AG2" s="41"/>
      <c r="AH2" s="41"/>
    </row>
    <row r="3" spans="1:34" ht="14.1" customHeight="1">
      <c r="A3" s="39" t="s">
        <v>1</v>
      </c>
      <c r="B3" s="40" t="s">
        <v>253</v>
      </c>
      <c r="C3" s="40"/>
      <c r="D3" s="464"/>
      <c r="E3" s="43"/>
      <c r="F3" s="43"/>
      <c r="H3" s="43"/>
      <c r="I3" s="43"/>
      <c r="J3" s="43"/>
      <c r="Y3" s="43"/>
      <c r="Z3" s="43"/>
      <c r="AA3" s="41"/>
      <c r="AB3" s="41"/>
      <c r="AC3" s="41"/>
      <c r="AD3" s="41"/>
      <c r="AE3" s="41"/>
      <c r="AF3" s="41"/>
      <c r="AG3" s="41"/>
      <c r="AH3" s="41"/>
    </row>
    <row r="4" spans="1:34" ht="14.1" customHeight="1">
      <c r="A4" s="39" t="s">
        <v>2</v>
      </c>
      <c r="B4" s="40" t="str">
        <f ca="1">MID(CELL("bestandsnaam",$B$13),SEARCH("]",CELL("bestandsnaam",$B$13),1)+1,256)</f>
        <v>2B-Kosten per locatie</v>
      </c>
      <c r="C4" s="40"/>
      <c r="D4" s="40"/>
      <c r="E4" s="43"/>
      <c r="F4" s="208" t="s">
        <v>8</v>
      </c>
      <c r="G4" s="209"/>
      <c r="H4" s="43"/>
      <c r="I4" s="43"/>
      <c r="J4" s="43"/>
      <c r="Y4" s="43"/>
      <c r="Z4" s="43"/>
      <c r="AA4" s="41"/>
      <c r="AB4" s="41"/>
      <c r="AC4" s="41"/>
      <c r="AD4" s="41"/>
      <c r="AE4" s="41"/>
      <c r="AF4" s="41"/>
      <c r="AG4" s="41"/>
      <c r="AH4" s="41"/>
    </row>
    <row r="5" spans="1:34" ht="14.1" customHeight="1">
      <c r="A5" s="39" t="s">
        <v>3</v>
      </c>
      <c r="B5" s="40" t="s">
        <v>254</v>
      </c>
      <c r="C5" s="40"/>
      <c r="D5" s="464"/>
      <c r="E5" s="43"/>
      <c r="F5" s="510"/>
      <c r="G5" s="44" t="s">
        <v>9</v>
      </c>
      <c r="H5" s="43"/>
      <c r="I5" s="43"/>
      <c r="J5" s="43"/>
      <c r="Y5" s="43"/>
      <c r="Z5" s="43"/>
      <c r="AA5" s="41"/>
      <c r="AB5" s="41"/>
      <c r="AC5" s="41"/>
      <c r="AD5" s="41"/>
      <c r="AE5" s="41"/>
      <c r="AF5" s="41"/>
      <c r="AG5" s="41"/>
      <c r="AH5" s="41"/>
    </row>
    <row r="6" spans="1:34" ht="14.1" customHeight="1">
      <c r="A6" s="39" t="s">
        <v>4</v>
      </c>
      <c r="B6" s="40" t="s">
        <v>793</v>
      </c>
      <c r="C6" s="40"/>
      <c r="D6" s="464"/>
      <c r="E6" s="43"/>
      <c r="F6" s="43"/>
      <c r="G6" s="43"/>
      <c r="H6" s="43"/>
      <c r="I6" s="43"/>
      <c r="J6" s="43"/>
      <c r="Y6" s="43"/>
      <c r="Z6" s="43"/>
      <c r="AA6" s="41"/>
      <c r="AB6" s="41"/>
      <c r="AC6" s="41"/>
      <c r="AD6" s="41"/>
      <c r="AE6" s="41"/>
      <c r="AF6" s="41"/>
      <c r="AG6" s="41"/>
      <c r="AH6" s="41"/>
    </row>
    <row r="7" spans="1:34" ht="14.1" customHeight="1">
      <c r="A7" s="39" t="s">
        <v>12</v>
      </c>
      <c r="B7" s="178"/>
      <c r="C7" s="178"/>
      <c r="D7" s="179"/>
      <c r="E7" s="43"/>
      <c r="F7" s="43"/>
      <c r="G7" s="43"/>
      <c r="H7" s="43"/>
      <c r="I7" s="43"/>
      <c r="J7" s="43"/>
      <c r="O7" s="43"/>
      <c r="P7" s="41"/>
      <c r="Q7" s="41"/>
      <c r="R7" s="41"/>
      <c r="Y7" s="43"/>
      <c r="Z7" s="43"/>
      <c r="AA7" s="41"/>
      <c r="AB7" s="41"/>
      <c r="AC7" s="41"/>
      <c r="AD7" s="41"/>
      <c r="AE7" s="41"/>
      <c r="AF7" s="41"/>
      <c r="AG7" s="41"/>
      <c r="AH7" s="41"/>
    </row>
    <row r="8" spans="1:34" ht="14.1" customHeight="1">
      <c r="A8" s="39" t="s">
        <v>13</v>
      </c>
      <c r="B8" s="47">
        <v>46388</v>
      </c>
      <c r="C8" s="47"/>
      <c r="D8" s="39"/>
      <c r="E8" s="43"/>
      <c r="F8" s="43"/>
      <c r="G8" s="43"/>
      <c r="I8" s="43"/>
      <c r="J8" s="43"/>
      <c r="K8" s="43"/>
      <c r="L8" s="43"/>
      <c r="M8" s="43"/>
      <c r="N8" s="43"/>
      <c r="O8" s="43"/>
      <c r="P8" s="43"/>
      <c r="Q8" s="43"/>
      <c r="R8" s="43"/>
      <c r="S8" s="43"/>
      <c r="T8" s="48"/>
      <c r="U8" s="48"/>
      <c r="V8" s="48"/>
      <c r="W8" s="48"/>
      <c r="X8" s="48"/>
      <c r="Y8" s="43"/>
      <c r="Z8" s="43"/>
      <c r="AA8" s="41"/>
      <c r="AB8" s="41"/>
      <c r="AC8" s="41"/>
      <c r="AD8" s="41"/>
      <c r="AE8" s="41"/>
      <c r="AF8" s="41"/>
      <c r="AG8" s="41"/>
      <c r="AH8" s="41"/>
    </row>
    <row r="9" spans="1:34" ht="14.1" customHeight="1">
      <c r="A9" s="39" t="s">
        <v>15</v>
      </c>
      <c r="B9" s="49" t="s">
        <v>16</v>
      </c>
      <c r="C9" s="49"/>
      <c r="D9" s="39"/>
      <c r="E9" s="43"/>
      <c r="F9" s="43"/>
      <c r="G9" s="43"/>
      <c r="H9" s="43"/>
      <c r="I9" s="43"/>
      <c r="J9" s="43"/>
      <c r="O9" s="43"/>
      <c r="P9" s="41"/>
      <c r="Q9" s="41"/>
      <c r="R9" s="41"/>
      <c r="S9" s="41"/>
      <c r="T9" s="41"/>
      <c r="U9" s="41"/>
      <c r="V9" s="41"/>
      <c r="W9" s="41"/>
      <c r="X9" s="41"/>
      <c r="Y9" s="43"/>
      <c r="Z9" s="43"/>
      <c r="AA9" s="41"/>
      <c r="AB9" s="41"/>
      <c r="AC9" s="41"/>
      <c r="AD9" s="41"/>
      <c r="AE9" s="41"/>
      <c r="AF9" s="41"/>
      <c r="AG9" s="41"/>
      <c r="AH9" s="41"/>
    </row>
    <row r="10" spans="1:34" ht="14.1" customHeight="1">
      <c r="A10" s="39"/>
      <c r="B10" s="39"/>
      <c r="C10" s="39"/>
      <c r="D10" s="39"/>
      <c r="E10" s="43"/>
      <c r="F10" s="43"/>
      <c r="G10" s="43"/>
      <c r="H10" s="43"/>
      <c r="I10" s="43"/>
      <c r="J10" s="43"/>
      <c r="K10" s="43"/>
      <c r="L10" s="43"/>
      <c r="M10" s="43"/>
      <c r="N10" s="43"/>
      <c r="O10" s="43"/>
      <c r="P10" s="43"/>
      <c r="Q10" s="43"/>
      <c r="R10" s="43"/>
      <c r="S10" s="43"/>
      <c r="T10" s="43"/>
      <c r="U10" s="43"/>
      <c r="V10" s="43"/>
      <c r="W10" s="43"/>
      <c r="X10" s="43"/>
      <c r="Y10" s="43"/>
      <c r="Z10" s="43"/>
      <c r="AA10" s="41"/>
      <c r="AB10" s="41"/>
      <c r="AC10" s="41"/>
      <c r="AD10" s="41"/>
      <c r="AE10" s="41"/>
      <c r="AF10" s="41"/>
      <c r="AG10" s="41"/>
      <c r="AH10" s="41"/>
    </row>
    <row r="11" spans="1:34" ht="14.1" customHeight="1">
      <c r="A11" s="39"/>
      <c r="B11" s="39"/>
      <c r="C11" s="39"/>
      <c r="D11" s="39"/>
      <c r="E11" s="43"/>
      <c r="F11" s="43"/>
      <c r="G11" s="43"/>
      <c r="H11" s="43"/>
      <c r="I11" s="43"/>
      <c r="J11" s="43"/>
      <c r="K11" s="50"/>
      <c r="L11" s="43"/>
      <c r="M11" s="43"/>
      <c r="N11" s="43"/>
      <c r="O11" s="43"/>
      <c r="P11" s="43"/>
      <c r="Q11" s="43"/>
      <c r="R11" s="43"/>
      <c r="S11" s="43"/>
      <c r="T11" s="43"/>
      <c r="U11" s="43"/>
      <c r="V11" s="43"/>
      <c r="W11" s="43"/>
      <c r="X11" s="43"/>
      <c r="Y11" s="43"/>
      <c r="Z11" s="43"/>
      <c r="AA11" s="43"/>
      <c r="AB11" s="43"/>
      <c r="AC11" s="43"/>
      <c r="AD11" s="43"/>
      <c r="AE11" s="43"/>
      <c r="AF11" s="43"/>
      <c r="AG11" s="43"/>
      <c r="AH11" s="43"/>
    </row>
    <row r="12" spans="1:34" ht="15.6">
      <c r="D12" s="47"/>
      <c r="K12" s="51"/>
      <c r="AB12" s="43"/>
      <c r="AC12" s="43"/>
      <c r="AD12" s="43"/>
      <c r="AE12" s="43"/>
      <c r="AF12" s="43"/>
      <c r="AG12" s="43"/>
      <c r="AH12" s="43"/>
    </row>
    <row r="13" spans="1:34" ht="18" customHeight="1">
      <c r="A13" s="52"/>
      <c r="B13" s="52"/>
      <c r="C13" s="52"/>
      <c r="D13" s="52"/>
      <c r="E13" s="52"/>
      <c r="F13" s="52"/>
      <c r="G13" s="52"/>
      <c r="H13" s="52"/>
      <c r="I13" s="52"/>
      <c r="J13" s="52"/>
      <c r="K13" s="43"/>
      <c r="L13" s="43"/>
      <c r="M13" s="43"/>
      <c r="N13" s="43"/>
      <c r="O13" s="43"/>
      <c r="P13" s="43"/>
      <c r="Q13" s="43"/>
      <c r="R13" s="41"/>
      <c r="S13" s="41"/>
      <c r="T13" s="41"/>
      <c r="U13" s="41"/>
      <c r="V13" s="41"/>
      <c r="W13" s="41"/>
      <c r="X13" s="41"/>
      <c r="Y13" s="41"/>
      <c r="Z13" s="41"/>
      <c r="AA13" s="41"/>
      <c r="AB13" s="41"/>
      <c r="AC13" s="41"/>
      <c r="AD13" s="41"/>
      <c r="AE13" s="41"/>
      <c r="AF13" s="41"/>
      <c r="AG13" s="41"/>
      <c r="AH13" s="41"/>
    </row>
    <row r="14" spans="1:34" ht="64.5" customHeight="1">
      <c r="A14" s="272" t="s">
        <v>19</v>
      </c>
      <c r="B14" s="210" t="s">
        <v>20</v>
      </c>
      <c r="C14" s="210" t="s">
        <v>643</v>
      </c>
      <c r="D14" s="210" t="s">
        <v>21</v>
      </c>
      <c r="E14" s="211" t="s">
        <v>22</v>
      </c>
      <c r="F14" s="212" t="s">
        <v>23</v>
      </c>
      <c r="G14" s="212" t="s">
        <v>24</v>
      </c>
      <c r="H14" s="213" t="s">
        <v>750</v>
      </c>
      <c r="I14" s="213" t="s">
        <v>26</v>
      </c>
      <c r="J14" s="213" t="s">
        <v>27</v>
      </c>
      <c r="K14" s="213" t="s">
        <v>28</v>
      </c>
      <c r="L14" s="213" t="s">
        <v>29</v>
      </c>
      <c r="M14" s="213" t="s">
        <v>30</v>
      </c>
      <c r="N14" s="213" t="s">
        <v>31</v>
      </c>
      <c r="O14" s="41"/>
      <c r="P14" s="41"/>
      <c r="Q14" s="41"/>
      <c r="R14" s="41"/>
      <c r="S14" s="41"/>
      <c r="T14" s="41"/>
      <c r="U14" s="41"/>
      <c r="V14" s="41"/>
      <c r="W14" s="41"/>
      <c r="X14" s="41"/>
      <c r="Y14" s="41"/>
      <c r="Z14" s="41"/>
      <c r="AA14" s="41"/>
      <c r="AB14" s="41"/>
      <c r="AC14" s="41"/>
      <c r="AD14" s="41"/>
      <c r="AE14" s="41"/>
      <c r="AF14" s="41"/>
      <c r="AG14" s="41"/>
      <c r="AH14" s="41"/>
    </row>
    <row r="15" spans="1:34" s="53" customFormat="1" ht="15" customHeight="1">
      <c r="A15" s="273" t="s">
        <v>535</v>
      </c>
      <c r="B15" s="437">
        <f>SUMIF('4-Basis ruimtestaat'!B:B,'2B-Kosten per locatie'!A15,'4-Basis ruimtestaat'!J:J)-SUMIFS('4-Basis ruimtestaat'!J:J,'4-Basis ruimtestaat'!B:B,'2B-Kosten per locatie'!A15,'4-Basis ruimtestaat'!L:L,"nio")</f>
        <v>876.09999999999991</v>
      </c>
      <c r="C15" s="477">
        <v>47123</v>
      </c>
      <c r="D15" s="202"/>
      <c r="E15" s="203">
        <f>_xlfn.MAXIFS('4-Basis ruimtestaat'!L:L,'4-Basis ruimtestaat'!B:B,'2B-Kosten per locatie'!A15)</f>
        <v>200</v>
      </c>
      <c r="F15" s="439" t="e">
        <f>SUMIF('4-Basis ruimtestaat'!B:B,'2B-Kosten per locatie'!A15,'4-Basis ruimtestaat'!M:M)</f>
        <v>#DIV/0!</v>
      </c>
      <c r="G15" s="439" t="e">
        <f t="shared" ref="G15:G39" si="0">F15*$F$5</f>
        <v>#DIV/0!</v>
      </c>
      <c r="H15" s="54" t="e">
        <f>(F15)*'6-Opbouw uurtarief productie'!$E$47</f>
        <v>#DIV/0!</v>
      </c>
      <c r="I15" s="55" t="e">
        <f>G15*'7-Opbouw uurtarief toezicht'!$E$46</f>
        <v>#DIV/0!</v>
      </c>
      <c r="J15" s="207">
        <f>SUMIF('11-Vloeronderhoud'!A:A,'2B-Kosten per locatie'!A15,'11-Vloeronderhoud'!I:I)</f>
        <v>0</v>
      </c>
      <c r="K15" s="276">
        <f>SUMIF('8-Additionele kosten'!A:A,A15,'8-Additionele kosten'!H:H)</f>
        <v>0</v>
      </c>
      <c r="L15" s="276">
        <f>SUMIF('10-Glasbewassing'!A:A,A15,'10-Glasbewassing'!H:H)</f>
        <v>0</v>
      </c>
      <c r="M15" s="276" t="e">
        <f>H15+I15+J15+K15+L15</f>
        <v>#DIV/0!</v>
      </c>
      <c r="N15" s="276" t="e">
        <f>M15/12</f>
        <v>#DIV/0!</v>
      </c>
    </row>
    <row r="16" spans="1:34" s="53" customFormat="1" ht="15" customHeight="1">
      <c r="A16" s="476" t="s">
        <v>751</v>
      </c>
      <c r="B16" s="437">
        <f>SUMIF('4-Basis ruimtestaat'!B:B,'2B-Kosten per locatie'!A16,'4-Basis ruimtestaat'!J:J)-SUMIFS('4-Basis ruimtestaat'!J:J,'4-Basis ruimtestaat'!B:B,'2B-Kosten per locatie'!A16,'4-Basis ruimtestaat'!L:L,"nio")</f>
        <v>1017.8000000000001</v>
      </c>
      <c r="C16" s="477">
        <v>46447</v>
      </c>
      <c r="D16" s="202"/>
      <c r="E16" s="203">
        <f>_xlfn.MAXIFS('4-Basis ruimtestaat'!L:L,'4-Basis ruimtestaat'!B:B,'2B-Kosten per locatie'!A16)</f>
        <v>200</v>
      </c>
      <c r="F16" s="439" t="e">
        <f>SUMIF('4-Basis ruimtestaat'!B:B,'2B-Kosten per locatie'!A16,'4-Basis ruimtestaat'!M:M)</f>
        <v>#DIV/0!</v>
      </c>
      <c r="G16" s="439" t="e">
        <f>F16*$F$5</f>
        <v>#DIV/0!</v>
      </c>
      <c r="H16" s="54" t="e">
        <f>(F16)*'6-Opbouw uurtarief productie'!$E$47</f>
        <v>#DIV/0!</v>
      </c>
      <c r="I16" s="55" t="e">
        <f>G16*'7-Opbouw uurtarief toezicht'!$E$46</f>
        <v>#DIV/0!</v>
      </c>
      <c r="J16" s="207">
        <f>SUMIF('11-Vloeronderhoud'!A:A,'2B-Kosten per locatie'!A16,'11-Vloeronderhoud'!I:I)</f>
        <v>0</v>
      </c>
      <c r="K16" s="276">
        <f>SUMIF('8-Additionele kosten'!A:A,A16,'8-Additionele kosten'!H:H)</f>
        <v>0</v>
      </c>
      <c r="L16" s="276">
        <f>SUMIF('10-Glasbewassing'!A:A,A16,'10-Glasbewassing'!H:H)</f>
        <v>0</v>
      </c>
      <c r="M16" s="276" t="e">
        <f>H16+I16+J16+K16+L16</f>
        <v>#DIV/0!</v>
      </c>
      <c r="N16" s="276" t="e">
        <f>M16/12</f>
        <v>#DIV/0!</v>
      </c>
    </row>
    <row r="17" spans="1:14" s="53" customFormat="1" ht="15" customHeight="1">
      <c r="A17" s="273" t="s">
        <v>587</v>
      </c>
      <c r="B17" s="437">
        <f>SUMIF('4-Basis ruimtestaat'!B:B,'2B-Kosten per locatie'!A17,'4-Basis ruimtestaat'!J:J)-SUMIFS('4-Basis ruimtestaat'!J:J,'4-Basis ruimtestaat'!B:B,'2B-Kosten per locatie'!A17,'4-Basis ruimtestaat'!L:L,"nio")</f>
        <v>525</v>
      </c>
      <c r="C17" s="477">
        <v>47123</v>
      </c>
      <c r="D17" s="202"/>
      <c r="E17" s="203">
        <f>_xlfn.MAXIFS('4-Basis ruimtestaat'!L:L,'4-Basis ruimtestaat'!B:B,'2B-Kosten per locatie'!A17)</f>
        <v>200</v>
      </c>
      <c r="F17" s="439" t="e">
        <f>SUMIF('4-Basis ruimtestaat'!B:B,'2B-Kosten per locatie'!A17,'4-Basis ruimtestaat'!M:M)</f>
        <v>#DIV/0!</v>
      </c>
      <c r="G17" s="439" t="e">
        <f t="shared" si="0"/>
        <v>#DIV/0!</v>
      </c>
      <c r="H17" s="54" t="e">
        <f>(F17)*'6-Opbouw uurtarief productie'!$E$47</f>
        <v>#DIV/0!</v>
      </c>
      <c r="I17" s="55" t="e">
        <f>G17*'7-Opbouw uurtarief toezicht'!$E$46</f>
        <v>#DIV/0!</v>
      </c>
      <c r="J17" s="207">
        <f>SUMIF('11-Vloeronderhoud'!A:A,'2B-Kosten per locatie'!A17,'11-Vloeronderhoud'!I:I)</f>
        <v>0</v>
      </c>
      <c r="K17" s="276">
        <f>SUMIF('8-Additionele kosten'!A:A,A17,'8-Additionele kosten'!H:H)</f>
        <v>0</v>
      </c>
      <c r="L17" s="276">
        <f>SUMIF('10-Glasbewassing'!A:A,A17,'10-Glasbewassing'!H:H)</f>
        <v>0</v>
      </c>
      <c r="M17" s="276" t="e">
        <f t="shared" ref="M17:M37" si="1">H17+I17+J17+K17+L17</f>
        <v>#DIV/0!</v>
      </c>
      <c r="N17" s="276" t="e">
        <f t="shared" ref="N17:N38" si="2">M17/12</f>
        <v>#DIV/0!</v>
      </c>
    </row>
    <row r="18" spans="1:14" s="53" customFormat="1" ht="15" customHeight="1">
      <c r="A18" s="273" t="s">
        <v>260</v>
      </c>
      <c r="B18" s="437">
        <f>SUMIF('4-Basis ruimtestaat'!B:B,'2B-Kosten per locatie'!A18,'4-Basis ruimtestaat'!J:J)-SUMIFS('4-Basis ruimtestaat'!J:J,'4-Basis ruimtestaat'!B:B,'2B-Kosten per locatie'!A18,'4-Basis ruimtestaat'!L:L,"nio")</f>
        <v>1162.3999999999996</v>
      </c>
      <c r="C18" s="477">
        <v>46447</v>
      </c>
      <c r="D18" s="202"/>
      <c r="E18" s="203">
        <f>_xlfn.MAXIFS('4-Basis ruimtestaat'!L:L,'4-Basis ruimtestaat'!B:B,'2B-Kosten per locatie'!A18)</f>
        <v>200</v>
      </c>
      <c r="F18" s="439" t="e">
        <f>SUMIF('4-Basis ruimtestaat'!B:B,'2B-Kosten per locatie'!A18,'4-Basis ruimtestaat'!M:M)</f>
        <v>#DIV/0!</v>
      </c>
      <c r="G18" s="439" t="e">
        <f t="shared" si="0"/>
        <v>#DIV/0!</v>
      </c>
      <c r="H18" s="54" t="e">
        <f>(F18)*'6-Opbouw uurtarief productie'!$E$47</f>
        <v>#DIV/0!</v>
      </c>
      <c r="I18" s="55" t="e">
        <f>G18*'7-Opbouw uurtarief toezicht'!$E$46</f>
        <v>#DIV/0!</v>
      </c>
      <c r="J18" s="207">
        <f>SUMIF('11-Vloeronderhoud'!A:A,'2B-Kosten per locatie'!A18,'11-Vloeronderhoud'!I:I)</f>
        <v>0</v>
      </c>
      <c r="K18" s="276">
        <f>SUMIF('8-Additionele kosten'!A:A,A18,'8-Additionele kosten'!H:H)</f>
        <v>0</v>
      </c>
      <c r="L18" s="276">
        <f>SUMIF('10-Glasbewassing'!A:A,A18,'10-Glasbewassing'!H:H)</f>
        <v>0</v>
      </c>
      <c r="M18" s="276" t="e">
        <f t="shared" si="1"/>
        <v>#DIV/0!</v>
      </c>
      <c r="N18" s="276" t="e">
        <f t="shared" si="2"/>
        <v>#DIV/0!</v>
      </c>
    </row>
    <row r="19" spans="1:14" s="53" customFormat="1" ht="15" customHeight="1">
      <c r="A19" s="476" t="s">
        <v>270</v>
      </c>
      <c r="B19" s="437">
        <f>SUMIF('4-Basis ruimtestaat'!B:B,'2B-Kosten per locatie'!A19,'4-Basis ruimtestaat'!J:J)-SUMIFS('4-Basis ruimtestaat'!J:J,'4-Basis ruimtestaat'!B:B,'2B-Kosten per locatie'!A19,'4-Basis ruimtestaat'!L:L,"nio")</f>
        <v>1158.7649999999999</v>
      </c>
      <c r="C19" s="477">
        <v>47123</v>
      </c>
      <c r="D19" s="202"/>
      <c r="E19" s="203">
        <f>_xlfn.MAXIFS('4-Basis ruimtestaat'!L:L,'4-Basis ruimtestaat'!B:B,'2B-Kosten per locatie'!A19)</f>
        <v>200</v>
      </c>
      <c r="F19" s="439" t="e">
        <f>SUMIF('4-Basis ruimtestaat'!B:B,'2B-Kosten per locatie'!A19,'4-Basis ruimtestaat'!M:M)</f>
        <v>#DIV/0!</v>
      </c>
      <c r="G19" s="439" t="e">
        <f t="shared" si="0"/>
        <v>#DIV/0!</v>
      </c>
      <c r="H19" s="54" t="e">
        <f>(F19)*'6-Opbouw uurtarief productie'!$E$47</f>
        <v>#DIV/0!</v>
      </c>
      <c r="I19" s="55" t="e">
        <f>G19*'7-Opbouw uurtarief toezicht'!$E$46</f>
        <v>#DIV/0!</v>
      </c>
      <c r="J19" s="207">
        <f>SUMIF('11-Vloeronderhoud'!A:A,'2B-Kosten per locatie'!A19,'11-Vloeronderhoud'!I:I)</f>
        <v>0</v>
      </c>
      <c r="K19" s="276">
        <f>SUMIF('8-Additionele kosten'!A:A,A19,'8-Additionele kosten'!H:H)</f>
        <v>0</v>
      </c>
      <c r="L19" s="276">
        <f>SUMIF('10-Glasbewassing'!A:A,A19,'10-Glasbewassing'!H:H)</f>
        <v>0</v>
      </c>
      <c r="M19" s="276" t="e">
        <f t="shared" si="1"/>
        <v>#DIV/0!</v>
      </c>
      <c r="N19" s="276" t="e">
        <f t="shared" si="2"/>
        <v>#DIV/0!</v>
      </c>
    </row>
    <row r="20" spans="1:14" s="53" customFormat="1" ht="15" customHeight="1">
      <c r="A20" s="273" t="s">
        <v>261</v>
      </c>
      <c r="B20" s="437">
        <f>SUMIF('4-Basis ruimtestaat'!B:B,'2B-Kosten per locatie'!A20,'4-Basis ruimtestaat'!J:J)-SUMIFS('4-Basis ruimtestaat'!J:J,'4-Basis ruimtestaat'!B:B,'2B-Kosten per locatie'!A20,'4-Basis ruimtestaat'!L:L,"nio")</f>
        <v>1385</v>
      </c>
      <c r="C20" s="477">
        <v>47123</v>
      </c>
      <c r="D20" s="202"/>
      <c r="E20" s="203">
        <f>_xlfn.MAXIFS('4-Basis ruimtestaat'!L:L,'4-Basis ruimtestaat'!B:B,'2B-Kosten per locatie'!A20)</f>
        <v>200</v>
      </c>
      <c r="F20" s="439" t="e">
        <f>SUMIF('4-Basis ruimtestaat'!B:B,'2B-Kosten per locatie'!A20,'4-Basis ruimtestaat'!M:M)</f>
        <v>#DIV/0!</v>
      </c>
      <c r="G20" s="439" t="e">
        <f t="shared" si="0"/>
        <v>#DIV/0!</v>
      </c>
      <c r="H20" s="54" t="e">
        <f>(F20)*'6-Opbouw uurtarief productie'!$E$47</f>
        <v>#DIV/0!</v>
      </c>
      <c r="I20" s="55" t="e">
        <f>G20*'7-Opbouw uurtarief toezicht'!$E$46</f>
        <v>#DIV/0!</v>
      </c>
      <c r="J20" s="207">
        <f>SUMIF('11-Vloeronderhoud'!A:A,'2B-Kosten per locatie'!A20,'11-Vloeronderhoud'!I:I)</f>
        <v>0</v>
      </c>
      <c r="K20" s="276">
        <f>SUMIF('8-Additionele kosten'!A:A,A20,'8-Additionele kosten'!H:H)</f>
        <v>0</v>
      </c>
      <c r="L20" s="276">
        <f>SUMIF('10-Glasbewassing'!A:A,A20,'10-Glasbewassing'!H:H)</f>
        <v>0</v>
      </c>
      <c r="M20" s="276" t="e">
        <f t="shared" si="1"/>
        <v>#DIV/0!</v>
      </c>
      <c r="N20" s="276" t="e">
        <f t="shared" si="2"/>
        <v>#DIV/0!</v>
      </c>
    </row>
    <row r="21" spans="1:14" s="53" customFormat="1" ht="15" customHeight="1">
      <c r="A21" s="273" t="s">
        <v>369</v>
      </c>
      <c r="B21" s="437">
        <f>SUMIF('4-Basis ruimtestaat'!B:B,'2B-Kosten per locatie'!A21,'4-Basis ruimtestaat'!J:J)-SUMIFS('4-Basis ruimtestaat'!J:J,'4-Basis ruimtestaat'!B:B,'2B-Kosten per locatie'!A21,'4-Basis ruimtestaat'!L:L,"nio")</f>
        <v>1948</v>
      </c>
      <c r="C21" s="477">
        <v>46447</v>
      </c>
      <c r="D21" s="202"/>
      <c r="E21" s="203">
        <f>_xlfn.MAXIFS('4-Basis ruimtestaat'!L:L,'4-Basis ruimtestaat'!B:B,'2B-Kosten per locatie'!A21)</f>
        <v>200</v>
      </c>
      <c r="F21" s="439" t="e">
        <f>SUMIF('4-Basis ruimtestaat'!B:B,'2B-Kosten per locatie'!A21,'4-Basis ruimtestaat'!M:M)</f>
        <v>#DIV/0!</v>
      </c>
      <c r="G21" s="439" t="e">
        <f t="shared" si="0"/>
        <v>#DIV/0!</v>
      </c>
      <c r="H21" s="54" t="e">
        <f>(F21)*'6-Opbouw uurtarief productie'!$E$47</f>
        <v>#DIV/0!</v>
      </c>
      <c r="I21" s="55" t="e">
        <f>G21*'7-Opbouw uurtarief toezicht'!$E$46</f>
        <v>#DIV/0!</v>
      </c>
      <c r="J21" s="207">
        <f>SUMIF('11-Vloeronderhoud'!A:A,'2B-Kosten per locatie'!A21,'11-Vloeronderhoud'!I:I)</f>
        <v>0</v>
      </c>
      <c r="K21" s="276">
        <f>SUMIF('8-Additionele kosten'!A:A,A21,'8-Additionele kosten'!H:H)</f>
        <v>0</v>
      </c>
      <c r="L21" s="276">
        <f>SUMIF('10-Glasbewassing'!A:A,A21,'10-Glasbewassing'!H:H)</f>
        <v>0</v>
      </c>
      <c r="M21" s="276" t="e">
        <f t="shared" si="1"/>
        <v>#DIV/0!</v>
      </c>
      <c r="N21" s="276" t="e">
        <f t="shared" si="2"/>
        <v>#DIV/0!</v>
      </c>
    </row>
    <row r="22" spans="1:14" s="53" customFormat="1" ht="15" customHeight="1">
      <c r="A22" s="476" t="s">
        <v>277</v>
      </c>
      <c r="B22" s="437">
        <f>SUMIF('4-Basis ruimtestaat'!B:B,'2B-Kosten per locatie'!A22,'4-Basis ruimtestaat'!J:J)-SUMIFS('4-Basis ruimtestaat'!J:J,'4-Basis ruimtestaat'!B:B,'2B-Kosten per locatie'!A22,'4-Basis ruimtestaat'!L:L,"nio")</f>
        <v>2175</v>
      </c>
      <c r="C22" s="477">
        <v>47123</v>
      </c>
      <c r="D22" s="202"/>
      <c r="E22" s="203">
        <f>_xlfn.MAXIFS('4-Basis ruimtestaat'!L:L,'4-Basis ruimtestaat'!B:B,'2B-Kosten per locatie'!A22)</f>
        <v>200</v>
      </c>
      <c r="F22" s="439" t="e">
        <f>SUMIF('4-Basis ruimtestaat'!B:B,'2B-Kosten per locatie'!A22,'4-Basis ruimtestaat'!M:M)</f>
        <v>#DIV/0!</v>
      </c>
      <c r="G22" s="439" t="e">
        <f t="shared" si="0"/>
        <v>#DIV/0!</v>
      </c>
      <c r="H22" s="54" t="e">
        <f>(F22)*'6-Opbouw uurtarief productie'!$E$47</f>
        <v>#DIV/0!</v>
      </c>
      <c r="I22" s="55" t="e">
        <f>G22*'7-Opbouw uurtarief toezicht'!$E$46</f>
        <v>#DIV/0!</v>
      </c>
      <c r="J22" s="207">
        <f>SUMIF('11-Vloeronderhoud'!A:A,'2B-Kosten per locatie'!A22,'11-Vloeronderhoud'!I:I)</f>
        <v>0</v>
      </c>
      <c r="K22" s="276">
        <f>SUMIF('8-Additionele kosten'!A:A,A22,'8-Additionele kosten'!H:H)</f>
        <v>0</v>
      </c>
      <c r="L22" s="276">
        <f>SUMIF('10-Glasbewassing'!A:A,A22,'10-Glasbewassing'!H:H)</f>
        <v>0</v>
      </c>
      <c r="M22" s="276" t="e">
        <f t="shared" si="1"/>
        <v>#DIV/0!</v>
      </c>
      <c r="N22" s="276" t="e">
        <f t="shared" si="2"/>
        <v>#DIV/0!</v>
      </c>
    </row>
    <row r="23" spans="1:14" s="53" customFormat="1" ht="15" customHeight="1">
      <c r="A23" s="273" t="s">
        <v>262</v>
      </c>
      <c r="B23" s="437">
        <f>SUMIF('4-Basis ruimtestaat'!B:B,'2B-Kosten per locatie'!A23,'4-Basis ruimtestaat'!J:J)-SUMIFS('4-Basis ruimtestaat'!J:J,'4-Basis ruimtestaat'!B:B,'2B-Kosten per locatie'!A23,'4-Basis ruimtestaat'!L:L,"nio")</f>
        <v>1768</v>
      </c>
      <c r="C23" s="477">
        <v>47123</v>
      </c>
      <c r="D23" s="202"/>
      <c r="E23" s="203">
        <f>_xlfn.MAXIFS('4-Basis ruimtestaat'!L:L,'4-Basis ruimtestaat'!B:B,'2B-Kosten per locatie'!A23)</f>
        <v>200</v>
      </c>
      <c r="F23" s="439" t="e">
        <f>SUMIF('4-Basis ruimtestaat'!B:B,'2B-Kosten per locatie'!A23,'4-Basis ruimtestaat'!M:M)</f>
        <v>#DIV/0!</v>
      </c>
      <c r="G23" s="439" t="e">
        <f t="shared" si="0"/>
        <v>#DIV/0!</v>
      </c>
      <c r="H23" s="54" t="e">
        <f>(F23)*'6-Opbouw uurtarief productie'!$E$47</f>
        <v>#DIV/0!</v>
      </c>
      <c r="I23" s="55" t="e">
        <f>G23*'7-Opbouw uurtarief toezicht'!$E$46</f>
        <v>#DIV/0!</v>
      </c>
      <c r="J23" s="207">
        <f>SUMIF('11-Vloeronderhoud'!A:A,'2B-Kosten per locatie'!A23,'11-Vloeronderhoud'!I:I)</f>
        <v>0</v>
      </c>
      <c r="K23" s="276">
        <f>SUMIF('8-Additionele kosten'!A:A,A23,'8-Additionele kosten'!H:H)</f>
        <v>0</v>
      </c>
      <c r="L23" s="276">
        <f>SUMIF('10-Glasbewassing'!A:A,A23,'10-Glasbewassing'!H:H)</f>
        <v>0</v>
      </c>
      <c r="M23" s="276" t="e">
        <f t="shared" si="1"/>
        <v>#DIV/0!</v>
      </c>
      <c r="N23" s="276" t="e">
        <f t="shared" si="2"/>
        <v>#DIV/0!</v>
      </c>
    </row>
    <row r="24" spans="1:14" s="53" customFormat="1" ht="15" customHeight="1">
      <c r="A24" s="273" t="s">
        <v>264</v>
      </c>
      <c r="B24" s="437">
        <f>SUMIF('4-Basis ruimtestaat'!B:B,'2B-Kosten per locatie'!A24,'4-Basis ruimtestaat'!J:J)-SUMIFS('4-Basis ruimtestaat'!J:J,'4-Basis ruimtestaat'!B:B,'2B-Kosten per locatie'!A24,'4-Basis ruimtestaat'!L:L,"nio")</f>
        <v>1212</v>
      </c>
      <c r="C24" s="477">
        <v>46447</v>
      </c>
      <c r="D24" s="202"/>
      <c r="E24" s="203">
        <f>_xlfn.MAXIFS('4-Basis ruimtestaat'!L:L,'4-Basis ruimtestaat'!B:B,'2B-Kosten per locatie'!A24)</f>
        <v>200</v>
      </c>
      <c r="F24" s="439" t="e">
        <f>SUMIF('4-Basis ruimtestaat'!B:B,'2B-Kosten per locatie'!A24,'4-Basis ruimtestaat'!M:M)</f>
        <v>#DIV/0!</v>
      </c>
      <c r="G24" s="439" t="e">
        <f t="shared" si="0"/>
        <v>#DIV/0!</v>
      </c>
      <c r="H24" s="54" t="e">
        <f>(F24)*'6-Opbouw uurtarief productie'!$E$47</f>
        <v>#DIV/0!</v>
      </c>
      <c r="I24" s="55" t="e">
        <f>G24*'7-Opbouw uurtarief toezicht'!$E$46</f>
        <v>#DIV/0!</v>
      </c>
      <c r="J24" s="207">
        <f>SUMIF('11-Vloeronderhoud'!A:A,'2B-Kosten per locatie'!A24,'11-Vloeronderhoud'!I:I)</f>
        <v>0</v>
      </c>
      <c r="K24" s="276">
        <f>SUMIF('8-Additionele kosten'!A:A,A24,'8-Additionele kosten'!H:H)</f>
        <v>0</v>
      </c>
      <c r="L24" s="276">
        <f>SUMIF('10-Glasbewassing'!A:A,A24,'10-Glasbewassing'!H:H)</f>
        <v>0</v>
      </c>
      <c r="M24" s="276" t="e">
        <f t="shared" si="1"/>
        <v>#DIV/0!</v>
      </c>
      <c r="N24" s="276" t="e">
        <f t="shared" si="2"/>
        <v>#DIV/0!</v>
      </c>
    </row>
    <row r="25" spans="1:14" s="53" customFormat="1" ht="15" customHeight="1">
      <c r="A25" s="273" t="s">
        <v>263</v>
      </c>
      <c r="B25" s="437">
        <f>SUMIF('4-Basis ruimtestaat'!B:B,'2B-Kosten per locatie'!A25,'4-Basis ruimtestaat'!J:J)-SUMIFS('4-Basis ruimtestaat'!J:J,'4-Basis ruimtestaat'!B:B,'2B-Kosten per locatie'!A25,'4-Basis ruimtestaat'!L:L,"nio")</f>
        <v>1748.5900000000001</v>
      </c>
      <c r="C25" s="477">
        <v>47123</v>
      </c>
      <c r="D25" s="202"/>
      <c r="E25" s="203">
        <f>_xlfn.MAXIFS('4-Basis ruimtestaat'!L:L,'4-Basis ruimtestaat'!B:B,'2B-Kosten per locatie'!A25)</f>
        <v>200</v>
      </c>
      <c r="F25" s="439" t="e">
        <f>SUMIF('4-Basis ruimtestaat'!B:B,'2B-Kosten per locatie'!A25,'4-Basis ruimtestaat'!M:M)</f>
        <v>#DIV/0!</v>
      </c>
      <c r="G25" s="439" t="e">
        <f t="shared" si="0"/>
        <v>#DIV/0!</v>
      </c>
      <c r="H25" s="54" t="e">
        <f>(F25)*'6-Opbouw uurtarief productie'!$E$47</f>
        <v>#DIV/0!</v>
      </c>
      <c r="I25" s="55" t="e">
        <f>G25*'7-Opbouw uurtarief toezicht'!$E$46</f>
        <v>#DIV/0!</v>
      </c>
      <c r="J25" s="207">
        <f>SUMIF('11-Vloeronderhoud'!A:A,'2B-Kosten per locatie'!A25,'11-Vloeronderhoud'!I:I)</f>
        <v>0</v>
      </c>
      <c r="K25" s="276">
        <f>SUMIF('8-Additionele kosten'!A:A,A25,'8-Additionele kosten'!H:H)</f>
        <v>0</v>
      </c>
      <c r="L25" s="276">
        <f>SUMIF('10-Glasbewassing'!A:A,A25,'10-Glasbewassing'!H:H)</f>
        <v>0</v>
      </c>
      <c r="M25" s="276" t="e">
        <f t="shared" si="1"/>
        <v>#DIV/0!</v>
      </c>
      <c r="N25" s="276" t="e">
        <f t="shared" si="2"/>
        <v>#DIV/0!</v>
      </c>
    </row>
    <row r="26" spans="1:14" s="53" customFormat="1" ht="15" customHeight="1">
      <c r="A26" s="273" t="s">
        <v>269</v>
      </c>
      <c r="B26" s="437">
        <f>SUMIF('4-Basis ruimtestaat'!B:B,'2B-Kosten per locatie'!A26,'4-Basis ruimtestaat'!J:J)-SUMIFS('4-Basis ruimtestaat'!J:J,'4-Basis ruimtestaat'!B:B,'2B-Kosten per locatie'!A26,'4-Basis ruimtestaat'!L:L,"nio")</f>
        <v>868.41000000000008</v>
      </c>
      <c r="C26" s="477">
        <v>47123</v>
      </c>
      <c r="D26" s="202"/>
      <c r="E26" s="203">
        <f>_xlfn.MAXIFS('4-Basis ruimtestaat'!L:L,'4-Basis ruimtestaat'!B:B,'2B-Kosten per locatie'!A26)</f>
        <v>200</v>
      </c>
      <c r="F26" s="439" t="e">
        <f>SUMIF('4-Basis ruimtestaat'!B:B,'2B-Kosten per locatie'!A26,'4-Basis ruimtestaat'!M:M)</f>
        <v>#DIV/0!</v>
      </c>
      <c r="G26" s="439" t="e">
        <f t="shared" si="0"/>
        <v>#DIV/0!</v>
      </c>
      <c r="H26" s="54" t="e">
        <f>(F26)*'6-Opbouw uurtarief productie'!$E$47</f>
        <v>#DIV/0!</v>
      </c>
      <c r="I26" s="55" t="e">
        <f>G26*'7-Opbouw uurtarief toezicht'!$E$46</f>
        <v>#DIV/0!</v>
      </c>
      <c r="J26" s="207">
        <f>SUMIF('11-Vloeronderhoud'!A:A,'2B-Kosten per locatie'!A26,'11-Vloeronderhoud'!I:I)</f>
        <v>0</v>
      </c>
      <c r="K26" s="276">
        <f>SUMIF('8-Additionele kosten'!A:A,A26,'8-Additionele kosten'!H:H)</f>
        <v>0</v>
      </c>
      <c r="L26" s="276">
        <f>SUMIF('10-Glasbewassing'!A:A,A26,'10-Glasbewassing'!H:H)</f>
        <v>0</v>
      </c>
      <c r="M26" s="276" t="e">
        <f t="shared" si="1"/>
        <v>#DIV/0!</v>
      </c>
      <c r="N26" s="276" t="e">
        <f t="shared" si="2"/>
        <v>#DIV/0!</v>
      </c>
    </row>
    <row r="27" spans="1:14" s="53" customFormat="1" ht="15" customHeight="1">
      <c r="A27" s="273" t="s">
        <v>265</v>
      </c>
      <c r="B27" s="437">
        <f>SUMIF('4-Basis ruimtestaat'!B:B,'2B-Kosten per locatie'!A27,'4-Basis ruimtestaat'!J:J)-SUMIFS('4-Basis ruimtestaat'!J:J,'4-Basis ruimtestaat'!B:B,'2B-Kosten per locatie'!A27,'4-Basis ruimtestaat'!L:L,"nio")</f>
        <v>1832.7919999999999</v>
      </c>
      <c r="C27" s="477">
        <v>46447</v>
      </c>
      <c r="D27" s="202"/>
      <c r="E27" s="203">
        <f>_xlfn.MAXIFS('4-Basis ruimtestaat'!L:L,'4-Basis ruimtestaat'!B:B,'2B-Kosten per locatie'!A27)</f>
        <v>200</v>
      </c>
      <c r="F27" s="439" t="e">
        <f>SUMIF('4-Basis ruimtestaat'!B:B,'2B-Kosten per locatie'!A27,'4-Basis ruimtestaat'!M:M)</f>
        <v>#DIV/0!</v>
      </c>
      <c r="G27" s="439" t="e">
        <f t="shared" si="0"/>
        <v>#DIV/0!</v>
      </c>
      <c r="H27" s="54" t="e">
        <f>(F27)*'6-Opbouw uurtarief productie'!$E$47</f>
        <v>#DIV/0!</v>
      </c>
      <c r="I27" s="55" t="e">
        <f>G27*'7-Opbouw uurtarief toezicht'!$E$46</f>
        <v>#DIV/0!</v>
      </c>
      <c r="J27" s="207">
        <f>SUMIF('11-Vloeronderhoud'!A:A,'2B-Kosten per locatie'!A27,'11-Vloeronderhoud'!I:I)</f>
        <v>0</v>
      </c>
      <c r="K27" s="276">
        <f>SUMIF('8-Additionele kosten'!A:A,A27,'8-Additionele kosten'!H:H)</f>
        <v>0</v>
      </c>
      <c r="L27" s="276">
        <f>SUMIF('10-Glasbewassing'!A:A,A27,'10-Glasbewassing'!H:H)</f>
        <v>0</v>
      </c>
      <c r="M27" s="276" t="e">
        <f t="shared" si="1"/>
        <v>#DIV/0!</v>
      </c>
      <c r="N27" s="276" t="e">
        <f t="shared" si="2"/>
        <v>#DIV/0!</v>
      </c>
    </row>
    <row r="28" spans="1:14" s="53" customFormat="1" ht="15" customHeight="1">
      <c r="A28" s="273" t="s">
        <v>272</v>
      </c>
      <c r="B28" s="437">
        <f>SUMIF('4-Basis ruimtestaat'!B:B,'2B-Kosten per locatie'!A28,'4-Basis ruimtestaat'!J:J)-SUMIFS('4-Basis ruimtestaat'!J:J,'4-Basis ruimtestaat'!B:B,'2B-Kosten per locatie'!A28,'4-Basis ruimtestaat'!L:L,"nio")</f>
        <v>1754.6000000000001</v>
      </c>
      <c r="C28" s="477">
        <v>47123</v>
      </c>
      <c r="D28" s="202"/>
      <c r="E28" s="203">
        <f>_xlfn.MAXIFS('4-Basis ruimtestaat'!L:L,'4-Basis ruimtestaat'!B:B,'2B-Kosten per locatie'!A28)</f>
        <v>200</v>
      </c>
      <c r="F28" s="439" t="e">
        <f>SUMIF('4-Basis ruimtestaat'!B:B,'2B-Kosten per locatie'!A28,'4-Basis ruimtestaat'!M:M)</f>
        <v>#DIV/0!</v>
      </c>
      <c r="G28" s="439" t="e">
        <f t="shared" si="0"/>
        <v>#DIV/0!</v>
      </c>
      <c r="H28" s="54" t="e">
        <f>(F28)*'6-Opbouw uurtarief productie'!$E$47</f>
        <v>#DIV/0!</v>
      </c>
      <c r="I28" s="55" t="e">
        <f>G28*'7-Opbouw uurtarief toezicht'!$E$46</f>
        <v>#DIV/0!</v>
      </c>
      <c r="J28" s="207">
        <f>SUMIF('11-Vloeronderhoud'!A:A,'2B-Kosten per locatie'!A28,'11-Vloeronderhoud'!I:I)</f>
        <v>0</v>
      </c>
      <c r="K28" s="276">
        <f>SUMIF('8-Additionele kosten'!A:A,A28,'8-Additionele kosten'!H:H)</f>
        <v>0</v>
      </c>
      <c r="L28" s="276">
        <f>SUMIF('10-Glasbewassing'!A:A,A28,'10-Glasbewassing'!H:H)</f>
        <v>0</v>
      </c>
      <c r="M28" s="276" t="e">
        <f t="shared" si="1"/>
        <v>#DIV/0!</v>
      </c>
      <c r="N28" s="276" t="e">
        <f t="shared" si="2"/>
        <v>#DIV/0!</v>
      </c>
    </row>
    <row r="29" spans="1:14" s="53" customFormat="1" ht="15" customHeight="1">
      <c r="A29" s="273" t="s">
        <v>256</v>
      </c>
      <c r="B29" s="437">
        <f>SUMIF('4-Basis ruimtestaat'!B:B,'2B-Kosten per locatie'!A29,'4-Basis ruimtestaat'!J:J)-SUMIFS('4-Basis ruimtestaat'!J:J,'4-Basis ruimtestaat'!B:B,'2B-Kosten per locatie'!A29,'4-Basis ruimtestaat'!L:L,"nio")</f>
        <v>1715</v>
      </c>
      <c r="C29" s="477">
        <v>46447</v>
      </c>
      <c r="D29" s="202"/>
      <c r="E29" s="203">
        <f>_xlfn.MAXIFS('4-Basis ruimtestaat'!L:L,'4-Basis ruimtestaat'!B:B,'2B-Kosten per locatie'!A29)</f>
        <v>200</v>
      </c>
      <c r="F29" s="439" t="e">
        <f>SUMIF('4-Basis ruimtestaat'!B:B,'2B-Kosten per locatie'!A29,'4-Basis ruimtestaat'!M:M)</f>
        <v>#DIV/0!</v>
      </c>
      <c r="G29" s="439" t="e">
        <f t="shared" si="0"/>
        <v>#DIV/0!</v>
      </c>
      <c r="H29" s="54" t="e">
        <f>(F29)*'6-Opbouw uurtarief productie'!$E$47</f>
        <v>#DIV/0!</v>
      </c>
      <c r="I29" s="55" t="e">
        <f>G29*'7-Opbouw uurtarief toezicht'!$E$46</f>
        <v>#DIV/0!</v>
      </c>
      <c r="J29" s="207">
        <f>SUMIF('11-Vloeronderhoud'!A:A,'2B-Kosten per locatie'!A29,'11-Vloeronderhoud'!I:I)</f>
        <v>0</v>
      </c>
      <c r="K29" s="276">
        <f>SUMIF('8-Additionele kosten'!A:A,A29,'8-Additionele kosten'!H:H)</f>
        <v>0</v>
      </c>
      <c r="L29" s="276">
        <f>SUMIF('10-Glasbewassing'!A:A,A29,'10-Glasbewassing'!H:H)</f>
        <v>0</v>
      </c>
      <c r="M29" s="276" t="e">
        <f t="shared" si="1"/>
        <v>#DIV/0!</v>
      </c>
      <c r="N29" s="276" t="e">
        <f t="shared" si="2"/>
        <v>#DIV/0!</v>
      </c>
    </row>
    <row r="30" spans="1:14" s="53" customFormat="1" ht="15" customHeight="1">
      <c r="A30" s="273" t="s">
        <v>258</v>
      </c>
      <c r="B30" s="437">
        <f>SUMIF('4-Basis ruimtestaat'!B:B,'2B-Kosten per locatie'!A30,'4-Basis ruimtestaat'!J:J)-SUMIFS('4-Basis ruimtestaat'!J:J,'4-Basis ruimtestaat'!B:B,'2B-Kosten per locatie'!A30,'4-Basis ruimtestaat'!L:L,"nio")</f>
        <v>1570.9499999999991</v>
      </c>
      <c r="C30" s="477">
        <v>47123</v>
      </c>
      <c r="D30" s="202"/>
      <c r="E30" s="203">
        <f>_xlfn.MAXIFS('4-Basis ruimtestaat'!L:L,'4-Basis ruimtestaat'!B:B,'2B-Kosten per locatie'!A30)</f>
        <v>200</v>
      </c>
      <c r="F30" s="439" t="e">
        <f>SUMIF('4-Basis ruimtestaat'!B:B,'2B-Kosten per locatie'!A30,'4-Basis ruimtestaat'!M:M)</f>
        <v>#DIV/0!</v>
      </c>
      <c r="G30" s="439" t="e">
        <f t="shared" si="0"/>
        <v>#DIV/0!</v>
      </c>
      <c r="H30" s="54" t="e">
        <f>(F30)*'6-Opbouw uurtarief productie'!$E$47</f>
        <v>#DIV/0!</v>
      </c>
      <c r="I30" s="55" t="e">
        <f>G30*'7-Opbouw uurtarief toezicht'!$E$46</f>
        <v>#DIV/0!</v>
      </c>
      <c r="J30" s="207">
        <f>SUMIF('11-Vloeronderhoud'!A:A,'2B-Kosten per locatie'!A30,'11-Vloeronderhoud'!I:I)</f>
        <v>0</v>
      </c>
      <c r="K30" s="276">
        <f>SUMIF('8-Additionele kosten'!A:A,A30,'8-Additionele kosten'!H:H)</f>
        <v>0</v>
      </c>
      <c r="L30" s="276">
        <f>SUMIF('10-Glasbewassing'!A:A,A30,'10-Glasbewassing'!H:H)</f>
        <v>0</v>
      </c>
      <c r="M30" s="276" t="e">
        <f t="shared" si="1"/>
        <v>#DIV/0!</v>
      </c>
      <c r="N30" s="276" t="e">
        <f t="shared" si="2"/>
        <v>#DIV/0!</v>
      </c>
    </row>
    <row r="31" spans="1:14" s="53" customFormat="1" ht="15" customHeight="1">
      <c r="A31" s="273" t="s">
        <v>257</v>
      </c>
      <c r="B31" s="437">
        <f>SUMIF('4-Basis ruimtestaat'!B:B,'2B-Kosten per locatie'!A31,'4-Basis ruimtestaat'!J:J)-SUMIFS('4-Basis ruimtestaat'!J:J,'4-Basis ruimtestaat'!B:B,'2B-Kosten per locatie'!A31,'4-Basis ruimtestaat'!L:L,"nio")</f>
        <v>1761</v>
      </c>
      <c r="C31" s="477">
        <v>47123</v>
      </c>
      <c r="D31" s="202"/>
      <c r="E31" s="203">
        <f>_xlfn.MAXIFS('4-Basis ruimtestaat'!L:L,'4-Basis ruimtestaat'!B:B,'2B-Kosten per locatie'!A31)</f>
        <v>200</v>
      </c>
      <c r="F31" s="439" t="e">
        <f>SUMIF('4-Basis ruimtestaat'!B:B,'2B-Kosten per locatie'!A31,'4-Basis ruimtestaat'!M:M)</f>
        <v>#DIV/0!</v>
      </c>
      <c r="G31" s="439" t="e">
        <f t="shared" si="0"/>
        <v>#DIV/0!</v>
      </c>
      <c r="H31" s="54" t="e">
        <f>(F31)*'6-Opbouw uurtarief productie'!$E$47</f>
        <v>#DIV/0!</v>
      </c>
      <c r="I31" s="55" t="e">
        <f>G31*'7-Opbouw uurtarief toezicht'!$E$46</f>
        <v>#DIV/0!</v>
      </c>
      <c r="J31" s="207">
        <f>SUMIF('11-Vloeronderhoud'!A:A,'2B-Kosten per locatie'!A31,'11-Vloeronderhoud'!I:I)</f>
        <v>0</v>
      </c>
      <c r="K31" s="276">
        <f>SUMIF('8-Additionele kosten'!A:A,A31,'8-Additionele kosten'!H:H)</f>
        <v>0</v>
      </c>
      <c r="L31" s="276">
        <f>SUMIF('10-Glasbewassing'!A:A,A31,'10-Glasbewassing'!H:H)</f>
        <v>0</v>
      </c>
      <c r="M31" s="276" t="e">
        <f t="shared" si="1"/>
        <v>#DIV/0!</v>
      </c>
      <c r="N31" s="276" t="e">
        <f t="shared" si="2"/>
        <v>#DIV/0!</v>
      </c>
    </row>
    <row r="32" spans="1:14" s="53" customFormat="1" ht="15" customHeight="1">
      <c r="A32" s="273" t="s">
        <v>555</v>
      </c>
      <c r="B32" s="437">
        <f>SUMIF('4-Basis ruimtestaat'!B:B,'2B-Kosten per locatie'!A32,'4-Basis ruimtestaat'!J:J)-SUMIFS('4-Basis ruimtestaat'!J:J,'4-Basis ruimtestaat'!B:B,'2B-Kosten per locatie'!A32,'4-Basis ruimtestaat'!L:L,"nio")</f>
        <v>1417</v>
      </c>
      <c r="C32" s="477">
        <v>47123</v>
      </c>
      <c r="D32" s="202"/>
      <c r="E32" s="203">
        <f>_xlfn.MAXIFS('4-Basis ruimtestaat'!L:L,'4-Basis ruimtestaat'!B:B,'2B-Kosten per locatie'!A32)</f>
        <v>200</v>
      </c>
      <c r="F32" s="439" t="e">
        <f>SUMIF('4-Basis ruimtestaat'!B:B,'2B-Kosten per locatie'!A32,'4-Basis ruimtestaat'!M:M)</f>
        <v>#DIV/0!</v>
      </c>
      <c r="G32" s="439" t="e">
        <f t="shared" si="0"/>
        <v>#DIV/0!</v>
      </c>
      <c r="H32" s="54" t="e">
        <f>(F32)*'6-Opbouw uurtarief productie'!$E$47</f>
        <v>#DIV/0!</v>
      </c>
      <c r="I32" s="55" t="e">
        <f>G32*'7-Opbouw uurtarief toezicht'!$E$46</f>
        <v>#DIV/0!</v>
      </c>
      <c r="J32" s="207">
        <f>SUMIF('11-Vloeronderhoud'!A:A,'2B-Kosten per locatie'!A32,'11-Vloeronderhoud'!I:I)</f>
        <v>0</v>
      </c>
      <c r="K32" s="276">
        <f>SUMIF('8-Additionele kosten'!A:A,A32,'8-Additionele kosten'!H:H)</f>
        <v>0</v>
      </c>
      <c r="L32" s="276">
        <f>SUMIF('10-Glasbewassing'!A:A,A32,'10-Glasbewassing'!H:H)</f>
        <v>0</v>
      </c>
      <c r="M32" s="276" t="e">
        <f t="shared" si="1"/>
        <v>#DIV/0!</v>
      </c>
      <c r="N32" s="276" t="e">
        <f t="shared" si="2"/>
        <v>#DIV/0!</v>
      </c>
    </row>
    <row r="33" spans="1:34" s="53" customFormat="1" ht="15" customHeight="1">
      <c r="A33" s="476" t="s">
        <v>271</v>
      </c>
      <c r="B33" s="437">
        <f>SUMIF('4-Basis ruimtestaat'!B:B,'2B-Kosten per locatie'!A33,'4-Basis ruimtestaat'!J:J)-SUMIFS('4-Basis ruimtestaat'!J:J,'4-Basis ruimtestaat'!B:B,'2B-Kosten per locatie'!A33,'4-Basis ruimtestaat'!L:L,"nio")</f>
        <v>1089</v>
      </c>
      <c r="C33" s="477">
        <v>47123</v>
      </c>
      <c r="D33" s="202"/>
      <c r="E33" s="203">
        <f>_xlfn.MAXIFS('4-Basis ruimtestaat'!L:L,'4-Basis ruimtestaat'!B:B,'2B-Kosten per locatie'!A33)</f>
        <v>200</v>
      </c>
      <c r="F33" s="439" t="e">
        <f>SUMIF('4-Basis ruimtestaat'!B:B,'2B-Kosten per locatie'!A33,'4-Basis ruimtestaat'!M:M)</f>
        <v>#DIV/0!</v>
      </c>
      <c r="G33" s="439" t="e">
        <f t="shared" si="0"/>
        <v>#DIV/0!</v>
      </c>
      <c r="H33" s="54" t="e">
        <f>(F33)*'6-Opbouw uurtarief productie'!$E$47</f>
        <v>#DIV/0!</v>
      </c>
      <c r="I33" s="55" t="e">
        <f>G33*'7-Opbouw uurtarief toezicht'!$E$46</f>
        <v>#DIV/0!</v>
      </c>
      <c r="J33" s="207">
        <f>SUMIF('11-Vloeronderhoud'!A:A,'2B-Kosten per locatie'!A33,'11-Vloeronderhoud'!I:I)</f>
        <v>0</v>
      </c>
      <c r="K33" s="276">
        <f>SUMIF('8-Additionele kosten'!A:A,A33,'8-Additionele kosten'!H:H)</f>
        <v>0</v>
      </c>
      <c r="L33" s="276">
        <f>SUMIF('10-Glasbewassing'!A:A,A33,'10-Glasbewassing'!H:H)</f>
        <v>0</v>
      </c>
      <c r="M33" s="276" t="e">
        <f t="shared" si="1"/>
        <v>#DIV/0!</v>
      </c>
      <c r="N33" s="276" t="e">
        <f t="shared" si="2"/>
        <v>#DIV/0!</v>
      </c>
    </row>
    <row r="34" spans="1:34" s="53" customFormat="1" ht="15" customHeight="1">
      <c r="A34" s="273" t="s">
        <v>259</v>
      </c>
      <c r="B34" s="437">
        <f>SUMIF('4-Basis ruimtestaat'!B:B,'2B-Kosten per locatie'!A34,'4-Basis ruimtestaat'!J:J)-SUMIFS('4-Basis ruimtestaat'!J:J,'4-Basis ruimtestaat'!B:B,'2B-Kosten per locatie'!A34,'4-Basis ruimtestaat'!L:L,"nio")</f>
        <v>1277</v>
      </c>
      <c r="C34" s="477">
        <v>47123</v>
      </c>
      <c r="D34" s="202"/>
      <c r="E34" s="203">
        <f>_xlfn.MAXIFS('4-Basis ruimtestaat'!L:L,'4-Basis ruimtestaat'!B:B,'2B-Kosten per locatie'!A34)</f>
        <v>200</v>
      </c>
      <c r="F34" s="439" t="e">
        <f>SUMIF('4-Basis ruimtestaat'!B:B,'2B-Kosten per locatie'!A34,'4-Basis ruimtestaat'!M:M)</f>
        <v>#DIV/0!</v>
      </c>
      <c r="G34" s="439" t="e">
        <f t="shared" si="0"/>
        <v>#DIV/0!</v>
      </c>
      <c r="H34" s="54" t="e">
        <f>(F34)*'6-Opbouw uurtarief productie'!$E$47</f>
        <v>#DIV/0!</v>
      </c>
      <c r="I34" s="55" t="e">
        <f>G34*'7-Opbouw uurtarief toezicht'!$E$46</f>
        <v>#DIV/0!</v>
      </c>
      <c r="J34" s="207">
        <f>SUMIF('11-Vloeronderhoud'!A:A,'2B-Kosten per locatie'!A34,'11-Vloeronderhoud'!I:I)</f>
        <v>0</v>
      </c>
      <c r="K34" s="276">
        <f>SUMIF('8-Additionele kosten'!A:A,A34,'8-Additionele kosten'!H:H)</f>
        <v>0</v>
      </c>
      <c r="L34" s="276">
        <f>SUMIF('10-Glasbewassing'!A:A,A34,'10-Glasbewassing'!H:H)</f>
        <v>0</v>
      </c>
      <c r="M34" s="276" t="e">
        <f t="shared" si="1"/>
        <v>#DIV/0!</v>
      </c>
      <c r="N34" s="276" t="e">
        <f t="shared" si="2"/>
        <v>#DIV/0!</v>
      </c>
    </row>
    <row r="35" spans="1:34" s="53" customFormat="1" ht="15" customHeight="1">
      <c r="A35" s="476" t="s">
        <v>268</v>
      </c>
      <c r="B35" s="437">
        <f>SUMIF('4-Basis ruimtestaat'!B:B,'2B-Kosten per locatie'!A35,'4-Basis ruimtestaat'!J:J)-SUMIFS('4-Basis ruimtestaat'!J:J,'4-Basis ruimtestaat'!B:B,'2B-Kosten per locatie'!A35,'4-Basis ruimtestaat'!L:L,"nio")</f>
        <v>1394.8</v>
      </c>
      <c r="C35" s="477">
        <v>46447</v>
      </c>
      <c r="D35" s="202"/>
      <c r="E35" s="203">
        <f>_xlfn.MAXIFS('4-Basis ruimtestaat'!L:L,'4-Basis ruimtestaat'!B:B,'2B-Kosten per locatie'!A35)</f>
        <v>200</v>
      </c>
      <c r="F35" s="439" t="e">
        <f>SUMIF('4-Basis ruimtestaat'!B:B,'2B-Kosten per locatie'!A35,'4-Basis ruimtestaat'!M:M)</f>
        <v>#DIV/0!</v>
      </c>
      <c r="G35" s="439" t="e">
        <f t="shared" si="0"/>
        <v>#DIV/0!</v>
      </c>
      <c r="H35" s="54" t="e">
        <f>(F35)*'6-Opbouw uurtarief productie'!$E$47</f>
        <v>#DIV/0!</v>
      </c>
      <c r="I35" s="55" t="e">
        <f>G35*'7-Opbouw uurtarief toezicht'!$E$46</f>
        <v>#DIV/0!</v>
      </c>
      <c r="J35" s="207">
        <f>SUMIF('11-Vloeronderhoud'!A:A,'2B-Kosten per locatie'!A35,'11-Vloeronderhoud'!I:I)</f>
        <v>0</v>
      </c>
      <c r="K35" s="276">
        <f>SUMIF('8-Additionele kosten'!A:A,A35,'8-Additionele kosten'!H:H)</f>
        <v>0</v>
      </c>
      <c r="L35" s="276">
        <f>SUMIF('10-Glasbewassing'!A:A,A35,'10-Glasbewassing'!H:H)</f>
        <v>0</v>
      </c>
      <c r="M35" s="276" t="e">
        <f t="shared" si="1"/>
        <v>#DIV/0!</v>
      </c>
      <c r="N35" s="276" t="e">
        <f t="shared" si="2"/>
        <v>#DIV/0!</v>
      </c>
    </row>
    <row r="36" spans="1:34" s="53" customFormat="1" ht="15" customHeight="1">
      <c r="A36" s="273" t="s">
        <v>266</v>
      </c>
      <c r="B36" s="437">
        <f>SUMIF('4-Basis ruimtestaat'!B:B,'2B-Kosten per locatie'!A36,'4-Basis ruimtestaat'!J:J)-SUMIFS('4-Basis ruimtestaat'!J:J,'4-Basis ruimtestaat'!B:B,'2B-Kosten per locatie'!A36,'4-Basis ruimtestaat'!L:L,"nio")</f>
        <v>2196</v>
      </c>
      <c r="C36" s="477">
        <v>47123</v>
      </c>
      <c r="D36" s="202"/>
      <c r="E36" s="203">
        <f>_xlfn.MAXIFS('4-Basis ruimtestaat'!L:L,'4-Basis ruimtestaat'!B:B,'2B-Kosten per locatie'!A36)</f>
        <v>200</v>
      </c>
      <c r="F36" s="439" t="e">
        <f>SUMIF('4-Basis ruimtestaat'!B:B,'2B-Kosten per locatie'!A36,'4-Basis ruimtestaat'!M:M)</f>
        <v>#DIV/0!</v>
      </c>
      <c r="G36" s="439" t="e">
        <f t="shared" si="0"/>
        <v>#DIV/0!</v>
      </c>
      <c r="H36" s="54" t="e">
        <f>(F36)*'6-Opbouw uurtarief productie'!$E$47</f>
        <v>#DIV/0!</v>
      </c>
      <c r="I36" s="55" t="e">
        <f>G36*'7-Opbouw uurtarief toezicht'!$E$46</f>
        <v>#DIV/0!</v>
      </c>
      <c r="J36" s="207">
        <f>SUMIF('11-Vloeronderhoud'!A:A,'2B-Kosten per locatie'!A36,'11-Vloeronderhoud'!I:I)</f>
        <v>0</v>
      </c>
      <c r="K36" s="276">
        <f>SUMIF('8-Additionele kosten'!A:A,A36,'8-Additionele kosten'!H:H)</f>
        <v>0</v>
      </c>
      <c r="L36" s="276">
        <f>SUMIF('10-Glasbewassing'!A:A,A36,'10-Glasbewassing'!H:H)</f>
        <v>0</v>
      </c>
      <c r="M36" s="276" t="e">
        <f t="shared" si="1"/>
        <v>#DIV/0!</v>
      </c>
      <c r="N36" s="276" t="e">
        <f t="shared" si="2"/>
        <v>#DIV/0!</v>
      </c>
    </row>
    <row r="37" spans="1:34" ht="15" customHeight="1">
      <c r="A37" s="476" t="s">
        <v>267</v>
      </c>
      <c r="B37" s="437">
        <f>SUMIF('4-Basis ruimtestaat'!B:B,'2B-Kosten per locatie'!A37,'4-Basis ruimtestaat'!J:J)-SUMIFS('4-Basis ruimtestaat'!J:J,'4-Basis ruimtestaat'!B:B,'2B-Kosten per locatie'!A37,'4-Basis ruimtestaat'!L:L,"nio")</f>
        <v>1273</v>
      </c>
      <c r="C37" s="477">
        <v>46447</v>
      </c>
      <c r="D37" s="202"/>
      <c r="E37" s="203">
        <f>_xlfn.MAXIFS('4-Basis ruimtestaat'!L:L,'4-Basis ruimtestaat'!B:B,'2B-Kosten per locatie'!A37)</f>
        <v>200</v>
      </c>
      <c r="F37" s="439" t="e">
        <f>SUMIF('4-Basis ruimtestaat'!B:B,'2B-Kosten per locatie'!A37,'4-Basis ruimtestaat'!M:M)</f>
        <v>#DIV/0!</v>
      </c>
      <c r="G37" s="439" t="e">
        <f t="shared" si="0"/>
        <v>#DIV/0!</v>
      </c>
      <c r="H37" s="54" t="e">
        <f>(F37)*'6-Opbouw uurtarief productie'!$E$47</f>
        <v>#DIV/0!</v>
      </c>
      <c r="I37" s="55" t="e">
        <f>G37*'7-Opbouw uurtarief toezicht'!$E$46</f>
        <v>#DIV/0!</v>
      </c>
      <c r="J37" s="207">
        <f>SUMIF('11-Vloeronderhoud'!A:A,'2B-Kosten per locatie'!A37,'11-Vloeronderhoud'!I:I)</f>
        <v>0</v>
      </c>
      <c r="K37" s="276">
        <f>SUMIF('8-Additionele kosten'!A:A,A37,'8-Additionele kosten'!H:H)</f>
        <v>0</v>
      </c>
      <c r="L37" s="276">
        <f>SUMIF('10-Glasbewassing'!A:A,A37,'10-Glasbewassing'!H:H)</f>
        <v>0</v>
      </c>
      <c r="M37" s="276" t="e">
        <f t="shared" si="1"/>
        <v>#DIV/0!</v>
      </c>
      <c r="N37" s="276" t="e">
        <f t="shared" si="2"/>
        <v>#DIV/0!</v>
      </c>
      <c r="O37" s="41"/>
      <c r="P37" s="41"/>
      <c r="Q37" s="41"/>
      <c r="R37" s="41"/>
      <c r="S37" s="41"/>
      <c r="T37" s="41"/>
      <c r="U37" s="41"/>
      <c r="V37" s="41"/>
      <c r="W37" s="41"/>
      <c r="X37" s="41"/>
      <c r="Y37" s="41"/>
      <c r="Z37" s="41"/>
      <c r="AA37" s="41"/>
      <c r="AB37" s="41"/>
      <c r="AC37" s="41"/>
      <c r="AD37" s="41"/>
      <c r="AE37" s="41"/>
      <c r="AF37" s="41"/>
      <c r="AG37" s="41"/>
      <c r="AH37" s="41"/>
    </row>
    <row r="38" spans="1:34" ht="15" customHeight="1">
      <c r="A38" s="274" t="s">
        <v>743</v>
      </c>
      <c r="B38" s="437">
        <f>SUMIF('4-Basis ruimtestaat'!B:B,'2B-Kosten per locatie'!A38,'4-Basis ruimtestaat'!J:J)-SUMIFS('4-Basis ruimtestaat'!J:J,'4-Basis ruimtestaat'!B:B,'2B-Kosten per locatie'!A38,'4-Basis ruimtestaat'!L:L,"nio")</f>
        <v>0</v>
      </c>
      <c r="C38" s="437"/>
      <c r="D38" s="204"/>
      <c r="E38" s="203">
        <f>_xlfn.MAXIFS('4-Basis ruimtestaat'!L:L,'4-Basis ruimtestaat'!B:B,'2B-Kosten per locatie'!A38)</f>
        <v>0</v>
      </c>
      <c r="F38" s="439">
        <f>SUMIF('4-Basis ruimtestaat'!B:B,'2B-Kosten per locatie'!A38,'4-Basis ruimtestaat'!M:M)</f>
        <v>0</v>
      </c>
      <c r="G38" s="439">
        <f t="shared" si="0"/>
        <v>0</v>
      </c>
      <c r="H38" s="54"/>
      <c r="I38" s="55"/>
      <c r="J38" s="207"/>
      <c r="K38" s="276">
        <f>SUMIF('8-Additionele kosten'!A:A,A38,'8-Additionele kosten'!H:H)</f>
        <v>0</v>
      </c>
      <c r="L38" s="276">
        <f>SUMIF('10-Glasbewassing'!A:A,A38,'10-Glasbewassing'!H:H)</f>
        <v>0</v>
      </c>
      <c r="M38" s="276">
        <f>H38+I38+J38+K38+L38</f>
        <v>0</v>
      </c>
      <c r="N38" s="276">
        <f t="shared" si="2"/>
        <v>0</v>
      </c>
      <c r="O38" s="41"/>
      <c r="P38" s="41"/>
      <c r="Q38" s="41"/>
      <c r="R38" s="41"/>
      <c r="S38" s="41"/>
      <c r="T38" s="41"/>
      <c r="U38" s="41"/>
      <c r="V38" s="41"/>
      <c r="W38" s="41"/>
      <c r="X38" s="41"/>
      <c r="Y38" s="41"/>
      <c r="Z38" s="41"/>
      <c r="AA38" s="41"/>
      <c r="AB38" s="41"/>
      <c r="AC38" s="41"/>
      <c r="AD38" s="41"/>
      <c r="AE38" s="41"/>
      <c r="AF38" s="41"/>
      <c r="AG38" s="41"/>
      <c r="AH38" s="41"/>
    </row>
    <row r="39" spans="1:34" ht="15" customHeight="1">
      <c r="A39" s="274" t="s">
        <v>744</v>
      </c>
      <c r="B39" s="437"/>
      <c r="C39" s="437"/>
      <c r="D39" s="204"/>
      <c r="E39" s="203">
        <f>_xlfn.MAXIFS('4-Basis ruimtestaat'!L:L,'4-Basis ruimtestaat'!B:B,'2B-Kosten per locatie'!A39)</f>
        <v>0</v>
      </c>
      <c r="F39" s="439">
        <f>SUMIF('4-Basis ruimtestaat'!B:B,'2B-Kosten per locatie'!A39,'4-Basis ruimtestaat'!M:M)</f>
        <v>0</v>
      </c>
      <c r="G39" s="439">
        <f t="shared" si="0"/>
        <v>0</v>
      </c>
      <c r="H39" s="54"/>
      <c r="I39" s="55"/>
      <c r="J39" s="207"/>
      <c r="K39" s="276">
        <f>SUMIF('8-Additionele kosten'!A:A,A39,'8-Additionele kosten'!H:H)</f>
        <v>0</v>
      </c>
      <c r="L39" s="276">
        <f>SUMIF('10-Glasbewassing'!A:A,A39,'10-Glasbewassing'!H:H)</f>
        <v>0</v>
      </c>
      <c r="M39" s="276">
        <f>H39+I39+J39+K39+L39</f>
        <v>0</v>
      </c>
      <c r="N39" s="276">
        <f>M39/12</f>
        <v>0</v>
      </c>
      <c r="O39" s="41"/>
      <c r="P39" s="41"/>
      <c r="Q39" s="41"/>
      <c r="R39" s="41"/>
      <c r="S39" s="41"/>
      <c r="T39" s="41"/>
      <c r="U39" s="41"/>
      <c r="V39" s="41"/>
      <c r="W39" s="41"/>
      <c r="X39" s="41"/>
      <c r="Y39" s="41"/>
      <c r="Z39" s="41"/>
      <c r="AA39" s="41"/>
      <c r="AB39" s="41"/>
      <c r="AC39" s="41"/>
      <c r="AD39" s="41"/>
      <c r="AE39" s="41"/>
      <c r="AF39" s="41"/>
      <c r="AG39" s="41"/>
      <c r="AH39" s="41"/>
    </row>
    <row r="40" spans="1:34" s="56" customFormat="1" ht="15" customHeight="1">
      <c r="A40" s="275" t="s">
        <v>25</v>
      </c>
      <c r="B40" s="438">
        <f>SUM(B15:B39)</f>
        <v>33126.206999999995</v>
      </c>
      <c r="C40" s="438"/>
      <c r="D40" s="204"/>
      <c r="E40" s="205"/>
      <c r="F40" s="440" t="e">
        <f>SUM(F15:F39)</f>
        <v>#DIV/0!</v>
      </c>
      <c r="G40" s="440" t="e">
        <f>SUM(G15:G39)</f>
        <v>#DIV/0!</v>
      </c>
      <c r="H40" s="277" t="e">
        <f t="shared" ref="H40:M40" si="3">SUM(H15:H39)</f>
        <v>#DIV/0!</v>
      </c>
      <c r="I40" s="277" t="e">
        <f t="shared" si="3"/>
        <v>#DIV/0!</v>
      </c>
      <c r="J40" s="277">
        <f t="shared" si="3"/>
        <v>0</v>
      </c>
      <c r="K40" s="277">
        <f t="shared" si="3"/>
        <v>0</v>
      </c>
      <c r="L40" s="277">
        <f t="shared" si="3"/>
        <v>0</v>
      </c>
      <c r="M40" s="277" t="e">
        <f t="shared" si="3"/>
        <v>#DIV/0!</v>
      </c>
      <c r="N40" s="277" t="e">
        <f>SUM(N15:N39)</f>
        <v>#DIV/0!</v>
      </c>
    </row>
    <row r="41" spans="1:34" s="53" customFormat="1" ht="14.1" customHeight="1">
      <c r="AE41" s="41"/>
    </row>
    <row r="42" spans="1:34" ht="14.1" customHeight="1">
      <c r="AD42" s="53"/>
      <c r="AE42" s="53"/>
      <c r="AF42" s="53"/>
      <c r="AG42" s="53"/>
      <c r="AH42" s="53"/>
    </row>
    <row r="43" spans="1:34" ht="14.1" customHeight="1">
      <c r="B43" s="463"/>
      <c r="C43" s="463"/>
    </row>
    <row r="44" spans="1:34" ht="14.1" customHeight="1">
      <c r="B44" s="463"/>
      <c r="C44" s="463"/>
    </row>
  </sheetData>
  <sortState xmlns:xlrd2="http://schemas.microsoft.com/office/spreadsheetml/2017/richdata2" ref="A15:A37">
    <sortCondition ref="A37"/>
  </sortState>
  <printOptions horizontalCentered="1" gridLinesSet="0"/>
  <pageMargins left="0.19685039370078741" right="0.19685039370078741" top="0.59055118110236227" bottom="0.78740157480314965" header="0.39370078740157483" footer="0.19685039370078741"/>
  <pageSetup paperSize="9" scale="24" fitToHeight="0" orientation="landscape"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7"/>
  <sheetViews>
    <sheetView showGridLines="0" zoomScale="85" zoomScaleNormal="85" workbookViewId="0">
      <pane ySplit="9" topLeftCell="A10" activePane="bottomLeft" state="frozen"/>
      <selection activeCell="B1" sqref="B1"/>
      <selection pane="bottomLeft" activeCell="N58" sqref="N58"/>
    </sheetView>
  </sheetViews>
  <sheetFormatPr defaultColWidth="9.109375" defaultRowHeight="13.2"/>
  <cols>
    <col min="1" max="1" width="29.6640625" style="57" customWidth="1"/>
    <col min="2" max="2" width="9.109375" style="57" customWidth="1"/>
    <col min="3" max="5" width="9.109375" style="57"/>
    <col min="6" max="6" width="11.6640625" style="57" customWidth="1"/>
    <col min="7" max="7" width="11.21875" style="57" bestFit="1" customWidth="1"/>
    <col min="8" max="8" width="9.109375" style="57"/>
    <col min="9" max="9" width="5.44140625" style="57" bestFit="1" customWidth="1"/>
    <col min="10" max="10" width="9.109375" style="58"/>
    <col min="11" max="11" width="3" style="57" customWidth="1"/>
    <col min="12" max="12" width="9.109375" style="58"/>
    <col min="13" max="13" width="9.109375" style="2"/>
    <col min="14" max="14" width="30.44140625" style="2" customWidth="1"/>
    <col min="15" max="16384" width="9.109375" style="2"/>
  </cols>
  <sheetData>
    <row r="1" spans="1:12">
      <c r="A1" s="446" t="s">
        <v>5</v>
      </c>
    </row>
    <row r="3" spans="1:12" ht="15.6">
      <c r="A3" s="39" t="str">
        <f>'2B-Kosten per locatie'!A3</f>
        <v>Naam opdrachtgever</v>
      </c>
      <c r="B3" s="46" t="str">
        <f>'2B-Kosten per locatie'!B3</f>
        <v>Nestas Scholengroep</v>
      </c>
      <c r="C3" s="59"/>
    </row>
    <row r="4" spans="1:12" ht="15.6">
      <c r="A4" s="39" t="str">
        <f>'2B-Kosten per locatie'!A4</f>
        <v>Calculatie onderdeel</v>
      </c>
      <c r="B4" s="46" t="str">
        <f ca="1">MID(CELL("bestandsnaam",$B$7),SEARCH("]",CELL("bestandsnaam",$B$7),1)+1,256)</f>
        <v>3-Productie normen</v>
      </c>
      <c r="C4" s="46"/>
    </row>
    <row r="5" spans="1:12" ht="15.6">
      <c r="A5" s="39" t="str">
        <f>'2B-Kosten per locatie'!A5</f>
        <v>Gebouw/plaats</v>
      </c>
      <c r="B5" s="46" t="str">
        <f>'2B-Kosten per locatie'!B5</f>
        <v>Dordrecht</v>
      </c>
      <c r="C5" s="46"/>
    </row>
    <row r="6" spans="1:12" ht="15.6">
      <c r="A6" s="39" t="str">
        <f>'2B-Kosten per locatie'!A6</f>
        <v>Referentie nummer</v>
      </c>
      <c r="B6" s="46" t="str">
        <f>'2B-Kosten per locatie'!B6</f>
        <v>TN609714</v>
      </c>
      <c r="C6" s="46"/>
      <c r="E6" s="278" t="s">
        <v>32</v>
      </c>
      <c r="F6" s="279"/>
      <c r="G6" s="280" t="e">
        <f>SUM('4-Basis ruimtestaat'!R:R)/SUM('4-Basis ruimtestaat'!M:M)</f>
        <v>#DIV/0!</v>
      </c>
      <c r="H6" s="281" t="s">
        <v>33</v>
      </c>
    </row>
    <row r="7" spans="1:12">
      <c r="A7" s="60"/>
      <c r="B7" s="61"/>
      <c r="C7" s="61"/>
      <c r="D7" s="62"/>
      <c r="E7" s="63"/>
      <c r="F7" s="63"/>
      <c r="G7" s="64"/>
      <c r="H7" s="65"/>
      <c r="I7" s="66"/>
      <c r="K7" s="66"/>
      <c r="L7" s="67"/>
    </row>
    <row r="8" spans="1:12" ht="27.75" customHeight="1">
      <c r="A8" s="282" t="s">
        <v>34</v>
      </c>
      <c r="B8" s="283">
        <v>40</v>
      </c>
      <c r="C8" s="283">
        <v>80</v>
      </c>
      <c r="D8" s="283">
        <v>160</v>
      </c>
      <c r="E8" s="283">
        <v>200</v>
      </c>
      <c r="F8" s="66"/>
      <c r="G8" s="184"/>
      <c r="H8" s="185"/>
      <c r="I8" s="67"/>
      <c r="J8" s="2"/>
      <c r="K8" s="2"/>
      <c r="L8" s="2"/>
    </row>
    <row r="9" spans="1:12" ht="63" customHeight="1">
      <c r="A9" s="284" t="s">
        <v>35</v>
      </c>
      <c r="B9" s="520" t="s">
        <v>36</v>
      </c>
      <c r="C9" s="521"/>
      <c r="D9" s="521"/>
      <c r="E9" s="521"/>
      <c r="F9" s="66"/>
      <c r="G9" s="285" t="s">
        <v>37</v>
      </c>
      <c r="H9" s="185"/>
      <c r="I9" s="285" t="s">
        <v>38</v>
      </c>
      <c r="J9" s="2"/>
      <c r="K9" s="2"/>
      <c r="L9" s="2"/>
    </row>
    <row r="10" spans="1:12">
      <c r="A10" s="286" t="s">
        <v>39</v>
      </c>
      <c r="B10" s="287"/>
      <c r="C10" s="287"/>
      <c r="D10" s="478"/>
      <c r="E10" s="287"/>
      <c r="F10" s="214"/>
      <c r="G10" s="288">
        <f>SUMIF('4-Basis ruimtestaat'!G:G,A10,'4-Basis ruimtestaat'!J:J)</f>
        <v>1957.1299999999999</v>
      </c>
      <c r="H10" s="66"/>
      <c r="I10" s="289" t="s">
        <v>40</v>
      </c>
      <c r="J10" s="2"/>
      <c r="K10" s="2"/>
      <c r="L10" s="2"/>
    </row>
    <row r="11" spans="1:12">
      <c r="A11" s="286" t="s">
        <v>651</v>
      </c>
      <c r="B11" s="478"/>
      <c r="C11" s="287"/>
      <c r="D11" s="478"/>
      <c r="E11" s="287"/>
      <c r="F11" s="214"/>
      <c r="G11" s="288">
        <f>SUMIF('4-Basis ruimtestaat'!G:G,A11,'4-Basis ruimtestaat'!J:J)</f>
        <v>560.9</v>
      </c>
      <c r="I11" s="289" t="s">
        <v>44</v>
      </c>
      <c r="J11" s="2"/>
      <c r="K11" s="2"/>
      <c r="L11" s="2"/>
    </row>
    <row r="12" spans="1:12">
      <c r="A12" s="286" t="s">
        <v>51</v>
      </c>
      <c r="B12" s="478"/>
      <c r="C12" s="478"/>
      <c r="D12" s="478"/>
      <c r="E12" s="287"/>
      <c r="F12" s="214"/>
      <c r="G12" s="288">
        <f>SUMIF('4-Basis ruimtestaat'!G:G,A12,'4-Basis ruimtestaat'!J:J)</f>
        <v>466.62000000000012</v>
      </c>
      <c r="H12" s="66"/>
      <c r="I12" s="289" t="s">
        <v>44</v>
      </c>
      <c r="J12" s="2"/>
      <c r="K12" s="2"/>
      <c r="L12" s="2"/>
    </row>
    <row r="13" spans="1:12">
      <c r="A13" s="286" t="s">
        <v>43</v>
      </c>
      <c r="B13" s="287"/>
      <c r="C13" s="287"/>
      <c r="D13" s="287"/>
      <c r="E13" s="287"/>
      <c r="F13" s="214"/>
      <c r="G13" s="288">
        <f>SUMIF('4-Basis ruimtestaat'!G:G,A13,'4-Basis ruimtestaat'!J:J)</f>
        <v>8094.4070000000029</v>
      </c>
      <c r="I13" s="289" t="s">
        <v>44</v>
      </c>
      <c r="J13" s="2"/>
      <c r="K13" s="2"/>
      <c r="L13" s="2"/>
    </row>
    <row r="14" spans="1:12">
      <c r="A14" s="286" t="s">
        <v>47</v>
      </c>
      <c r="B14" s="478"/>
      <c r="C14" s="478"/>
      <c r="D14" s="478"/>
      <c r="E14" s="287"/>
      <c r="F14" s="214"/>
      <c r="G14" s="288">
        <f>SUMIF('4-Basis ruimtestaat'!G:G,A14,'4-Basis ruimtestaat'!J:J)</f>
        <v>36.85</v>
      </c>
      <c r="I14" s="289" t="s">
        <v>42</v>
      </c>
      <c r="J14" s="2"/>
      <c r="K14" s="2"/>
      <c r="L14" s="2"/>
    </row>
    <row r="15" spans="1:12">
      <c r="A15" s="286" t="s">
        <v>290</v>
      </c>
      <c r="B15" s="478"/>
      <c r="C15" s="287"/>
      <c r="D15" s="478"/>
      <c r="E15" s="478"/>
      <c r="F15" s="214"/>
      <c r="G15" s="288">
        <f>SUMIF('4-Basis ruimtestaat'!G:G,A15,'4-Basis ruimtestaat'!J:J)</f>
        <v>17024.920000000002</v>
      </c>
      <c r="I15" s="289" t="s">
        <v>650</v>
      </c>
      <c r="J15" s="2"/>
      <c r="K15" s="2"/>
      <c r="L15" s="2"/>
    </row>
    <row r="16" spans="1:12">
      <c r="A16" s="290" t="s">
        <v>53</v>
      </c>
      <c r="B16" s="478"/>
      <c r="C16" s="478"/>
      <c r="D16" s="478"/>
      <c r="E16" s="287"/>
      <c r="F16" s="214"/>
      <c r="G16" s="288">
        <f>SUMIF('4-Basis ruimtestaat'!G:G,A16,'4-Basis ruimtestaat'!J:J)</f>
        <v>6</v>
      </c>
      <c r="I16" s="289" t="s">
        <v>44</v>
      </c>
      <c r="J16" s="2"/>
      <c r="K16" s="2"/>
      <c r="L16" s="2"/>
    </row>
    <row r="17" spans="1:12">
      <c r="A17" s="290" t="s">
        <v>49</v>
      </c>
      <c r="B17" s="287"/>
      <c r="C17" s="291"/>
      <c r="D17" s="291"/>
      <c r="E17" s="291"/>
      <c r="F17" s="214"/>
      <c r="G17" s="288">
        <f>SUMIF('4-Basis ruimtestaat'!G:G,A17,'4-Basis ruimtestaat'!J:J)</f>
        <v>264.45</v>
      </c>
      <c r="I17" s="289" t="s">
        <v>44</v>
      </c>
      <c r="J17" s="2"/>
      <c r="K17" s="2"/>
      <c r="L17" s="2"/>
    </row>
    <row r="18" spans="1:12">
      <c r="A18" s="290" t="s">
        <v>45</v>
      </c>
      <c r="B18" s="478"/>
      <c r="C18" s="287"/>
      <c r="D18" s="478"/>
      <c r="E18" s="287"/>
      <c r="F18" s="214"/>
      <c r="G18" s="288">
        <f>SUMIF('4-Basis ruimtestaat'!G:G,A18,'4-Basis ruimtestaat'!J:J)</f>
        <v>108.75</v>
      </c>
      <c r="I18" s="289" t="s">
        <v>44</v>
      </c>
      <c r="J18" s="2"/>
      <c r="K18" s="2"/>
      <c r="L18" s="2"/>
    </row>
    <row r="19" spans="1:12">
      <c r="A19" s="286" t="s">
        <v>538</v>
      </c>
      <c r="B19" s="478"/>
      <c r="C19" s="287"/>
      <c r="D19" s="478"/>
      <c r="E19" s="478"/>
      <c r="F19" s="214"/>
      <c r="G19" s="288">
        <f>SUMIF('4-Basis ruimtestaat'!G:G,A19,'4-Basis ruimtestaat'!J:J)</f>
        <v>287.7</v>
      </c>
      <c r="I19" s="289" t="s">
        <v>650</v>
      </c>
      <c r="J19" s="2"/>
      <c r="K19" s="2"/>
      <c r="L19" s="2"/>
    </row>
    <row r="20" spans="1:12">
      <c r="A20" s="290" t="s">
        <v>46</v>
      </c>
      <c r="B20" s="478"/>
      <c r="C20" s="478"/>
      <c r="D20" s="287"/>
      <c r="E20" s="287"/>
      <c r="F20" s="214"/>
      <c r="G20" s="288">
        <f>SUMIF('4-Basis ruimtestaat'!G:G,A20,'4-Basis ruimtestaat'!J:J)</f>
        <v>563.6</v>
      </c>
      <c r="I20" s="289" t="s">
        <v>44</v>
      </c>
      <c r="J20" s="2"/>
      <c r="K20" s="2"/>
      <c r="L20" s="2"/>
    </row>
    <row r="21" spans="1:12">
      <c r="A21" s="286" t="s">
        <v>41</v>
      </c>
      <c r="B21" s="478"/>
      <c r="C21" s="287"/>
      <c r="D21" s="478"/>
      <c r="E21" s="287"/>
      <c r="F21" s="214"/>
      <c r="G21" s="288">
        <f>SUMIF('4-Basis ruimtestaat'!G:G,A21,'4-Basis ruimtestaat'!J:J)</f>
        <v>1475.395</v>
      </c>
      <c r="I21" s="289" t="s">
        <v>42</v>
      </c>
      <c r="J21" s="2"/>
      <c r="K21" s="2"/>
      <c r="L21" s="2"/>
    </row>
    <row r="22" spans="1:12">
      <c r="A22" s="290" t="s">
        <v>652</v>
      </c>
      <c r="B22" s="478"/>
      <c r="C22" s="287"/>
      <c r="D22" s="478"/>
      <c r="E22" s="478"/>
      <c r="F22" s="214"/>
      <c r="G22" s="288">
        <f>SUMIF('4-Basis ruimtestaat'!G:G,A22,'4-Basis ruimtestaat'!J:J)</f>
        <v>26.8</v>
      </c>
      <c r="I22" s="289" t="s">
        <v>44</v>
      </c>
      <c r="J22" s="2"/>
      <c r="K22" s="2"/>
      <c r="L22" s="2"/>
    </row>
    <row r="23" spans="1:12">
      <c r="A23" s="290" t="s">
        <v>50</v>
      </c>
      <c r="B23" s="478"/>
      <c r="C23" s="287"/>
      <c r="D23" s="478"/>
      <c r="E23" s="287"/>
      <c r="F23" s="214"/>
      <c r="G23" s="288">
        <f>SUMIF('4-Basis ruimtestaat'!G:G,A23,'4-Basis ruimtestaat'!J:J)</f>
        <v>1798.85</v>
      </c>
      <c r="I23" s="289" t="s">
        <v>650</v>
      </c>
      <c r="J23" s="2"/>
      <c r="K23" s="2"/>
      <c r="L23" s="2"/>
    </row>
    <row r="24" spans="1:12">
      <c r="A24" s="290" t="s">
        <v>52</v>
      </c>
      <c r="B24" s="478"/>
      <c r="C24" s="478"/>
      <c r="D24" s="478"/>
      <c r="E24" s="287"/>
      <c r="F24" s="214"/>
      <c r="G24" s="288">
        <f>SUMIF('4-Basis ruimtestaat'!G:G,A24,'4-Basis ruimtestaat'!J:J)</f>
        <v>246.14</v>
      </c>
      <c r="I24" s="289" t="s">
        <v>44</v>
      </c>
      <c r="J24" s="2"/>
      <c r="K24" s="2"/>
      <c r="L24" s="2"/>
    </row>
    <row r="25" spans="1:12">
      <c r="A25" s="286" t="s">
        <v>48</v>
      </c>
      <c r="B25" s="287"/>
      <c r="C25" s="287"/>
      <c r="D25" s="478"/>
      <c r="E25" s="478"/>
      <c r="F25" s="214"/>
      <c r="G25" s="288">
        <f>SUMIF('4-Basis ruimtestaat'!G:G,A25,'4-Basis ruimtestaat'!J:J)</f>
        <v>207.69499999999999</v>
      </c>
      <c r="I25" s="289" t="s">
        <v>40</v>
      </c>
      <c r="J25" s="2"/>
      <c r="K25" s="2"/>
      <c r="L25" s="2"/>
    </row>
    <row r="26" spans="1:12">
      <c r="A26" s="290"/>
      <c r="B26" s="291"/>
      <c r="C26" s="291"/>
      <c r="D26" s="291"/>
      <c r="E26" s="291"/>
      <c r="F26" s="214"/>
      <c r="G26" s="288">
        <f>SUMIF('4-Basis ruimtestaat'!G:G,A26,'4-Basis ruimtestaat'!J:J)</f>
        <v>0</v>
      </c>
      <c r="I26" s="289"/>
      <c r="J26" s="2"/>
      <c r="K26" s="2"/>
      <c r="L26" s="2"/>
    </row>
    <row r="27" spans="1:12">
      <c r="A27" s="290" t="s">
        <v>54</v>
      </c>
      <c r="B27" s="291"/>
      <c r="C27" s="291"/>
      <c r="D27" s="291"/>
      <c r="E27" s="291"/>
      <c r="F27" s="214"/>
      <c r="G27" s="288">
        <f>SUMIF('4-Basis ruimtestaat'!G:G,A27,'4-Basis ruimtestaat'!J:J)</f>
        <v>127.30000000000001</v>
      </c>
      <c r="I27" s="289"/>
      <c r="J27" s="2"/>
      <c r="K27" s="2"/>
      <c r="L27" s="2"/>
    </row>
    <row r="28" spans="1:12">
      <c r="A28" s="290"/>
      <c r="B28" s="292"/>
      <c r="C28" s="292"/>
      <c r="D28" s="292"/>
      <c r="E28" s="292"/>
      <c r="F28" s="214"/>
      <c r="G28" s="288"/>
      <c r="H28" s="68"/>
      <c r="I28" s="289"/>
      <c r="J28" s="2"/>
      <c r="K28" s="2"/>
      <c r="L28" s="2"/>
    </row>
    <row r="29" spans="1:12">
      <c r="A29" s="293" t="s">
        <v>25</v>
      </c>
      <c r="B29" s="294"/>
      <c r="C29" s="294"/>
      <c r="D29" s="294"/>
      <c r="E29" s="294"/>
      <c r="F29" s="215"/>
      <c r="G29" s="295">
        <f>SUM(G10:G28)</f>
        <v>33253.507000000005</v>
      </c>
      <c r="H29" s="66"/>
      <c r="I29" s="296"/>
      <c r="J29" s="2"/>
      <c r="K29" s="2"/>
      <c r="L29" s="2"/>
    </row>
    <row r="30" spans="1:12">
      <c r="H30" s="66"/>
      <c r="J30" s="2"/>
      <c r="K30" s="2"/>
      <c r="L30" s="2"/>
    </row>
    <row r="31" spans="1:12" ht="16.2">
      <c r="A31" s="297" t="s">
        <v>55</v>
      </c>
      <c r="B31" s="298">
        <v>2</v>
      </c>
      <c r="C31" s="298">
        <v>3</v>
      </c>
      <c r="D31" s="298">
        <v>4</v>
      </c>
      <c r="E31" s="298">
        <v>5</v>
      </c>
      <c r="F31" s="66"/>
      <c r="G31" s="58"/>
      <c r="I31" s="58"/>
      <c r="J31" s="2"/>
      <c r="K31" s="2"/>
      <c r="L31" s="2"/>
    </row>
    <row r="33" spans="1:3">
      <c r="A33" s="176" t="s">
        <v>56</v>
      </c>
      <c r="B33" s="176" t="s">
        <v>57</v>
      </c>
      <c r="C33" s="177" t="s">
        <v>58</v>
      </c>
    </row>
    <row r="34" spans="1:3">
      <c r="A34" s="69" t="s">
        <v>279</v>
      </c>
      <c r="B34" s="70">
        <v>40</v>
      </c>
      <c r="C34" s="186">
        <v>2</v>
      </c>
    </row>
    <row r="35" spans="1:3">
      <c r="A35" s="69" t="s">
        <v>280</v>
      </c>
      <c r="B35" s="70">
        <v>80</v>
      </c>
      <c r="C35" s="186">
        <v>3</v>
      </c>
    </row>
    <row r="36" spans="1:3">
      <c r="A36" s="69" t="s">
        <v>281</v>
      </c>
      <c r="B36" s="70">
        <v>160</v>
      </c>
      <c r="C36" s="186">
        <v>4</v>
      </c>
    </row>
    <row r="37" spans="1:3">
      <c r="A37" s="69" t="s">
        <v>278</v>
      </c>
      <c r="B37" s="71">
        <v>200</v>
      </c>
      <c r="C37" s="186">
        <v>5</v>
      </c>
    </row>
  </sheetData>
  <sortState xmlns:xlrd2="http://schemas.microsoft.com/office/spreadsheetml/2017/richdata2" ref="A10:I25">
    <sortCondition ref="A10:A25"/>
  </sortState>
  <mergeCells count="1">
    <mergeCell ref="B9:E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959"/>
  <sheetViews>
    <sheetView showGridLines="0" showZeros="0" zoomScale="80" zoomScaleNormal="80" zoomScalePageLayoutView="75" workbookViewId="0">
      <pane xSplit="1" ySplit="9" topLeftCell="B10" activePane="bottomRight" state="frozen"/>
      <selection pane="topRight" activeCell="B1" sqref="B1"/>
      <selection pane="bottomLeft" activeCell="B1" sqref="B1"/>
      <selection pane="bottomRight" activeCell="F5" sqref="F4:F5"/>
    </sheetView>
  </sheetViews>
  <sheetFormatPr defaultColWidth="8.6640625" defaultRowHeight="14.1" customHeight="1"/>
  <cols>
    <col min="1" max="1" width="5.6640625" style="57" bestFit="1" customWidth="1"/>
    <col min="2" max="2" width="27.5546875" style="459" customWidth="1"/>
    <col min="3" max="3" width="35.44140625" style="57" customWidth="1"/>
    <col min="4" max="4" width="16.5546875" style="57" bestFit="1" customWidth="1"/>
    <col min="5" max="5" width="20.33203125" style="473" bestFit="1" customWidth="1"/>
    <col min="6" max="6" width="23.44140625" style="57" customWidth="1"/>
    <col min="7" max="7" width="19.5546875" style="57" customWidth="1"/>
    <col min="8" max="8" width="29.88671875" style="57" bestFit="1" customWidth="1"/>
    <col min="9" max="9" width="33.109375" style="459" bestFit="1" customWidth="1"/>
    <col min="10" max="10" width="14.6640625" style="57" bestFit="1" customWidth="1"/>
    <col min="11" max="11" width="15.6640625" style="72" customWidth="1"/>
    <col min="12" max="12" width="16.6640625" style="87" customWidth="1"/>
    <col min="13" max="13" width="12.5546875" style="57" bestFit="1" customWidth="1"/>
    <col min="14" max="14" width="12" style="57" bestFit="1" customWidth="1"/>
    <col min="15" max="15" width="9.33203125" style="57" customWidth="1"/>
    <col min="16" max="16" width="35.109375" style="57" customWidth="1"/>
    <col min="17" max="17" width="3" style="57" customWidth="1"/>
    <col min="18" max="18" width="11.109375" style="57" customWidth="1"/>
    <col min="19" max="19" width="15.5546875" style="2" bestFit="1" customWidth="1"/>
    <col min="20" max="16384" width="8.6640625" style="2"/>
  </cols>
  <sheetData>
    <row r="1" spans="1:18" ht="13.2">
      <c r="B1" s="57"/>
      <c r="I1" s="77"/>
      <c r="J1" s="78"/>
      <c r="L1" s="57"/>
    </row>
    <row r="2" spans="1:18" ht="14.1" customHeight="1">
      <c r="A2" s="73">
        <v>2</v>
      </c>
      <c r="B2" s="187"/>
      <c r="C2" s="74"/>
      <c r="D2" s="75"/>
      <c r="E2" s="217"/>
      <c r="F2" s="76"/>
      <c r="G2" s="76"/>
      <c r="H2" s="76"/>
      <c r="I2" s="77"/>
      <c r="J2" s="78"/>
      <c r="K2" s="79"/>
      <c r="L2" s="80"/>
      <c r="M2" s="77"/>
      <c r="N2" s="81"/>
      <c r="O2" s="76"/>
      <c r="P2" s="76"/>
    </row>
    <row r="3" spans="1:18" ht="14.1" customHeight="1">
      <c r="A3" s="73">
        <v>3</v>
      </c>
      <c r="B3" s="39" t="str">
        <f>'2B-Kosten per locatie'!A3</f>
        <v>Naam opdrachtgever</v>
      </c>
      <c r="C3" s="46" t="str">
        <f>'2B-Kosten per locatie'!B3</f>
        <v>Nestas Scholengroep</v>
      </c>
      <c r="E3" s="218"/>
      <c r="I3" s="77"/>
      <c r="J3" s="78"/>
      <c r="K3" s="79"/>
      <c r="L3" s="80"/>
      <c r="M3" s="77"/>
      <c r="N3" s="81"/>
      <c r="O3" s="76"/>
      <c r="P3" s="76"/>
    </row>
    <row r="4" spans="1:18" ht="14.1" customHeight="1">
      <c r="A4" s="73">
        <v>4</v>
      </c>
      <c r="B4" s="39" t="str">
        <f>'2B-Kosten per locatie'!A4</f>
        <v>Calculatie onderdeel</v>
      </c>
      <c r="C4" s="46" t="str">
        <f ca="1">MID(CELL("bestandsnaam",$D$9),SEARCH("]",CELL("bestandsnaam",$D$9),1)+1,256)</f>
        <v>4-Basis ruimtestaat</v>
      </c>
      <c r="E4" s="219"/>
      <c r="I4" s="77"/>
      <c r="J4" s="78"/>
      <c r="K4" s="79"/>
      <c r="L4" s="80"/>
      <c r="M4" s="77"/>
      <c r="N4" s="81"/>
      <c r="O4" s="76"/>
      <c r="P4" s="76"/>
    </row>
    <row r="5" spans="1:18" ht="14.1" customHeight="1">
      <c r="A5" s="73">
        <v>5</v>
      </c>
      <c r="B5" s="39" t="str">
        <f>'2B-Kosten per locatie'!A5</f>
        <v>Gebouw/plaats</v>
      </c>
      <c r="C5" s="46" t="str">
        <f>'2B-Kosten per locatie'!B5</f>
        <v>Dordrecht</v>
      </c>
      <c r="E5" s="218"/>
      <c r="I5" s="77"/>
      <c r="J5" s="78"/>
      <c r="K5" s="79"/>
      <c r="L5" s="80"/>
      <c r="M5" s="77"/>
      <c r="N5" s="81"/>
      <c r="O5" s="76"/>
      <c r="P5" s="76"/>
    </row>
    <row r="6" spans="1:18" ht="14.1" customHeight="1">
      <c r="A6" s="73">
        <v>6</v>
      </c>
      <c r="B6" s="39" t="str">
        <f>'2B-Kosten per locatie'!A6</f>
        <v>Referentie nummer</v>
      </c>
      <c r="C6" s="46" t="str">
        <f>'2B-Kosten per locatie'!B6</f>
        <v>TN609714</v>
      </c>
      <c r="E6" s="218"/>
      <c r="I6" s="77"/>
      <c r="J6" s="78"/>
      <c r="K6" s="79"/>
      <c r="L6" s="80"/>
      <c r="M6" s="77"/>
      <c r="N6" s="81"/>
      <c r="O6" s="76"/>
      <c r="P6" s="76"/>
    </row>
    <row r="7" spans="1:18" ht="12.75" customHeight="1">
      <c r="A7" s="73">
        <v>7</v>
      </c>
      <c r="B7" s="39" t="str">
        <f>'2B-Kosten per locatie'!A7</f>
        <v>Naam dienstverlener</v>
      </c>
      <c r="C7" s="46">
        <f>'2B-Kosten per locatie'!B7</f>
        <v>0</v>
      </c>
      <c r="E7" s="218"/>
      <c r="I7" s="77"/>
      <c r="J7" s="78"/>
      <c r="K7" s="79"/>
      <c r="L7" s="80"/>
      <c r="M7" s="77"/>
      <c r="N7" s="81"/>
      <c r="O7" s="76"/>
      <c r="P7" s="76"/>
    </row>
    <row r="8" spans="1:18" ht="14.1" customHeight="1">
      <c r="A8" s="73">
        <v>8</v>
      </c>
      <c r="B8" s="76"/>
      <c r="C8" s="76"/>
      <c r="D8" s="75"/>
      <c r="E8" s="217"/>
      <c r="F8" s="76"/>
      <c r="G8" s="76"/>
      <c r="H8" s="76"/>
      <c r="I8" s="77"/>
      <c r="J8" s="78"/>
      <c r="K8" s="79"/>
      <c r="L8" s="80"/>
      <c r="M8" s="77"/>
      <c r="N8" s="77"/>
      <c r="O8" s="76"/>
      <c r="P8" s="76"/>
    </row>
    <row r="9" spans="1:18" ht="44.1" customHeight="1">
      <c r="A9" s="73">
        <v>9</v>
      </c>
      <c r="B9" s="198" t="s">
        <v>59</v>
      </c>
      <c r="C9" s="198" t="s">
        <v>60</v>
      </c>
      <c r="D9" s="198" t="s">
        <v>61</v>
      </c>
      <c r="E9" s="198" t="s">
        <v>62</v>
      </c>
      <c r="F9" s="198" t="s">
        <v>63</v>
      </c>
      <c r="G9" s="198" t="s">
        <v>64</v>
      </c>
      <c r="H9" s="299" t="s">
        <v>65</v>
      </c>
      <c r="I9" s="299" t="s">
        <v>66</v>
      </c>
      <c r="J9" s="300" t="s">
        <v>67</v>
      </c>
      <c r="K9" s="301" t="s">
        <v>68</v>
      </c>
      <c r="L9" s="183" t="s">
        <v>69</v>
      </c>
      <c r="M9" s="301" t="s">
        <v>70</v>
      </c>
      <c r="N9" s="301" t="s">
        <v>71</v>
      </c>
      <c r="O9" s="188" t="s">
        <v>72</v>
      </c>
      <c r="P9" s="188" t="s">
        <v>73</v>
      </c>
      <c r="Q9" s="189"/>
      <c r="R9" s="188" t="s">
        <v>74</v>
      </c>
    </row>
    <row r="10" spans="1:18" s="14" customFormat="1" ht="14.1" customHeight="1">
      <c r="A10" s="73">
        <v>10</v>
      </c>
      <c r="B10" s="457" t="s">
        <v>259</v>
      </c>
      <c r="C10" s="273" t="s">
        <v>351</v>
      </c>
      <c r="D10" s="467" t="s">
        <v>346</v>
      </c>
      <c r="E10" s="468" t="s">
        <v>299</v>
      </c>
      <c r="F10" s="273" t="s">
        <v>282</v>
      </c>
      <c r="G10" s="273" t="s">
        <v>51</v>
      </c>
      <c r="H10" s="69" t="s">
        <v>78</v>
      </c>
      <c r="I10" s="457" t="s">
        <v>79</v>
      </c>
      <c r="J10" s="303">
        <v>15</v>
      </c>
      <c r="K10" s="304">
        <f t="shared" ref="K10:K73" si="0">SUM(L10:L10)</f>
        <v>200</v>
      </c>
      <c r="L10" s="221">
        <v>200</v>
      </c>
      <c r="M10" s="220" t="e">
        <f>IF(L10="nio",0,IF(L10&gt;0,L10*J10/N10,0))*VLOOKUP(B10,'2B-Kosten per locatie'!$A$14:$D$38,4,FALSE)</f>
        <v>#DIV/0!</v>
      </c>
      <c r="N10" s="305">
        <f>IF(L10="nio",0,IF(L10&gt;0,VLOOKUP(G10,'3-Productie normen'!A:J,VLOOKUP(L10,'3-Productie normen'!$B$34:$C$37,2,FALSE),FALSE)))</f>
        <v>0</v>
      </c>
      <c r="O10" s="306" t="str">
        <f>VLOOKUP(G10,'3-Productie normen'!A:L,9,FALSE)</f>
        <v>V</v>
      </c>
      <c r="P10" s="306"/>
      <c r="Q10" s="57"/>
      <c r="R10" s="307">
        <f>K10*J10</f>
        <v>3000</v>
      </c>
    </row>
    <row r="11" spans="1:18" ht="14.1" customHeight="1">
      <c r="A11" s="73">
        <v>11</v>
      </c>
      <c r="B11" s="457" t="s">
        <v>259</v>
      </c>
      <c r="C11" s="273" t="s">
        <v>351</v>
      </c>
      <c r="D11" s="467" t="s">
        <v>346</v>
      </c>
      <c r="E11" s="468" t="s">
        <v>300</v>
      </c>
      <c r="F11" s="273" t="s">
        <v>283</v>
      </c>
      <c r="G11" s="273" t="s">
        <v>43</v>
      </c>
      <c r="H11" s="69" t="s">
        <v>645</v>
      </c>
      <c r="I11" s="457" t="s">
        <v>80</v>
      </c>
      <c r="J11" s="303">
        <v>6</v>
      </c>
      <c r="K11" s="304">
        <f t="shared" si="0"/>
        <v>200</v>
      </c>
      <c r="L11" s="221">
        <v>200</v>
      </c>
      <c r="M11" s="220" t="e">
        <f>IF(L11="nio",0,IF(L11&gt;0,L11*J11/N11,0))*VLOOKUP(B11,'2B-Kosten per locatie'!$A$14:$D$38,4,FALSE)</f>
        <v>#DIV/0!</v>
      </c>
      <c r="N11" s="305">
        <f>IF(L11="nio",0,IF(L11&gt;0,VLOOKUP(G11,'3-Productie normen'!A:J,VLOOKUP(L11,'3-Productie normen'!$B$34:$C$37,2,FALSE),FALSE)))</f>
        <v>0</v>
      </c>
      <c r="O11" s="306" t="str">
        <f>VLOOKUP(G11,'3-Productie normen'!A:L,9,FALSE)</f>
        <v>V</v>
      </c>
      <c r="P11" s="306"/>
      <c r="R11" s="307">
        <f t="shared" ref="R11:R74" si="1">K11*J11</f>
        <v>1200</v>
      </c>
    </row>
    <row r="12" spans="1:18" ht="14.1" customHeight="1">
      <c r="A12" s="73">
        <v>12</v>
      </c>
      <c r="B12" s="457" t="s">
        <v>259</v>
      </c>
      <c r="C12" s="273" t="s">
        <v>351</v>
      </c>
      <c r="D12" s="467" t="s">
        <v>346</v>
      </c>
      <c r="E12" s="468" t="s">
        <v>301</v>
      </c>
      <c r="F12" s="273" t="s">
        <v>284</v>
      </c>
      <c r="G12" s="273" t="s">
        <v>43</v>
      </c>
      <c r="H12" s="69" t="s">
        <v>645</v>
      </c>
      <c r="I12" s="457" t="s">
        <v>80</v>
      </c>
      <c r="J12" s="303">
        <v>52</v>
      </c>
      <c r="K12" s="304">
        <f t="shared" si="0"/>
        <v>200</v>
      </c>
      <c r="L12" s="221">
        <v>200</v>
      </c>
      <c r="M12" s="220" t="e">
        <f>IF(L12="nio",0,IF(L12&gt;0,L12*J12/N12,0))*VLOOKUP(B12,'2B-Kosten per locatie'!$A$14:$D$38,4,FALSE)</f>
        <v>#DIV/0!</v>
      </c>
      <c r="N12" s="305">
        <f>IF(L12="nio",0,IF(L12&gt;0,VLOOKUP(G12,'3-Productie normen'!A:J,VLOOKUP(L12,'3-Productie normen'!$B$34:$C$37,2,FALSE),FALSE)))</f>
        <v>0</v>
      </c>
      <c r="O12" s="306" t="str">
        <f>VLOOKUP(G12,'3-Productie normen'!A:L,9,FALSE)</f>
        <v>V</v>
      </c>
      <c r="P12" s="306"/>
      <c r="R12" s="307">
        <f t="shared" si="1"/>
        <v>10400</v>
      </c>
    </row>
    <row r="13" spans="1:18" ht="14.1" customHeight="1">
      <c r="A13" s="73">
        <v>13</v>
      </c>
      <c r="B13" s="457" t="s">
        <v>259</v>
      </c>
      <c r="C13" s="273" t="s">
        <v>351</v>
      </c>
      <c r="D13" s="467" t="s">
        <v>346</v>
      </c>
      <c r="E13" s="468" t="s">
        <v>302</v>
      </c>
      <c r="F13" s="69" t="s">
        <v>285</v>
      </c>
      <c r="G13" s="69" t="s">
        <v>50</v>
      </c>
      <c r="H13" s="69" t="s">
        <v>347</v>
      </c>
      <c r="I13" s="457" t="s">
        <v>364</v>
      </c>
      <c r="J13" s="303">
        <v>96</v>
      </c>
      <c r="K13" s="304">
        <f t="shared" si="0"/>
        <v>80</v>
      </c>
      <c r="L13" s="221">
        <v>80</v>
      </c>
      <c r="M13" s="220" t="e">
        <f>IF(L13="nio",0,IF(L13&gt;0,L13*J13/N13,0))*VLOOKUP(B13,'2B-Kosten per locatie'!$A$14:$D$38,4,FALSE)</f>
        <v>#DIV/0!</v>
      </c>
      <c r="N13" s="305">
        <f>IF(L13="nio",0,IF(L13&gt;0,VLOOKUP(G13,'3-Productie normen'!A:J,VLOOKUP(L13,'3-Productie normen'!$B$34:$C$37,2,FALSE),FALSE)))</f>
        <v>0</v>
      </c>
      <c r="O13" s="306" t="str">
        <f>VLOOKUP(G13,'3-Productie normen'!A:L,9,FALSE)</f>
        <v>L</v>
      </c>
      <c r="P13" s="306"/>
      <c r="R13" s="307">
        <f t="shared" si="1"/>
        <v>7680</v>
      </c>
    </row>
    <row r="14" spans="1:18" ht="14.1" customHeight="1">
      <c r="A14" s="73">
        <v>14</v>
      </c>
      <c r="B14" s="457" t="s">
        <v>259</v>
      </c>
      <c r="C14" s="273" t="s">
        <v>351</v>
      </c>
      <c r="D14" s="467" t="s">
        <v>346</v>
      </c>
      <c r="E14" s="469" t="s">
        <v>303</v>
      </c>
      <c r="F14" s="83" t="s">
        <v>77</v>
      </c>
      <c r="G14" s="286" t="s">
        <v>41</v>
      </c>
      <c r="H14" s="69" t="s">
        <v>645</v>
      </c>
      <c r="I14" s="457" t="s">
        <v>76</v>
      </c>
      <c r="J14" s="303">
        <v>3</v>
      </c>
      <c r="K14" s="304">
        <f t="shared" si="0"/>
        <v>200</v>
      </c>
      <c r="L14" s="221">
        <v>200</v>
      </c>
      <c r="M14" s="220" t="e">
        <f>IF(L14="nio",0,IF(L14&gt;0,L14*J14/N14,0))*VLOOKUP(B14,'2B-Kosten per locatie'!$A$14:$D$38,4,FALSE)</f>
        <v>#DIV/0!</v>
      </c>
      <c r="N14" s="305">
        <f>IF(L14="nio",0,IF(L14&gt;0,VLOOKUP(G14,'3-Productie normen'!A:J,VLOOKUP(L14,'3-Productie normen'!$B$34:$C$37,2,FALSE),FALSE)))</f>
        <v>0</v>
      </c>
      <c r="O14" s="306" t="str">
        <f>VLOOKUP(G14,'3-Productie normen'!A:L,9,FALSE)</f>
        <v>S</v>
      </c>
      <c r="P14" s="306"/>
      <c r="R14" s="307">
        <f t="shared" si="1"/>
        <v>600</v>
      </c>
    </row>
    <row r="15" spans="1:18" ht="14.1" customHeight="1">
      <c r="A15" s="73">
        <v>15</v>
      </c>
      <c r="B15" s="457" t="s">
        <v>259</v>
      </c>
      <c r="C15" s="273" t="s">
        <v>351</v>
      </c>
      <c r="D15" s="467" t="s">
        <v>346</v>
      </c>
      <c r="E15" s="468" t="s">
        <v>304</v>
      </c>
      <c r="F15" s="273" t="s">
        <v>286</v>
      </c>
      <c r="G15" s="273" t="s">
        <v>39</v>
      </c>
      <c r="H15" s="69" t="s">
        <v>348</v>
      </c>
      <c r="I15" s="457" t="s">
        <v>80</v>
      </c>
      <c r="J15" s="303">
        <v>11</v>
      </c>
      <c r="K15" s="304">
        <f t="shared" si="0"/>
        <v>40</v>
      </c>
      <c r="L15" s="221">
        <v>40</v>
      </c>
      <c r="M15" s="220" t="e">
        <f>IF(L15="nio",0,IF(L15&gt;0,L15*J15/N15,0))*VLOOKUP(B15,'2B-Kosten per locatie'!$A$14:$D$38,4,FALSE)</f>
        <v>#DIV/0!</v>
      </c>
      <c r="N15" s="305">
        <f>IF(L15="nio",0,IF(L15&gt;0,VLOOKUP(G15,'3-Productie normen'!A:J,VLOOKUP(L15,'3-Productie normen'!$B$34:$C$37,2,FALSE),FALSE)))</f>
        <v>0</v>
      </c>
      <c r="O15" s="306" t="str">
        <f>VLOOKUP(G15,'3-Productie normen'!A:L,9,FALSE)</f>
        <v>B</v>
      </c>
      <c r="P15" s="306"/>
      <c r="R15" s="307">
        <f t="shared" si="1"/>
        <v>440</v>
      </c>
    </row>
    <row r="16" spans="1:18" ht="14.1" customHeight="1">
      <c r="A16" s="73">
        <v>16</v>
      </c>
      <c r="B16" s="457" t="s">
        <v>259</v>
      </c>
      <c r="C16" s="273" t="s">
        <v>351</v>
      </c>
      <c r="D16" s="467" t="s">
        <v>346</v>
      </c>
      <c r="E16" s="468" t="s">
        <v>305</v>
      </c>
      <c r="F16" s="273" t="s">
        <v>287</v>
      </c>
      <c r="G16" s="273" t="s">
        <v>43</v>
      </c>
      <c r="H16" s="69" t="s">
        <v>645</v>
      </c>
      <c r="I16" s="457" t="s">
        <v>80</v>
      </c>
      <c r="J16" s="303">
        <v>17</v>
      </c>
      <c r="K16" s="304">
        <f t="shared" si="0"/>
        <v>200</v>
      </c>
      <c r="L16" s="221">
        <v>200</v>
      </c>
      <c r="M16" s="220" t="e">
        <f>IF(L16="nio",0,IF(L16&gt;0,L16*J16/N16,0))*VLOOKUP(B16,'2B-Kosten per locatie'!$A$14:$D$38,4,FALSE)</f>
        <v>#DIV/0!</v>
      </c>
      <c r="N16" s="305">
        <f>IF(L16="nio",0,IF(L16&gt;0,VLOOKUP(G16,'3-Productie normen'!A:J,VLOOKUP(L16,'3-Productie normen'!$B$34:$C$37,2,FALSE),FALSE)))</f>
        <v>0</v>
      </c>
      <c r="O16" s="306" t="str">
        <f>VLOOKUP(G16,'3-Productie normen'!A:L,9,FALSE)</f>
        <v>V</v>
      </c>
      <c r="P16" s="306"/>
      <c r="R16" s="307">
        <f t="shared" si="1"/>
        <v>3400</v>
      </c>
    </row>
    <row r="17" spans="1:18" ht="14.1" customHeight="1">
      <c r="A17" s="73">
        <v>17</v>
      </c>
      <c r="B17" s="457" t="s">
        <v>259</v>
      </c>
      <c r="C17" s="273" t="s">
        <v>351</v>
      </c>
      <c r="D17" s="467" t="s">
        <v>346</v>
      </c>
      <c r="E17" s="468" t="s">
        <v>306</v>
      </c>
      <c r="F17" s="273" t="s">
        <v>288</v>
      </c>
      <c r="G17" s="286" t="s">
        <v>41</v>
      </c>
      <c r="H17" s="69" t="s">
        <v>348</v>
      </c>
      <c r="I17" s="457" t="s">
        <v>76</v>
      </c>
      <c r="J17" s="303">
        <v>5</v>
      </c>
      <c r="K17" s="304">
        <f t="shared" si="0"/>
        <v>200</v>
      </c>
      <c r="L17" s="221">
        <v>200</v>
      </c>
      <c r="M17" s="220" t="e">
        <f>IF(L17="nio",0,IF(L17&gt;0,L17*J17/N17,0))*VLOOKUP(B17,'2B-Kosten per locatie'!$A$14:$D$38,4,FALSE)</f>
        <v>#DIV/0!</v>
      </c>
      <c r="N17" s="305">
        <f>IF(L17="nio",0,IF(L17&gt;0,VLOOKUP(G17,'3-Productie normen'!A:J,VLOOKUP(L17,'3-Productie normen'!$B$34:$C$37,2,FALSE),FALSE)))</f>
        <v>0</v>
      </c>
      <c r="O17" s="306" t="str">
        <f>VLOOKUP(G17,'3-Productie normen'!A:L,9,FALSE)</f>
        <v>S</v>
      </c>
      <c r="P17" s="306"/>
      <c r="R17" s="307">
        <f t="shared" si="1"/>
        <v>1000</v>
      </c>
    </row>
    <row r="18" spans="1:18" ht="14.1" customHeight="1">
      <c r="A18" s="73">
        <v>18</v>
      </c>
      <c r="B18" s="457" t="s">
        <v>259</v>
      </c>
      <c r="C18" s="273" t="s">
        <v>351</v>
      </c>
      <c r="D18" s="467" t="s">
        <v>346</v>
      </c>
      <c r="E18" s="468" t="s">
        <v>307</v>
      </c>
      <c r="F18" s="69" t="s">
        <v>289</v>
      </c>
      <c r="G18" s="69" t="s">
        <v>538</v>
      </c>
      <c r="H18" s="69" t="s">
        <v>348</v>
      </c>
      <c r="I18" s="457" t="s">
        <v>80</v>
      </c>
      <c r="J18" s="303">
        <v>45</v>
      </c>
      <c r="K18" s="304">
        <f t="shared" si="0"/>
        <v>80</v>
      </c>
      <c r="L18" s="221">
        <v>80</v>
      </c>
      <c r="M18" s="220" t="e">
        <f>IF(L18="nio",0,IF(L18&gt;0,L18*J18/N18,0))*VLOOKUP(B18,'2B-Kosten per locatie'!$A$14:$D$38,4,FALSE)</f>
        <v>#DIV/0!</v>
      </c>
      <c r="N18" s="305">
        <f>IF(L18="nio",0,IF(L18&gt;0,VLOOKUP(G18,'3-Productie normen'!A:J,VLOOKUP(L18,'3-Productie normen'!$B$34:$C$37,2,FALSE),FALSE)))</f>
        <v>0</v>
      </c>
      <c r="O18" s="306" t="str">
        <f>VLOOKUP(G18,'3-Productie normen'!A:L,9,FALSE)</f>
        <v>L</v>
      </c>
      <c r="P18" s="306"/>
      <c r="R18" s="307">
        <f t="shared" si="1"/>
        <v>3600</v>
      </c>
    </row>
    <row r="19" spans="1:18" ht="14.1" customHeight="1">
      <c r="A19" s="73">
        <v>19</v>
      </c>
      <c r="B19" s="457" t="s">
        <v>259</v>
      </c>
      <c r="C19" s="273" t="s">
        <v>351</v>
      </c>
      <c r="D19" s="467" t="s">
        <v>346</v>
      </c>
      <c r="E19" s="469" t="s">
        <v>308</v>
      </c>
      <c r="F19" s="83" t="s">
        <v>289</v>
      </c>
      <c r="G19" s="69" t="s">
        <v>538</v>
      </c>
      <c r="H19" s="69" t="s">
        <v>348</v>
      </c>
      <c r="I19" s="457" t="s">
        <v>80</v>
      </c>
      <c r="J19" s="303">
        <v>45</v>
      </c>
      <c r="K19" s="304">
        <f t="shared" si="0"/>
        <v>80</v>
      </c>
      <c r="L19" s="221">
        <v>80</v>
      </c>
      <c r="M19" s="220" t="e">
        <f>IF(L19="nio",0,IF(L19&gt;0,L19*J19/N19,0))*VLOOKUP(B19,'2B-Kosten per locatie'!$A$14:$D$38,4,FALSE)</f>
        <v>#DIV/0!</v>
      </c>
      <c r="N19" s="305">
        <f>IF(L19="nio",0,IF(L19&gt;0,VLOOKUP(G19,'3-Productie normen'!A:J,VLOOKUP(L19,'3-Productie normen'!$B$34:$C$37,2,FALSE),FALSE)))</f>
        <v>0</v>
      </c>
      <c r="O19" s="306" t="str">
        <f>VLOOKUP(G19,'3-Productie normen'!A:L,9,FALSE)</f>
        <v>L</v>
      </c>
      <c r="P19" s="306"/>
      <c r="R19" s="307">
        <f t="shared" si="1"/>
        <v>3600</v>
      </c>
    </row>
    <row r="20" spans="1:18" ht="14.1" customHeight="1">
      <c r="A20" s="73">
        <v>20</v>
      </c>
      <c r="B20" s="457" t="s">
        <v>259</v>
      </c>
      <c r="C20" s="273" t="s">
        <v>351</v>
      </c>
      <c r="D20" s="467" t="s">
        <v>346</v>
      </c>
      <c r="E20" s="468" t="s">
        <v>309</v>
      </c>
      <c r="F20" s="273" t="s">
        <v>287</v>
      </c>
      <c r="G20" s="273" t="s">
        <v>43</v>
      </c>
      <c r="H20" s="69" t="s">
        <v>645</v>
      </c>
      <c r="I20" s="457" t="s">
        <v>80</v>
      </c>
      <c r="J20" s="303">
        <v>25</v>
      </c>
      <c r="K20" s="304">
        <f t="shared" si="0"/>
        <v>200</v>
      </c>
      <c r="L20" s="221">
        <v>200</v>
      </c>
      <c r="M20" s="220" t="e">
        <f>IF(L20="nio",0,IF(L20&gt;0,L20*J20/N20,0))*VLOOKUP(B20,'2B-Kosten per locatie'!$A$14:$D$38,4,FALSE)</f>
        <v>#DIV/0!</v>
      </c>
      <c r="N20" s="305">
        <f>IF(L20="nio",0,IF(L20&gt;0,VLOOKUP(G20,'3-Productie normen'!A:J,VLOOKUP(L20,'3-Productie normen'!$B$34:$C$37,2,FALSE),FALSE)))</f>
        <v>0</v>
      </c>
      <c r="O20" s="306" t="str">
        <f>VLOOKUP(G20,'3-Productie normen'!A:L,9,FALSE)</f>
        <v>V</v>
      </c>
      <c r="P20" s="306"/>
      <c r="R20" s="307">
        <f t="shared" si="1"/>
        <v>5000</v>
      </c>
    </row>
    <row r="21" spans="1:18" ht="14.1" customHeight="1">
      <c r="A21" s="73">
        <v>21</v>
      </c>
      <c r="B21" s="457" t="s">
        <v>259</v>
      </c>
      <c r="C21" s="273" t="s">
        <v>351</v>
      </c>
      <c r="D21" s="467" t="s">
        <v>346</v>
      </c>
      <c r="E21" s="468" t="s">
        <v>310</v>
      </c>
      <c r="F21" s="273" t="s">
        <v>290</v>
      </c>
      <c r="G21" s="69" t="s">
        <v>290</v>
      </c>
      <c r="H21" s="69" t="s">
        <v>348</v>
      </c>
      <c r="I21" s="457" t="s">
        <v>80</v>
      </c>
      <c r="J21" s="303">
        <v>46</v>
      </c>
      <c r="K21" s="304">
        <f t="shared" si="0"/>
        <v>80</v>
      </c>
      <c r="L21" s="221">
        <v>80</v>
      </c>
      <c r="M21" s="220" t="e">
        <f>IF(L21="nio",0,IF(L21&gt;0,L21*J21/N21,0))*VLOOKUP(B21,'2B-Kosten per locatie'!$A$14:$D$38,4,FALSE)</f>
        <v>#DIV/0!</v>
      </c>
      <c r="N21" s="305">
        <f>IF(L21="nio",0,IF(L21&gt;0,VLOOKUP(G21,'3-Productie normen'!A:J,VLOOKUP(L21,'3-Productie normen'!$B$34:$C$37,2,FALSE),FALSE)))</f>
        <v>0</v>
      </c>
      <c r="O21" s="306" t="str">
        <f>VLOOKUP(G21,'3-Productie normen'!A:L,9,FALSE)</f>
        <v>L</v>
      </c>
      <c r="P21" s="306"/>
      <c r="R21" s="307">
        <f t="shared" si="1"/>
        <v>3680</v>
      </c>
    </row>
    <row r="22" spans="1:18" ht="14.1" customHeight="1">
      <c r="A22" s="73">
        <v>22</v>
      </c>
      <c r="B22" s="457" t="s">
        <v>259</v>
      </c>
      <c r="C22" s="273" t="s">
        <v>351</v>
      </c>
      <c r="D22" s="467" t="s">
        <v>346</v>
      </c>
      <c r="E22" s="468" t="s">
        <v>311</v>
      </c>
      <c r="F22" s="273" t="s">
        <v>290</v>
      </c>
      <c r="G22" s="69" t="s">
        <v>290</v>
      </c>
      <c r="H22" s="69" t="s">
        <v>348</v>
      </c>
      <c r="I22" s="457" t="s">
        <v>80</v>
      </c>
      <c r="J22" s="303">
        <v>47</v>
      </c>
      <c r="K22" s="304">
        <f t="shared" si="0"/>
        <v>80</v>
      </c>
      <c r="L22" s="221">
        <v>80</v>
      </c>
      <c r="M22" s="220" t="e">
        <f>IF(L22="nio",0,IF(L22&gt;0,L22*J22/N22,0))*VLOOKUP(B22,'2B-Kosten per locatie'!$A$14:$D$38,4,FALSE)</f>
        <v>#DIV/0!</v>
      </c>
      <c r="N22" s="305">
        <f>IF(L22="nio",0,IF(L22&gt;0,VLOOKUP(G22,'3-Productie normen'!A:J,VLOOKUP(L22,'3-Productie normen'!$B$34:$C$37,2,FALSE),FALSE)))</f>
        <v>0</v>
      </c>
      <c r="O22" s="306" t="str">
        <f>VLOOKUP(G22,'3-Productie normen'!A:L,9,FALSE)</f>
        <v>L</v>
      </c>
      <c r="P22" s="306"/>
      <c r="R22" s="307">
        <f t="shared" si="1"/>
        <v>3760</v>
      </c>
    </row>
    <row r="23" spans="1:18" ht="14.1" customHeight="1">
      <c r="A23" s="73">
        <v>23</v>
      </c>
      <c r="B23" s="457" t="s">
        <v>259</v>
      </c>
      <c r="C23" s="273" t="s">
        <v>351</v>
      </c>
      <c r="D23" s="467" t="s">
        <v>346</v>
      </c>
      <c r="E23" s="468" t="s">
        <v>312</v>
      </c>
      <c r="F23" s="69" t="s">
        <v>291</v>
      </c>
      <c r="G23" s="273" t="s">
        <v>51</v>
      </c>
      <c r="H23" s="69" t="s">
        <v>78</v>
      </c>
      <c r="I23" s="457" t="s">
        <v>79</v>
      </c>
      <c r="J23" s="303">
        <v>10</v>
      </c>
      <c r="K23" s="304">
        <f t="shared" si="0"/>
        <v>200</v>
      </c>
      <c r="L23" s="221">
        <v>200</v>
      </c>
      <c r="M23" s="220" t="e">
        <f>IF(L23="nio",0,IF(L23&gt;0,L23*J23/N23,0))*VLOOKUP(B23,'2B-Kosten per locatie'!$A$14:$D$38,4,FALSE)</f>
        <v>#DIV/0!</v>
      </c>
      <c r="N23" s="305">
        <f>IF(L23="nio",0,IF(L23&gt;0,VLOOKUP(G23,'3-Productie normen'!A:J,VLOOKUP(L23,'3-Productie normen'!$B$34:$C$37,2,FALSE),FALSE)))</f>
        <v>0</v>
      </c>
      <c r="O23" s="306" t="str">
        <f>VLOOKUP(G23,'3-Productie normen'!A:L,9,FALSE)</f>
        <v>V</v>
      </c>
      <c r="P23" s="306"/>
      <c r="R23" s="307">
        <f t="shared" si="1"/>
        <v>2000</v>
      </c>
    </row>
    <row r="24" spans="1:18" ht="14.1" customHeight="1">
      <c r="A24" s="73">
        <v>24</v>
      </c>
      <c r="B24" s="457" t="s">
        <v>259</v>
      </c>
      <c r="C24" s="273" t="s">
        <v>351</v>
      </c>
      <c r="D24" s="467" t="s">
        <v>346</v>
      </c>
      <c r="E24" s="469" t="s">
        <v>313</v>
      </c>
      <c r="F24" s="83" t="s">
        <v>77</v>
      </c>
      <c r="G24" s="286" t="s">
        <v>41</v>
      </c>
      <c r="H24" s="69" t="s">
        <v>645</v>
      </c>
      <c r="I24" s="457" t="s">
        <v>76</v>
      </c>
      <c r="J24" s="303">
        <v>7</v>
      </c>
      <c r="K24" s="304">
        <f t="shared" si="0"/>
        <v>200</v>
      </c>
      <c r="L24" s="221">
        <v>200</v>
      </c>
      <c r="M24" s="220" t="e">
        <f>IF(L24="nio",0,IF(L24&gt;0,L24*J24/N24,0))*VLOOKUP(B24,'2B-Kosten per locatie'!$A$14:$D$38,4,FALSE)</f>
        <v>#DIV/0!</v>
      </c>
      <c r="N24" s="305">
        <f>IF(L24="nio",0,IF(L24&gt;0,VLOOKUP(G24,'3-Productie normen'!A:J,VLOOKUP(L24,'3-Productie normen'!$B$34:$C$37,2,FALSE),FALSE)))</f>
        <v>0</v>
      </c>
      <c r="O24" s="306" t="str">
        <f>VLOOKUP(G24,'3-Productie normen'!A:L,9,FALSE)</f>
        <v>S</v>
      </c>
      <c r="P24" s="306"/>
      <c r="R24" s="307">
        <f t="shared" si="1"/>
        <v>1400</v>
      </c>
    </row>
    <row r="25" spans="1:18" ht="14.1" customHeight="1">
      <c r="A25" s="73">
        <v>25</v>
      </c>
      <c r="B25" s="457" t="s">
        <v>259</v>
      </c>
      <c r="C25" s="273" t="s">
        <v>351</v>
      </c>
      <c r="D25" s="467" t="s">
        <v>346</v>
      </c>
      <c r="E25" s="468" t="s">
        <v>314</v>
      </c>
      <c r="F25" s="273" t="s">
        <v>77</v>
      </c>
      <c r="G25" s="286" t="s">
        <v>41</v>
      </c>
      <c r="H25" s="69" t="s">
        <v>645</v>
      </c>
      <c r="I25" s="457" t="s">
        <v>76</v>
      </c>
      <c r="J25" s="303">
        <v>2</v>
      </c>
      <c r="K25" s="304">
        <f t="shared" si="0"/>
        <v>200</v>
      </c>
      <c r="L25" s="221">
        <v>200</v>
      </c>
      <c r="M25" s="220" t="e">
        <f>IF(L25="nio",0,IF(L25&gt;0,L25*J25/N25,0))*VLOOKUP(B25,'2B-Kosten per locatie'!$A$14:$D$38,4,FALSE)</f>
        <v>#DIV/0!</v>
      </c>
      <c r="N25" s="305">
        <f>IF(L25="nio",0,IF(L25&gt;0,VLOOKUP(G25,'3-Productie normen'!A:J,VLOOKUP(L25,'3-Productie normen'!$B$34:$C$37,2,FALSE),FALSE)))</f>
        <v>0</v>
      </c>
      <c r="O25" s="306" t="str">
        <f>VLOOKUP(G25,'3-Productie normen'!A:L,9,FALSE)</f>
        <v>S</v>
      </c>
      <c r="P25" s="306"/>
      <c r="R25" s="307">
        <f t="shared" si="1"/>
        <v>400</v>
      </c>
    </row>
    <row r="26" spans="1:18" ht="14.1" customHeight="1">
      <c r="A26" s="73">
        <v>26</v>
      </c>
      <c r="B26" s="457" t="s">
        <v>259</v>
      </c>
      <c r="C26" s="273" t="s">
        <v>351</v>
      </c>
      <c r="D26" s="467" t="s">
        <v>346</v>
      </c>
      <c r="E26" s="468" t="s">
        <v>315</v>
      </c>
      <c r="F26" s="273" t="s">
        <v>77</v>
      </c>
      <c r="G26" s="286" t="s">
        <v>41</v>
      </c>
      <c r="H26" s="69" t="s">
        <v>645</v>
      </c>
      <c r="I26" s="457" t="s">
        <v>76</v>
      </c>
      <c r="J26" s="303">
        <v>2</v>
      </c>
      <c r="K26" s="304">
        <f t="shared" si="0"/>
        <v>200</v>
      </c>
      <c r="L26" s="221">
        <v>200</v>
      </c>
      <c r="M26" s="220" t="e">
        <f>IF(L26="nio",0,IF(L26&gt;0,L26*J26/N26,0))*VLOOKUP(B26,'2B-Kosten per locatie'!$A$14:$D$38,4,FALSE)</f>
        <v>#DIV/0!</v>
      </c>
      <c r="N26" s="305">
        <f>IF(L26="nio",0,IF(L26&gt;0,VLOOKUP(G26,'3-Productie normen'!A:J,VLOOKUP(L26,'3-Productie normen'!$B$34:$C$37,2,FALSE),FALSE)))</f>
        <v>0</v>
      </c>
      <c r="O26" s="306" t="str">
        <f>VLOOKUP(G26,'3-Productie normen'!A:L,9,FALSE)</f>
        <v>S</v>
      </c>
      <c r="P26" s="306"/>
      <c r="R26" s="307">
        <f t="shared" si="1"/>
        <v>400</v>
      </c>
    </row>
    <row r="27" spans="1:18" ht="14.1" customHeight="1">
      <c r="A27" s="73">
        <v>27</v>
      </c>
      <c r="B27" s="457" t="s">
        <v>259</v>
      </c>
      <c r="C27" s="273" t="s">
        <v>351</v>
      </c>
      <c r="D27" s="302">
        <v>1</v>
      </c>
      <c r="E27" s="468" t="s">
        <v>316</v>
      </c>
      <c r="F27" s="273" t="s">
        <v>284</v>
      </c>
      <c r="G27" s="273" t="s">
        <v>43</v>
      </c>
      <c r="H27" s="69" t="s">
        <v>645</v>
      </c>
      <c r="I27" s="457" t="s">
        <v>80</v>
      </c>
      <c r="J27" s="303">
        <v>12</v>
      </c>
      <c r="K27" s="304">
        <f t="shared" si="0"/>
        <v>200</v>
      </c>
      <c r="L27" s="221">
        <v>200</v>
      </c>
      <c r="M27" s="220" t="e">
        <f>IF(L27="nio",0,IF(L27&gt;0,L27*J27/N27,0))*VLOOKUP(B27,'2B-Kosten per locatie'!$A$14:$D$38,4,FALSE)</f>
        <v>#DIV/0!</v>
      </c>
      <c r="N27" s="305">
        <f>IF(L27="nio",0,IF(L27&gt;0,VLOOKUP(G27,'3-Productie normen'!A:J,VLOOKUP(L27,'3-Productie normen'!$B$34:$C$37,2,FALSE),FALSE)))</f>
        <v>0</v>
      </c>
      <c r="O27" s="306" t="str">
        <f>VLOOKUP(G27,'3-Productie normen'!A:L,9,FALSE)</f>
        <v>V</v>
      </c>
      <c r="P27" s="306"/>
      <c r="R27" s="307">
        <f t="shared" si="1"/>
        <v>2400</v>
      </c>
    </row>
    <row r="28" spans="1:18" ht="14.1" customHeight="1">
      <c r="A28" s="73">
        <v>28</v>
      </c>
      <c r="B28" s="457" t="s">
        <v>259</v>
      </c>
      <c r="C28" s="273" t="s">
        <v>351</v>
      </c>
      <c r="D28" s="302">
        <v>1</v>
      </c>
      <c r="E28" s="468" t="s">
        <v>317</v>
      </c>
      <c r="F28" s="69" t="s">
        <v>284</v>
      </c>
      <c r="G28" s="273" t="s">
        <v>43</v>
      </c>
      <c r="H28" s="69" t="s">
        <v>645</v>
      </c>
      <c r="I28" s="457" t="s">
        <v>80</v>
      </c>
      <c r="J28" s="303">
        <v>68</v>
      </c>
      <c r="K28" s="304">
        <f t="shared" si="0"/>
        <v>200</v>
      </c>
      <c r="L28" s="221">
        <v>200</v>
      </c>
      <c r="M28" s="220" t="e">
        <f>IF(L28="nio",0,IF(L28&gt;0,L28*J28/N28,0))*VLOOKUP(B28,'2B-Kosten per locatie'!$A$14:$D$38,4,FALSE)</f>
        <v>#DIV/0!</v>
      </c>
      <c r="N28" s="305">
        <f>IF(L28="nio",0,IF(L28&gt;0,VLOOKUP(G28,'3-Productie normen'!A:J,VLOOKUP(L28,'3-Productie normen'!$B$34:$C$37,2,FALSE),FALSE)))</f>
        <v>0</v>
      </c>
      <c r="O28" s="306" t="str">
        <f>VLOOKUP(G28,'3-Productie normen'!A:L,9,FALSE)</f>
        <v>V</v>
      </c>
      <c r="P28" s="306"/>
      <c r="R28" s="307">
        <f t="shared" si="1"/>
        <v>13600</v>
      </c>
    </row>
    <row r="29" spans="1:18" ht="14.1" customHeight="1">
      <c r="A29" s="73">
        <v>29</v>
      </c>
      <c r="B29" s="457" t="s">
        <v>259</v>
      </c>
      <c r="C29" s="273" t="s">
        <v>351</v>
      </c>
      <c r="D29" s="302">
        <v>1</v>
      </c>
      <c r="E29" s="469" t="s">
        <v>318</v>
      </c>
      <c r="F29" s="83" t="s">
        <v>77</v>
      </c>
      <c r="G29" s="286" t="s">
        <v>41</v>
      </c>
      <c r="H29" s="69" t="s">
        <v>645</v>
      </c>
      <c r="I29" s="457" t="s">
        <v>76</v>
      </c>
      <c r="J29" s="303">
        <v>13</v>
      </c>
      <c r="K29" s="304">
        <f t="shared" si="0"/>
        <v>200</v>
      </c>
      <c r="L29" s="221">
        <v>200</v>
      </c>
      <c r="M29" s="220" t="e">
        <f>IF(L29="nio",0,IF(L29&gt;0,L29*J29/N29,0))*VLOOKUP(B29,'2B-Kosten per locatie'!$A$14:$D$38,4,FALSE)</f>
        <v>#DIV/0!</v>
      </c>
      <c r="N29" s="305">
        <f>IF(L29="nio",0,IF(L29&gt;0,VLOOKUP(G29,'3-Productie normen'!A:J,VLOOKUP(L29,'3-Productie normen'!$B$34:$C$37,2,FALSE),FALSE)))</f>
        <v>0</v>
      </c>
      <c r="O29" s="306" t="str">
        <f>VLOOKUP(G29,'3-Productie normen'!A:L,9,FALSE)</f>
        <v>S</v>
      </c>
      <c r="P29" s="306"/>
      <c r="R29" s="307">
        <f t="shared" si="1"/>
        <v>2600</v>
      </c>
    </row>
    <row r="30" spans="1:18" ht="14.1" customHeight="1">
      <c r="A30" s="73">
        <v>30</v>
      </c>
      <c r="B30" s="457" t="s">
        <v>259</v>
      </c>
      <c r="C30" s="273" t="s">
        <v>351</v>
      </c>
      <c r="D30" s="302">
        <v>1</v>
      </c>
      <c r="E30" s="468" t="s">
        <v>319</v>
      </c>
      <c r="F30" s="69" t="s">
        <v>290</v>
      </c>
      <c r="G30" s="69" t="s">
        <v>290</v>
      </c>
      <c r="H30" s="69" t="s">
        <v>348</v>
      </c>
      <c r="I30" s="457" t="s">
        <v>80</v>
      </c>
      <c r="J30" s="303">
        <v>13</v>
      </c>
      <c r="K30" s="304">
        <f t="shared" si="0"/>
        <v>80</v>
      </c>
      <c r="L30" s="221">
        <v>80</v>
      </c>
      <c r="M30" s="220" t="e">
        <f>IF(L30="nio",0,IF(L30&gt;0,L30*J30/N30,0))*VLOOKUP(B30,'2B-Kosten per locatie'!$A$14:$D$38,4,FALSE)</f>
        <v>#DIV/0!</v>
      </c>
      <c r="N30" s="305">
        <f>IF(L30="nio",0,IF(L30&gt;0,VLOOKUP(G30,'3-Productie normen'!A:J,VLOOKUP(L30,'3-Productie normen'!$B$34:$C$37,2,FALSE),FALSE)))</f>
        <v>0</v>
      </c>
      <c r="O30" s="306" t="str">
        <f>VLOOKUP(G30,'3-Productie normen'!A:L,9,FALSE)</f>
        <v>L</v>
      </c>
      <c r="P30" s="306"/>
      <c r="R30" s="307">
        <f t="shared" si="1"/>
        <v>1040</v>
      </c>
    </row>
    <row r="31" spans="1:18" ht="14.1" customHeight="1">
      <c r="A31" s="73">
        <v>31</v>
      </c>
      <c r="B31" s="457" t="s">
        <v>259</v>
      </c>
      <c r="C31" s="273" t="s">
        <v>351</v>
      </c>
      <c r="D31" s="302">
        <v>1</v>
      </c>
      <c r="E31" s="469" t="s">
        <v>320</v>
      </c>
      <c r="F31" s="83" t="s">
        <v>290</v>
      </c>
      <c r="G31" s="69" t="s">
        <v>290</v>
      </c>
      <c r="H31" s="69" t="s">
        <v>348</v>
      </c>
      <c r="I31" s="457" t="s">
        <v>80</v>
      </c>
      <c r="J31" s="303">
        <v>50</v>
      </c>
      <c r="K31" s="304">
        <f t="shared" si="0"/>
        <v>80</v>
      </c>
      <c r="L31" s="221">
        <v>80</v>
      </c>
      <c r="M31" s="220" t="e">
        <f>IF(L31="nio",0,IF(L31&gt;0,L31*J31/N31,0))*VLOOKUP(B31,'2B-Kosten per locatie'!$A$14:$D$38,4,FALSE)</f>
        <v>#DIV/0!</v>
      </c>
      <c r="N31" s="305">
        <f>IF(L31="nio",0,IF(L31&gt;0,VLOOKUP(G31,'3-Productie normen'!A:J,VLOOKUP(L31,'3-Productie normen'!$B$34:$C$37,2,FALSE),FALSE)))</f>
        <v>0</v>
      </c>
      <c r="O31" s="306" t="str">
        <f>VLOOKUP(G31,'3-Productie normen'!A:L,9,FALSE)</f>
        <v>L</v>
      </c>
      <c r="P31" s="306"/>
      <c r="R31" s="307">
        <f t="shared" si="1"/>
        <v>4000</v>
      </c>
    </row>
    <row r="32" spans="1:18" ht="14.1" customHeight="1">
      <c r="A32" s="73">
        <v>32</v>
      </c>
      <c r="B32" s="457" t="s">
        <v>259</v>
      </c>
      <c r="C32" s="273" t="s">
        <v>351</v>
      </c>
      <c r="D32" s="302">
        <v>1</v>
      </c>
      <c r="E32" s="468" t="s">
        <v>321</v>
      </c>
      <c r="F32" s="69" t="s">
        <v>290</v>
      </c>
      <c r="G32" s="69" t="s">
        <v>290</v>
      </c>
      <c r="H32" s="69" t="s">
        <v>348</v>
      </c>
      <c r="I32" s="457" t="s">
        <v>80</v>
      </c>
      <c r="J32" s="303">
        <v>48</v>
      </c>
      <c r="K32" s="304">
        <f t="shared" si="0"/>
        <v>80</v>
      </c>
      <c r="L32" s="221">
        <v>80</v>
      </c>
      <c r="M32" s="220" t="e">
        <f>IF(L32="nio",0,IF(L32&gt;0,L32*J32/N32,0))*VLOOKUP(B32,'2B-Kosten per locatie'!$A$14:$D$38,4,FALSE)</f>
        <v>#DIV/0!</v>
      </c>
      <c r="N32" s="305">
        <f>IF(L32="nio",0,IF(L32&gt;0,VLOOKUP(G32,'3-Productie normen'!A:J,VLOOKUP(L32,'3-Productie normen'!$B$34:$C$37,2,FALSE),FALSE)))</f>
        <v>0</v>
      </c>
      <c r="O32" s="306" t="str">
        <f>VLOOKUP(G32,'3-Productie normen'!A:L,9,FALSE)</f>
        <v>L</v>
      </c>
      <c r="P32" s="306"/>
      <c r="R32" s="307">
        <f t="shared" si="1"/>
        <v>3840</v>
      </c>
    </row>
    <row r="33" spans="1:18" ht="14.1" customHeight="1">
      <c r="A33" s="73">
        <v>33</v>
      </c>
      <c r="B33" s="457" t="s">
        <v>259</v>
      </c>
      <c r="C33" s="273" t="s">
        <v>351</v>
      </c>
      <c r="D33" s="302">
        <v>1</v>
      </c>
      <c r="E33" s="468" t="s">
        <v>322</v>
      </c>
      <c r="F33" s="69" t="s">
        <v>290</v>
      </c>
      <c r="G33" s="69" t="s">
        <v>290</v>
      </c>
      <c r="H33" s="69" t="s">
        <v>348</v>
      </c>
      <c r="I33" s="457" t="s">
        <v>80</v>
      </c>
      <c r="J33" s="303">
        <v>6</v>
      </c>
      <c r="K33" s="304">
        <f t="shared" si="0"/>
        <v>80</v>
      </c>
      <c r="L33" s="221">
        <v>80</v>
      </c>
      <c r="M33" s="220" t="e">
        <f>IF(L33="nio",0,IF(L33&gt;0,L33*J33/N33,0))*VLOOKUP(B33,'2B-Kosten per locatie'!$A$14:$D$38,4,FALSE)</f>
        <v>#DIV/0!</v>
      </c>
      <c r="N33" s="305">
        <f>IF(L33="nio",0,IF(L33&gt;0,VLOOKUP(G33,'3-Productie normen'!A:J,VLOOKUP(L33,'3-Productie normen'!$B$34:$C$37,2,FALSE),FALSE)))</f>
        <v>0</v>
      </c>
      <c r="O33" s="306" t="str">
        <f>VLOOKUP(G33,'3-Productie normen'!A:L,9,FALSE)</f>
        <v>L</v>
      </c>
      <c r="P33" s="306"/>
      <c r="R33" s="307">
        <f t="shared" si="1"/>
        <v>480</v>
      </c>
    </row>
    <row r="34" spans="1:18" ht="14.1" customHeight="1">
      <c r="A34" s="73">
        <v>34</v>
      </c>
      <c r="B34" s="457" t="s">
        <v>259</v>
      </c>
      <c r="C34" s="273" t="s">
        <v>351</v>
      </c>
      <c r="D34" s="302">
        <v>1</v>
      </c>
      <c r="E34" s="468" t="s">
        <v>323</v>
      </c>
      <c r="F34" s="69" t="s">
        <v>284</v>
      </c>
      <c r="G34" s="273" t="s">
        <v>43</v>
      </c>
      <c r="H34" s="69" t="s">
        <v>348</v>
      </c>
      <c r="I34" s="457" t="s">
        <v>80</v>
      </c>
      <c r="J34" s="303">
        <v>13</v>
      </c>
      <c r="K34" s="304">
        <f t="shared" si="0"/>
        <v>200</v>
      </c>
      <c r="L34" s="221">
        <v>200</v>
      </c>
      <c r="M34" s="220" t="e">
        <f>IF(L34="nio",0,IF(L34&gt;0,L34*J34/N34,0))*VLOOKUP(B34,'2B-Kosten per locatie'!$A$14:$D$38,4,FALSE)</f>
        <v>#DIV/0!</v>
      </c>
      <c r="N34" s="305">
        <f>IF(L34="nio",0,IF(L34&gt;0,VLOOKUP(G34,'3-Productie normen'!A:J,VLOOKUP(L34,'3-Productie normen'!$B$34:$C$37,2,FALSE),FALSE)))</f>
        <v>0</v>
      </c>
      <c r="O34" s="306" t="str">
        <f>VLOOKUP(G34,'3-Productie normen'!A:L,9,FALSE)</f>
        <v>V</v>
      </c>
      <c r="P34" s="306"/>
      <c r="R34" s="307">
        <f t="shared" si="1"/>
        <v>2600</v>
      </c>
    </row>
    <row r="35" spans="1:18" ht="14.1" customHeight="1">
      <c r="A35" s="73">
        <v>35</v>
      </c>
      <c r="B35" s="457" t="s">
        <v>259</v>
      </c>
      <c r="C35" s="273" t="s">
        <v>351</v>
      </c>
      <c r="D35" s="302">
        <v>1</v>
      </c>
      <c r="E35" s="468" t="s">
        <v>324</v>
      </c>
      <c r="F35" s="69" t="s">
        <v>290</v>
      </c>
      <c r="G35" s="69" t="s">
        <v>290</v>
      </c>
      <c r="H35" s="69" t="s">
        <v>348</v>
      </c>
      <c r="I35" s="457" t="s">
        <v>80</v>
      </c>
      <c r="J35" s="303">
        <v>48</v>
      </c>
      <c r="K35" s="304">
        <f t="shared" si="0"/>
        <v>80</v>
      </c>
      <c r="L35" s="221">
        <v>80</v>
      </c>
      <c r="M35" s="220" t="e">
        <f>IF(L35="nio",0,IF(L35&gt;0,L35*J35/N35,0))*VLOOKUP(B35,'2B-Kosten per locatie'!$A$14:$D$38,4,FALSE)</f>
        <v>#DIV/0!</v>
      </c>
      <c r="N35" s="305">
        <f>IF(L35="nio",0,IF(L35&gt;0,VLOOKUP(G35,'3-Productie normen'!A:J,VLOOKUP(L35,'3-Productie normen'!$B$34:$C$37,2,FALSE),FALSE)))</f>
        <v>0</v>
      </c>
      <c r="O35" s="306" t="str">
        <f>VLOOKUP(G35,'3-Productie normen'!A:L,9,FALSE)</f>
        <v>L</v>
      </c>
      <c r="P35" s="306"/>
      <c r="R35" s="307">
        <f t="shared" si="1"/>
        <v>3840</v>
      </c>
    </row>
    <row r="36" spans="1:18" ht="14.1" customHeight="1">
      <c r="A36" s="73">
        <v>36</v>
      </c>
      <c r="B36" s="457" t="s">
        <v>259</v>
      </c>
      <c r="C36" s="273" t="s">
        <v>351</v>
      </c>
      <c r="D36" s="302">
        <v>1</v>
      </c>
      <c r="E36" s="468" t="s">
        <v>325</v>
      </c>
      <c r="F36" s="69" t="s">
        <v>290</v>
      </c>
      <c r="G36" s="69" t="s">
        <v>290</v>
      </c>
      <c r="H36" s="69" t="s">
        <v>348</v>
      </c>
      <c r="I36" s="457" t="s">
        <v>80</v>
      </c>
      <c r="J36" s="303">
        <v>49</v>
      </c>
      <c r="K36" s="304">
        <f t="shared" si="0"/>
        <v>80</v>
      </c>
      <c r="L36" s="221">
        <v>80</v>
      </c>
      <c r="M36" s="220" t="e">
        <f>IF(L36="nio",0,IF(L36&gt;0,L36*J36/N36,0))*VLOOKUP(B36,'2B-Kosten per locatie'!$A$14:$D$38,4,FALSE)</f>
        <v>#DIV/0!</v>
      </c>
      <c r="N36" s="305">
        <f>IF(L36="nio",0,IF(L36&gt;0,VLOOKUP(G36,'3-Productie normen'!A:J,VLOOKUP(L36,'3-Productie normen'!$B$34:$C$37,2,FALSE),FALSE)))</f>
        <v>0</v>
      </c>
      <c r="O36" s="306" t="str">
        <f>VLOOKUP(G36,'3-Productie normen'!A:L,9,FALSE)</f>
        <v>L</v>
      </c>
      <c r="P36" s="306"/>
      <c r="R36" s="307">
        <f t="shared" si="1"/>
        <v>3920</v>
      </c>
    </row>
    <row r="37" spans="1:18" ht="14.1" customHeight="1">
      <c r="A37" s="73">
        <v>37</v>
      </c>
      <c r="B37" s="457" t="s">
        <v>259</v>
      </c>
      <c r="C37" s="273" t="s">
        <v>351</v>
      </c>
      <c r="D37" s="302">
        <v>1</v>
      </c>
      <c r="E37" s="468" t="s">
        <v>326</v>
      </c>
      <c r="F37" s="69" t="s">
        <v>290</v>
      </c>
      <c r="G37" s="69" t="s">
        <v>290</v>
      </c>
      <c r="H37" s="69" t="s">
        <v>348</v>
      </c>
      <c r="I37" s="457" t="s">
        <v>80</v>
      </c>
      <c r="J37" s="303">
        <v>9</v>
      </c>
      <c r="K37" s="304">
        <f t="shared" si="0"/>
        <v>80</v>
      </c>
      <c r="L37" s="221">
        <v>80</v>
      </c>
      <c r="M37" s="220" t="e">
        <f>IF(L37="nio",0,IF(L37&gt;0,L37*J37/N37,0))*VLOOKUP(B37,'2B-Kosten per locatie'!$A$14:$D$38,4,FALSE)</f>
        <v>#DIV/0!</v>
      </c>
      <c r="N37" s="305">
        <f>IF(L37="nio",0,IF(L37&gt;0,VLOOKUP(G37,'3-Productie normen'!A:J,VLOOKUP(L37,'3-Productie normen'!$B$34:$C$37,2,FALSE),FALSE)))</f>
        <v>0</v>
      </c>
      <c r="O37" s="306" t="str">
        <f>VLOOKUP(G37,'3-Productie normen'!A:L,9,FALSE)</f>
        <v>L</v>
      </c>
      <c r="P37" s="306"/>
      <c r="R37" s="307">
        <f t="shared" si="1"/>
        <v>720</v>
      </c>
    </row>
    <row r="38" spans="1:18" ht="14.1" customHeight="1">
      <c r="A38" s="73">
        <v>38</v>
      </c>
      <c r="B38" s="457" t="s">
        <v>259</v>
      </c>
      <c r="C38" s="273" t="s">
        <v>351</v>
      </c>
      <c r="D38" s="302">
        <v>1</v>
      </c>
      <c r="E38" s="468" t="s">
        <v>327</v>
      </c>
      <c r="F38" s="69" t="s">
        <v>77</v>
      </c>
      <c r="G38" s="286" t="s">
        <v>41</v>
      </c>
      <c r="H38" s="69" t="s">
        <v>645</v>
      </c>
      <c r="I38" s="457" t="s">
        <v>76</v>
      </c>
      <c r="J38" s="303">
        <v>7</v>
      </c>
      <c r="K38" s="304">
        <f t="shared" si="0"/>
        <v>200</v>
      </c>
      <c r="L38" s="221">
        <v>200</v>
      </c>
      <c r="M38" s="220" t="e">
        <f>IF(L38="nio",0,IF(L38&gt;0,L38*J38/N38,0))*VLOOKUP(B38,'2B-Kosten per locatie'!$A$14:$D$38,4,FALSE)</f>
        <v>#DIV/0!</v>
      </c>
      <c r="N38" s="305">
        <f>IF(L38="nio",0,IF(L38&gt;0,VLOOKUP(G38,'3-Productie normen'!A:J,VLOOKUP(L38,'3-Productie normen'!$B$34:$C$37,2,FALSE),FALSE)))</f>
        <v>0</v>
      </c>
      <c r="O38" s="306" t="str">
        <f>VLOOKUP(G38,'3-Productie normen'!A:L,9,FALSE)</f>
        <v>S</v>
      </c>
      <c r="P38" s="306"/>
      <c r="R38" s="307">
        <f t="shared" si="1"/>
        <v>1400</v>
      </c>
    </row>
    <row r="39" spans="1:18" ht="14.1" customHeight="1">
      <c r="A39" s="73">
        <v>39</v>
      </c>
      <c r="B39" s="457" t="s">
        <v>259</v>
      </c>
      <c r="C39" s="273" t="s">
        <v>351</v>
      </c>
      <c r="D39" s="302">
        <v>1</v>
      </c>
      <c r="E39" s="468" t="s">
        <v>328</v>
      </c>
      <c r="F39" s="69" t="s">
        <v>284</v>
      </c>
      <c r="G39" s="273" t="s">
        <v>43</v>
      </c>
      <c r="H39" s="69" t="s">
        <v>348</v>
      </c>
      <c r="I39" s="457" t="s">
        <v>80</v>
      </c>
      <c r="J39" s="303">
        <v>6</v>
      </c>
      <c r="K39" s="304">
        <f t="shared" si="0"/>
        <v>200</v>
      </c>
      <c r="L39" s="221">
        <v>200</v>
      </c>
      <c r="M39" s="220" t="e">
        <f>IF(L39="nio",0,IF(L39&gt;0,L39*J39/N39,0))*VLOOKUP(B39,'2B-Kosten per locatie'!$A$14:$D$38,4,FALSE)</f>
        <v>#DIV/0!</v>
      </c>
      <c r="N39" s="305">
        <f>IF(L39="nio",0,IF(L39&gt;0,VLOOKUP(G39,'3-Productie normen'!A:J,VLOOKUP(L39,'3-Productie normen'!$B$34:$C$37,2,FALSE),FALSE)))</f>
        <v>0</v>
      </c>
      <c r="O39" s="306" t="str">
        <f>VLOOKUP(G39,'3-Productie normen'!A:L,9,FALSE)</f>
        <v>V</v>
      </c>
      <c r="P39" s="306"/>
      <c r="R39" s="307">
        <f t="shared" si="1"/>
        <v>1200</v>
      </c>
    </row>
    <row r="40" spans="1:18" ht="14.1" customHeight="1">
      <c r="A40" s="73">
        <v>40</v>
      </c>
      <c r="B40" s="457" t="s">
        <v>259</v>
      </c>
      <c r="C40" s="273" t="s">
        <v>351</v>
      </c>
      <c r="D40" s="302">
        <v>1</v>
      </c>
      <c r="E40" s="468" t="s">
        <v>329</v>
      </c>
      <c r="F40" s="69" t="s">
        <v>292</v>
      </c>
      <c r="G40" s="69" t="s">
        <v>39</v>
      </c>
      <c r="H40" s="69" t="s">
        <v>348</v>
      </c>
      <c r="I40" s="457" t="s">
        <v>80</v>
      </c>
      <c r="J40" s="303">
        <v>11</v>
      </c>
      <c r="K40" s="304">
        <f t="shared" si="0"/>
        <v>80</v>
      </c>
      <c r="L40" s="221">
        <v>80</v>
      </c>
      <c r="M40" s="220" t="e">
        <f>IF(L40="nio",0,IF(L40&gt;0,L40*J40/N40,0))*VLOOKUP(B40,'2B-Kosten per locatie'!$A$14:$D$38,4,FALSE)</f>
        <v>#DIV/0!</v>
      </c>
      <c r="N40" s="305">
        <f>IF(L40="nio",0,IF(L40&gt;0,VLOOKUP(G40,'3-Productie normen'!A:J,VLOOKUP(L40,'3-Productie normen'!$B$34:$C$37,2,FALSE),FALSE)))</f>
        <v>0</v>
      </c>
      <c r="O40" s="306" t="str">
        <f>VLOOKUP(G40,'3-Productie normen'!A:L,9,FALSE)</f>
        <v>B</v>
      </c>
      <c r="P40" s="306"/>
      <c r="R40" s="307">
        <f t="shared" si="1"/>
        <v>880</v>
      </c>
    </row>
    <row r="41" spans="1:18" ht="14.1" customHeight="1">
      <c r="A41" s="73">
        <v>41</v>
      </c>
      <c r="B41" s="457" t="s">
        <v>259</v>
      </c>
      <c r="C41" s="273" t="s">
        <v>351</v>
      </c>
      <c r="D41" s="302">
        <v>1</v>
      </c>
      <c r="E41" s="468" t="s">
        <v>330</v>
      </c>
      <c r="F41" s="69" t="s">
        <v>286</v>
      </c>
      <c r="G41" s="273" t="s">
        <v>39</v>
      </c>
      <c r="H41" s="69" t="s">
        <v>348</v>
      </c>
      <c r="I41" s="457" t="s">
        <v>80</v>
      </c>
      <c r="J41" s="303">
        <v>28</v>
      </c>
      <c r="K41" s="304">
        <f t="shared" si="0"/>
        <v>40</v>
      </c>
      <c r="L41" s="221">
        <v>40</v>
      </c>
      <c r="M41" s="220" t="e">
        <f>IF(L41="nio",0,IF(L41&gt;0,L41*J41/N41,0))*VLOOKUP(B41,'2B-Kosten per locatie'!$A$14:$D$38,4,FALSE)</f>
        <v>#DIV/0!</v>
      </c>
      <c r="N41" s="305">
        <f>IF(L41="nio",0,IF(L41&gt;0,VLOOKUP(G41,'3-Productie normen'!A:J,VLOOKUP(L41,'3-Productie normen'!$B$34:$C$37,2,FALSE),FALSE)))</f>
        <v>0</v>
      </c>
      <c r="O41" s="306" t="str">
        <f>VLOOKUP(G41,'3-Productie normen'!A:L,9,FALSE)</f>
        <v>B</v>
      </c>
      <c r="P41" s="306"/>
      <c r="R41" s="307">
        <f t="shared" si="1"/>
        <v>1120</v>
      </c>
    </row>
    <row r="42" spans="1:18" ht="14.1" customHeight="1">
      <c r="A42" s="73">
        <v>42</v>
      </c>
      <c r="B42" s="457" t="s">
        <v>259</v>
      </c>
      <c r="C42" s="273" t="s">
        <v>351</v>
      </c>
      <c r="D42" s="302">
        <v>1</v>
      </c>
      <c r="E42" s="468" t="s">
        <v>331</v>
      </c>
      <c r="F42" s="69" t="s">
        <v>77</v>
      </c>
      <c r="G42" s="286" t="s">
        <v>41</v>
      </c>
      <c r="H42" s="69" t="s">
        <v>645</v>
      </c>
      <c r="I42" s="457" t="s">
        <v>76</v>
      </c>
      <c r="J42" s="303">
        <v>2</v>
      </c>
      <c r="K42" s="304">
        <f t="shared" si="0"/>
        <v>200</v>
      </c>
      <c r="L42" s="221">
        <v>200</v>
      </c>
      <c r="M42" s="220" t="e">
        <f>IF(L42="nio",0,IF(L42&gt;0,L42*J42/N42,0))*VLOOKUP(B42,'2B-Kosten per locatie'!$A$14:$D$38,4,FALSE)</f>
        <v>#DIV/0!</v>
      </c>
      <c r="N42" s="305">
        <f>IF(L42="nio",0,IF(L42&gt;0,VLOOKUP(G42,'3-Productie normen'!A:J,VLOOKUP(L42,'3-Productie normen'!$B$34:$C$37,2,FALSE),FALSE)))</f>
        <v>0</v>
      </c>
      <c r="O42" s="306" t="str">
        <f>VLOOKUP(G42,'3-Productie normen'!A:L,9,FALSE)</f>
        <v>S</v>
      </c>
      <c r="P42" s="306"/>
      <c r="R42" s="307">
        <f t="shared" si="1"/>
        <v>400</v>
      </c>
    </row>
    <row r="43" spans="1:18" ht="14.1" customHeight="1">
      <c r="A43" s="73">
        <v>43</v>
      </c>
      <c r="B43" s="457" t="s">
        <v>259</v>
      </c>
      <c r="C43" s="273" t="s">
        <v>351</v>
      </c>
      <c r="D43" s="302">
        <v>1</v>
      </c>
      <c r="E43" s="468" t="s">
        <v>332</v>
      </c>
      <c r="F43" s="69" t="s">
        <v>284</v>
      </c>
      <c r="G43" s="273" t="s">
        <v>43</v>
      </c>
      <c r="H43" s="69" t="s">
        <v>645</v>
      </c>
      <c r="I43" s="457" t="s">
        <v>80</v>
      </c>
      <c r="J43" s="303">
        <v>35</v>
      </c>
      <c r="K43" s="304">
        <f t="shared" si="0"/>
        <v>200</v>
      </c>
      <c r="L43" s="221">
        <v>200</v>
      </c>
      <c r="M43" s="220" t="e">
        <f>IF(L43="nio",0,IF(L43&gt;0,L43*J43/N43,0))*VLOOKUP(B43,'2B-Kosten per locatie'!$A$14:$D$38,4,FALSE)</f>
        <v>#DIV/0!</v>
      </c>
      <c r="N43" s="305">
        <f>IF(L43="nio",0,IF(L43&gt;0,VLOOKUP(G43,'3-Productie normen'!A:J,VLOOKUP(L43,'3-Productie normen'!$B$34:$C$37,2,FALSE),FALSE)))</f>
        <v>0</v>
      </c>
      <c r="O43" s="306" t="str">
        <f>VLOOKUP(G43,'3-Productie normen'!A:L,9,FALSE)</f>
        <v>V</v>
      </c>
      <c r="P43" s="306"/>
      <c r="R43" s="307">
        <f t="shared" si="1"/>
        <v>7000</v>
      </c>
    </row>
    <row r="44" spans="1:18" ht="14.1" customHeight="1">
      <c r="A44" s="73">
        <v>44</v>
      </c>
      <c r="B44" s="457" t="s">
        <v>259</v>
      </c>
      <c r="C44" s="273" t="s">
        <v>351</v>
      </c>
      <c r="D44" s="302">
        <v>1</v>
      </c>
      <c r="E44" s="468" t="s">
        <v>333</v>
      </c>
      <c r="F44" s="69" t="s">
        <v>293</v>
      </c>
      <c r="G44" s="69" t="s">
        <v>290</v>
      </c>
      <c r="H44" s="69" t="s">
        <v>348</v>
      </c>
      <c r="I44" s="457" t="s">
        <v>80</v>
      </c>
      <c r="J44" s="303">
        <v>48</v>
      </c>
      <c r="K44" s="304">
        <f t="shared" si="0"/>
        <v>80</v>
      </c>
      <c r="L44" s="221">
        <v>80</v>
      </c>
      <c r="M44" s="220" t="e">
        <f>IF(L44="nio",0,IF(L44&gt;0,L44*J44/N44,0))*VLOOKUP(B44,'2B-Kosten per locatie'!$A$14:$D$38,4,FALSE)</f>
        <v>#DIV/0!</v>
      </c>
      <c r="N44" s="305">
        <f>IF(L44="nio",0,IF(L44&gt;0,VLOOKUP(G44,'3-Productie normen'!A:J,VLOOKUP(L44,'3-Productie normen'!$B$34:$C$37,2,FALSE),FALSE)))</f>
        <v>0</v>
      </c>
      <c r="O44" s="306" t="str">
        <f>VLOOKUP(G44,'3-Productie normen'!A:L,9,FALSE)</f>
        <v>L</v>
      </c>
      <c r="P44" s="306"/>
      <c r="R44" s="307">
        <f t="shared" si="1"/>
        <v>3840</v>
      </c>
    </row>
    <row r="45" spans="1:18" ht="14.1" customHeight="1">
      <c r="A45" s="73">
        <v>45</v>
      </c>
      <c r="B45" s="457" t="s">
        <v>259</v>
      </c>
      <c r="C45" s="273" t="s">
        <v>351</v>
      </c>
      <c r="D45" s="302">
        <v>1</v>
      </c>
      <c r="E45" s="468" t="s">
        <v>334</v>
      </c>
      <c r="F45" s="273" t="s">
        <v>77</v>
      </c>
      <c r="G45" s="286" t="s">
        <v>41</v>
      </c>
      <c r="H45" s="69" t="s">
        <v>645</v>
      </c>
      <c r="I45" s="457" t="s">
        <v>76</v>
      </c>
      <c r="J45" s="303">
        <v>2</v>
      </c>
      <c r="K45" s="304">
        <f t="shared" si="0"/>
        <v>200</v>
      </c>
      <c r="L45" s="221">
        <v>200</v>
      </c>
      <c r="M45" s="220" t="e">
        <f>IF(L45="nio",0,IF(L45&gt;0,L45*J45/N45,0))*VLOOKUP(B45,'2B-Kosten per locatie'!$A$14:$D$38,4,FALSE)</f>
        <v>#DIV/0!</v>
      </c>
      <c r="N45" s="305">
        <f>IF(L45="nio",0,IF(L45&gt;0,VLOOKUP(G45,'3-Productie normen'!A:J,VLOOKUP(L45,'3-Productie normen'!$B$34:$C$37,2,FALSE),FALSE)))</f>
        <v>0</v>
      </c>
      <c r="O45" s="306" t="str">
        <f>VLOOKUP(G45,'3-Productie normen'!A:L,9,FALSE)</f>
        <v>S</v>
      </c>
      <c r="P45" s="306"/>
      <c r="R45" s="307">
        <f t="shared" si="1"/>
        <v>400</v>
      </c>
    </row>
    <row r="46" spans="1:18" ht="14.1" customHeight="1">
      <c r="A46" s="73">
        <v>46</v>
      </c>
      <c r="B46" s="457" t="s">
        <v>259</v>
      </c>
      <c r="C46" s="273" t="s">
        <v>351</v>
      </c>
      <c r="D46" s="302">
        <v>2</v>
      </c>
      <c r="E46" s="468" t="s">
        <v>335</v>
      </c>
      <c r="F46" s="273" t="s">
        <v>284</v>
      </c>
      <c r="G46" s="273" t="s">
        <v>43</v>
      </c>
      <c r="H46" s="69" t="s">
        <v>348</v>
      </c>
      <c r="I46" s="457" t="s">
        <v>80</v>
      </c>
      <c r="J46" s="303">
        <v>58</v>
      </c>
      <c r="K46" s="304">
        <f t="shared" si="0"/>
        <v>200</v>
      </c>
      <c r="L46" s="221">
        <v>200</v>
      </c>
      <c r="M46" s="220" t="e">
        <f>IF(L46="nio",0,IF(L46&gt;0,L46*J46/N46,0))*VLOOKUP(B46,'2B-Kosten per locatie'!$A$14:$D$38,4,FALSE)</f>
        <v>#DIV/0!</v>
      </c>
      <c r="N46" s="305">
        <f>IF(L46="nio",0,IF(L46&gt;0,VLOOKUP(G46,'3-Productie normen'!A:J,VLOOKUP(L46,'3-Productie normen'!$B$34:$C$37,2,FALSE),FALSE)))</f>
        <v>0</v>
      </c>
      <c r="O46" s="306" t="str">
        <f>VLOOKUP(G46,'3-Productie normen'!A:L,9,FALSE)</f>
        <v>V</v>
      </c>
      <c r="P46" s="306"/>
      <c r="R46" s="307">
        <f t="shared" si="1"/>
        <v>11600</v>
      </c>
    </row>
    <row r="47" spans="1:18" ht="14.1" customHeight="1">
      <c r="A47" s="73">
        <v>47</v>
      </c>
      <c r="B47" s="457" t="s">
        <v>259</v>
      </c>
      <c r="C47" s="273" t="s">
        <v>351</v>
      </c>
      <c r="D47" s="302">
        <v>2</v>
      </c>
      <c r="E47" s="468" t="s">
        <v>336</v>
      </c>
      <c r="F47" s="273" t="s">
        <v>290</v>
      </c>
      <c r="G47" s="69" t="s">
        <v>290</v>
      </c>
      <c r="H47" s="69" t="s">
        <v>348</v>
      </c>
      <c r="I47" s="457" t="s">
        <v>80</v>
      </c>
      <c r="J47" s="303">
        <v>72</v>
      </c>
      <c r="K47" s="304">
        <f t="shared" si="0"/>
        <v>80</v>
      </c>
      <c r="L47" s="221">
        <v>80</v>
      </c>
      <c r="M47" s="220" t="e">
        <f>IF(L47="nio",0,IF(L47&gt;0,L47*J47/N47,0))*VLOOKUP(B47,'2B-Kosten per locatie'!$A$14:$D$38,4,FALSE)</f>
        <v>#DIV/0!</v>
      </c>
      <c r="N47" s="305">
        <f>IF(L47="nio",0,IF(L47&gt;0,VLOOKUP(G47,'3-Productie normen'!A:J,VLOOKUP(L47,'3-Productie normen'!$B$34:$C$37,2,FALSE),FALSE)))</f>
        <v>0</v>
      </c>
      <c r="O47" s="306" t="str">
        <f>VLOOKUP(G47,'3-Productie normen'!A:L,9,FALSE)</f>
        <v>L</v>
      </c>
      <c r="P47" s="306"/>
      <c r="R47" s="307">
        <f t="shared" si="1"/>
        <v>5760</v>
      </c>
    </row>
    <row r="48" spans="1:18" ht="14.1" customHeight="1">
      <c r="A48" s="73">
        <v>48</v>
      </c>
      <c r="B48" s="457" t="s">
        <v>259</v>
      </c>
      <c r="C48" s="273" t="s">
        <v>351</v>
      </c>
      <c r="D48" s="302">
        <v>2</v>
      </c>
      <c r="E48" s="468" t="s">
        <v>337</v>
      </c>
      <c r="F48" s="69" t="s">
        <v>77</v>
      </c>
      <c r="G48" s="286" t="s">
        <v>41</v>
      </c>
      <c r="H48" s="69" t="s">
        <v>350</v>
      </c>
      <c r="I48" s="457" t="s">
        <v>76</v>
      </c>
      <c r="J48" s="303">
        <v>8</v>
      </c>
      <c r="K48" s="304">
        <f t="shared" si="0"/>
        <v>200</v>
      </c>
      <c r="L48" s="221">
        <v>200</v>
      </c>
      <c r="M48" s="220" t="e">
        <f>IF(L48="nio",0,IF(L48&gt;0,L48*J48/N48,0))*VLOOKUP(B48,'2B-Kosten per locatie'!$A$14:$D$38,4,FALSE)</f>
        <v>#DIV/0!</v>
      </c>
      <c r="N48" s="305">
        <f>IF(L48="nio",0,IF(L48&gt;0,VLOOKUP(G48,'3-Productie normen'!A:J,VLOOKUP(L48,'3-Productie normen'!$B$34:$C$37,2,FALSE),FALSE)))</f>
        <v>0</v>
      </c>
      <c r="O48" s="306" t="str">
        <f>VLOOKUP(G48,'3-Productie normen'!A:L,9,FALSE)</f>
        <v>S</v>
      </c>
      <c r="P48" s="306"/>
      <c r="R48" s="307">
        <f t="shared" si="1"/>
        <v>1600</v>
      </c>
    </row>
    <row r="49" spans="1:18" ht="14.1" customHeight="1">
      <c r="A49" s="73">
        <v>49</v>
      </c>
      <c r="B49" s="457" t="s">
        <v>259</v>
      </c>
      <c r="C49" s="273" t="s">
        <v>351</v>
      </c>
      <c r="D49" s="302">
        <v>2</v>
      </c>
      <c r="E49" s="468" t="s">
        <v>338</v>
      </c>
      <c r="F49" s="69" t="s">
        <v>77</v>
      </c>
      <c r="G49" s="286" t="s">
        <v>41</v>
      </c>
      <c r="H49" s="69" t="s">
        <v>350</v>
      </c>
      <c r="I49" s="457" t="s">
        <v>76</v>
      </c>
      <c r="J49" s="303">
        <v>8</v>
      </c>
      <c r="K49" s="304">
        <f t="shared" si="0"/>
        <v>200</v>
      </c>
      <c r="L49" s="221">
        <v>200</v>
      </c>
      <c r="M49" s="220" t="e">
        <f>IF(L49="nio",0,IF(L49&gt;0,L49*J49/N49,0))*VLOOKUP(B49,'2B-Kosten per locatie'!$A$14:$D$38,4,FALSE)</f>
        <v>#DIV/0!</v>
      </c>
      <c r="N49" s="305">
        <f>IF(L49="nio",0,IF(L49&gt;0,VLOOKUP(G49,'3-Productie normen'!A:J,VLOOKUP(L49,'3-Productie normen'!$B$34:$C$37,2,FALSE),FALSE)))</f>
        <v>0</v>
      </c>
      <c r="O49" s="306" t="str">
        <f>VLOOKUP(G49,'3-Productie normen'!A:L,9,FALSE)</f>
        <v>S</v>
      </c>
      <c r="P49" s="306"/>
      <c r="R49" s="307">
        <f t="shared" si="1"/>
        <v>1600</v>
      </c>
    </row>
    <row r="50" spans="1:18" ht="14.1" customHeight="1">
      <c r="A50" s="73">
        <v>50</v>
      </c>
      <c r="B50" s="457" t="s">
        <v>259</v>
      </c>
      <c r="C50" s="273" t="s">
        <v>351</v>
      </c>
      <c r="D50" s="302">
        <v>2</v>
      </c>
      <c r="E50" s="468" t="s">
        <v>339</v>
      </c>
      <c r="F50" s="69" t="s">
        <v>286</v>
      </c>
      <c r="G50" s="273" t="s">
        <v>39</v>
      </c>
      <c r="H50" s="69" t="s">
        <v>348</v>
      </c>
      <c r="I50" s="457" t="s">
        <v>80</v>
      </c>
      <c r="J50" s="303">
        <v>17</v>
      </c>
      <c r="K50" s="304">
        <f t="shared" si="0"/>
        <v>40</v>
      </c>
      <c r="L50" s="221">
        <v>40</v>
      </c>
      <c r="M50" s="220" t="e">
        <f>IF(L50="nio",0,IF(L50&gt;0,L50*J50/N50,0))*VLOOKUP(B50,'2B-Kosten per locatie'!$A$14:$D$38,4,FALSE)</f>
        <v>#DIV/0!</v>
      </c>
      <c r="N50" s="305">
        <f>IF(L50="nio",0,IF(L50&gt;0,VLOOKUP(G50,'3-Productie normen'!A:J,VLOOKUP(L50,'3-Productie normen'!$B$34:$C$37,2,FALSE),FALSE)))</f>
        <v>0</v>
      </c>
      <c r="O50" s="306" t="str">
        <f>VLOOKUP(G50,'3-Productie normen'!A:L,9,FALSE)</f>
        <v>B</v>
      </c>
      <c r="P50" s="306"/>
      <c r="R50" s="307">
        <f t="shared" si="1"/>
        <v>680</v>
      </c>
    </row>
    <row r="51" spans="1:18" ht="14.1" customHeight="1">
      <c r="A51" s="73">
        <v>51</v>
      </c>
      <c r="B51" s="457" t="s">
        <v>259</v>
      </c>
      <c r="C51" s="273" t="s">
        <v>351</v>
      </c>
      <c r="D51" s="302">
        <v>2</v>
      </c>
      <c r="E51" s="468" t="s">
        <v>340</v>
      </c>
      <c r="F51" s="69" t="s">
        <v>294</v>
      </c>
      <c r="G51" s="69" t="s">
        <v>46</v>
      </c>
      <c r="H51" s="69" t="s">
        <v>348</v>
      </c>
      <c r="I51" s="457" t="s">
        <v>80</v>
      </c>
      <c r="J51" s="303">
        <v>35</v>
      </c>
      <c r="K51" s="304">
        <f t="shared" si="0"/>
        <v>200</v>
      </c>
      <c r="L51" s="221">
        <v>200</v>
      </c>
      <c r="M51" s="220" t="e">
        <f>IF(L51="nio",0,IF(L51&gt;0,L51*J51/N51,0))*VLOOKUP(B51,'2B-Kosten per locatie'!$A$14:$D$38,4,FALSE)</f>
        <v>#DIV/0!</v>
      </c>
      <c r="N51" s="305">
        <f>IF(L51="nio",0,IF(L51&gt;0,VLOOKUP(G51,'3-Productie normen'!A:J,VLOOKUP(L51,'3-Productie normen'!$B$34:$C$37,2,FALSE),FALSE)))</f>
        <v>0</v>
      </c>
      <c r="O51" s="306" t="str">
        <f>VLOOKUP(G51,'3-Productie normen'!A:L,9,FALSE)</f>
        <v>V</v>
      </c>
      <c r="P51" s="306"/>
      <c r="R51" s="307">
        <f t="shared" si="1"/>
        <v>7000</v>
      </c>
    </row>
    <row r="52" spans="1:18" ht="14.1" customHeight="1">
      <c r="A52" s="73">
        <v>52</v>
      </c>
      <c r="B52" s="457" t="s">
        <v>259</v>
      </c>
      <c r="C52" s="273" t="s">
        <v>351</v>
      </c>
      <c r="D52" s="302">
        <v>2</v>
      </c>
      <c r="E52" s="468" t="s">
        <v>341</v>
      </c>
      <c r="F52" s="309" t="s">
        <v>290</v>
      </c>
      <c r="G52" s="69" t="s">
        <v>290</v>
      </c>
      <c r="H52" s="69" t="s">
        <v>348</v>
      </c>
      <c r="I52" s="457" t="s">
        <v>80</v>
      </c>
      <c r="J52" s="303">
        <v>67</v>
      </c>
      <c r="K52" s="304">
        <f t="shared" si="0"/>
        <v>80</v>
      </c>
      <c r="L52" s="221">
        <v>80</v>
      </c>
      <c r="M52" s="220" t="e">
        <f>IF(L52="nio",0,IF(L52&gt;0,L52*J52/N52,0))*VLOOKUP(B52,'2B-Kosten per locatie'!$A$14:$D$38,4,FALSE)</f>
        <v>#DIV/0!</v>
      </c>
      <c r="N52" s="305">
        <f>IF(L52="nio",0,IF(L52&gt;0,VLOOKUP(G52,'3-Productie normen'!A:J,VLOOKUP(L52,'3-Productie normen'!$B$34:$C$37,2,FALSE),FALSE)))</f>
        <v>0</v>
      </c>
      <c r="O52" s="306" t="str">
        <f>VLOOKUP(G52,'3-Productie normen'!A:L,9,FALSE)</f>
        <v>L</v>
      </c>
      <c r="P52" s="306"/>
      <c r="R52" s="307">
        <f t="shared" si="1"/>
        <v>5360</v>
      </c>
    </row>
    <row r="53" spans="1:18" ht="14.1" customHeight="1">
      <c r="A53" s="73">
        <v>53</v>
      </c>
      <c r="B53" s="457" t="s">
        <v>259</v>
      </c>
      <c r="C53" s="273" t="s">
        <v>351</v>
      </c>
      <c r="D53" s="302">
        <v>2</v>
      </c>
      <c r="E53" s="468" t="s">
        <v>342</v>
      </c>
      <c r="F53" s="69" t="s">
        <v>77</v>
      </c>
      <c r="G53" s="286" t="s">
        <v>41</v>
      </c>
      <c r="H53" s="69" t="s">
        <v>350</v>
      </c>
      <c r="I53" s="457" t="s">
        <v>76</v>
      </c>
      <c r="J53" s="303">
        <v>2</v>
      </c>
      <c r="K53" s="304">
        <f t="shared" si="0"/>
        <v>200</v>
      </c>
      <c r="L53" s="221">
        <v>200</v>
      </c>
      <c r="M53" s="220" t="e">
        <f>IF(L53="nio",0,IF(L53&gt;0,L53*J53/N53,0))*VLOOKUP(B53,'2B-Kosten per locatie'!$A$14:$D$38,4,FALSE)</f>
        <v>#DIV/0!</v>
      </c>
      <c r="N53" s="305">
        <f>IF(L53="nio",0,IF(L53&gt;0,VLOOKUP(G53,'3-Productie normen'!A:J,VLOOKUP(L53,'3-Productie normen'!$B$34:$C$37,2,FALSE),FALSE)))</f>
        <v>0</v>
      </c>
      <c r="O53" s="306" t="str">
        <f>VLOOKUP(G53,'3-Productie normen'!A:L,9,FALSE)</f>
        <v>S</v>
      </c>
      <c r="P53" s="306"/>
      <c r="R53" s="307">
        <f t="shared" si="1"/>
        <v>400</v>
      </c>
    </row>
    <row r="54" spans="1:18" ht="14.1" customHeight="1">
      <c r="A54" s="73">
        <v>54</v>
      </c>
      <c r="B54" s="457" t="s">
        <v>259</v>
      </c>
      <c r="C54" s="273" t="s">
        <v>351</v>
      </c>
      <c r="D54" s="302">
        <v>2</v>
      </c>
      <c r="E54" s="469" t="s">
        <v>343</v>
      </c>
      <c r="F54" s="83" t="s">
        <v>284</v>
      </c>
      <c r="G54" s="273" t="s">
        <v>43</v>
      </c>
      <c r="H54" s="69" t="s">
        <v>348</v>
      </c>
      <c r="I54" s="457" t="s">
        <v>80</v>
      </c>
      <c r="J54" s="303">
        <v>35</v>
      </c>
      <c r="K54" s="304">
        <f t="shared" si="0"/>
        <v>200</v>
      </c>
      <c r="L54" s="221">
        <v>200</v>
      </c>
      <c r="M54" s="220" t="e">
        <f>IF(L54="nio",0,IF(L54&gt;0,L54*J54/N54,0))*VLOOKUP(B54,'2B-Kosten per locatie'!$A$14:$D$38,4,FALSE)</f>
        <v>#DIV/0!</v>
      </c>
      <c r="N54" s="305">
        <f>IF(L54="nio",0,IF(L54&gt;0,VLOOKUP(G54,'3-Productie normen'!A:J,VLOOKUP(L54,'3-Productie normen'!$B$34:$C$37,2,FALSE),FALSE)))</f>
        <v>0</v>
      </c>
      <c r="O54" s="306" t="str">
        <f>VLOOKUP(G54,'3-Productie normen'!A:L,9,FALSE)</f>
        <v>V</v>
      </c>
      <c r="P54" s="306"/>
      <c r="R54" s="307">
        <f t="shared" si="1"/>
        <v>7000</v>
      </c>
    </row>
    <row r="55" spans="1:18" ht="14.1" customHeight="1">
      <c r="A55" s="73">
        <v>55</v>
      </c>
      <c r="B55" s="457" t="s">
        <v>259</v>
      </c>
      <c r="C55" s="273" t="s">
        <v>351</v>
      </c>
      <c r="D55" s="302">
        <v>2</v>
      </c>
      <c r="E55" s="468" t="s">
        <v>344</v>
      </c>
      <c r="F55" s="69" t="s">
        <v>290</v>
      </c>
      <c r="G55" s="69" t="s">
        <v>290</v>
      </c>
      <c r="H55" s="69" t="s">
        <v>348</v>
      </c>
      <c r="I55" s="457" t="s">
        <v>80</v>
      </c>
      <c r="J55" s="303">
        <v>45</v>
      </c>
      <c r="K55" s="304">
        <f t="shared" si="0"/>
        <v>80</v>
      </c>
      <c r="L55" s="221">
        <v>80</v>
      </c>
      <c r="M55" s="220" t="e">
        <f>IF(L55="nio",0,IF(L55&gt;0,L55*J55/N55,0))*VLOOKUP(B55,'2B-Kosten per locatie'!$A$14:$D$38,4,FALSE)</f>
        <v>#DIV/0!</v>
      </c>
      <c r="N55" s="305">
        <f>IF(L55="nio",0,IF(L55&gt;0,VLOOKUP(G55,'3-Productie normen'!A:J,VLOOKUP(L55,'3-Productie normen'!$B$34:$C$37,2,FALSE),FALSE)))</f>
        <v>0</v>
      </c>
      <c r="O55" s="306" t="str">
        <f>VLOOKUP(G55,'3-Productie normen'!A:L,9,FALSE)</f>
        <v>L</v>
      </c>
      <c r="P55" s="306"/>
      <c r="R55" s="307">
        <f t="shared" si="1"/>
        <v>3600</v>
      </c>
    </row>
    <row r="56" spans="1:18" ht="14.1" customHeight="1">
      <c r="A56" s="73">
        <v>56</v>
      </c>
      <c r="B56" s="457" t="s">
        <v>259</v>
      </c>
      <c r="C56" s="273" t="s">
        <v>351</v>
      </c>
      <c r="D56" s="302">
        <v>2</v>
      </c>
      <c r="E56" s="468" t="s">
        <v>345</v>
      </c>
      <c r="F56" s="69" t="s">
        <v>290</v>
      </c>
      <c r="G56" s="69" t="s">
        <v>290</v>
      </c>
      <c r="H56" s="69" t="s">
        <v>348</v>
      </c>
      <c r="I56" s="457" t="s">
        <v>80</v>
      </c>
      <c r="J56" s="303">
        <v>25</v>
      </c>
      <c r="K56" s="304">
        <f t="shared" si="0"/>
        <v>80</v>
      </c>
      <c r="L56" s="221">
        <v>80</v>
      </c>
      <c r="M56" s="220" t="e">
        <f>IF(L56="nio",0,IF(L56&gt;0,L56*J56/N56,0))*VLOOKUP(B56,'2B-Kosten per locatie'!$A$14:$D$38,4,FALSE)</f>
        <v>#DIV/0!</v>
      </c>
      <c r="N56" s="305">
        <f>IF(L56="nio",0,IF(L56&gt;0,VLOOKUP(G56,'3-Productie normen'!A:J,VLOOKUP(L56,'3-Productie normen'!$B$34:$C$37,2,FALSE),FALSE)))</f>
        <v>0</v>
      </c>
      <c r="O56" s="306" t="str">
        <f>VLOOKUP(G56,'3-Productie normen'!A:L,9,FALSE)</f>
        <v>L</v>
      </c>
      <c r="P56" s="306"/>
      <c r="R56" s="307">
        <f t="shared" si="1"/>
        <v>2000</v>
      </c>
    </row>
    <row r="57" spans="1:18" ht="14.1" customHeight="1">
      <c r="A57" s="73">
        <v>57</v>
      </c>
      <c r="B57" s="457" t="s">
        <v>259</v>
      </c>
      <c r="C57" s="273" t="s">
        <v>351</v>
      </c>
      <c r="D57" s="467" t="s">
        <v>346</v>
      </c>
      <c r="E57" s="468" t="s">
        <v>0</v>
      </c>
      <c r="F57" s="69" t="s">
        <v>53</v>
      </c>
      <c r="G57" s="69" t="s">
        <v>53</v>
      </c>
      <c r="H57" s="69" t="s">
        <v>348</v>
      </c>
      <c r="I57" s="457" t="s">
        <v>80</v>
      </c>
      <c r="J57" s="303">
        <v>3</v>
      </c>
      <c r="K57" s="304">
        <f t="shared" si="0"/>
        <v>200</v>
      </c>
      <c r="L57" s="221">
        <v>200</v>
      </c>
      <c r="M57" s="220" t="e">
        <f>IF(L57="nio",0,IF(L57&gt;0,L57*J57/N57,0))*VLOOKUP(B57,'2B-Kosten per locatie'!$A$14:$D$38,4,FALSE)</f>
        <v>#DIV/0!</v>
      </c>
      <c r="N57" s="305">
        <f>IF(L57="nio",0,IF(L57&gt;0,VLOOKUP(G57,'3-Productie normen'!A:J,VLOOKUP(L57,'3-Productie normen'!$B$34:$C$37,2,FALSE),FALSE)))</f>
        <v>0</v>
      </c>
      <c r="O57" s="306" t="str">
        <f>VLOOKUP(G57,'3-Productie normen'!A:L,9,FALSE)</f>
        <v>V</v>
      </c>
      <c r="P57" s="306"/>
      <c r="R57" s="307">
        <f t="shared" si="1"/>
        <v>600</v>
      </c>
    </row>
    <row r="58" spans="1:18" ht="14.1" customHeight="1">
      <c r="A58" s="73">
        <v>58</v>
      </c>
      <c r="B58" s="457" t="s">
        <v>262</v>
      </c>
      <c r="C58" s="273" t="s">
        <v>363</v>
      </c>
      <c r="D58" s="467" t="s">
        <v>346</v>
      </c>
      <c r="E58" s="468">
        <v>0.01</v>
      </c>
      <c r="F58" s="69" t="s">
        <v>51</v>
      </c>
      <c r="G58" s="273" t="s">
        <v>51</v>
      </c>
      <c r="H58" s="69" t="s">
        <v>78</v>
      </c>
      <c r="I58" s="457" t="s">
        <v>79</v>
      </c>
      <c r="J58" s="303">
        <v>35</v>
      </c>
      <c r="K58" s="304">
        <f t="shared" si="0"/>
        <v>200</v>
      </c>
      <c r="L58" s="221">
        <v>200</v>
      </c>
      <c r="M58" s="220" t="e">
        <f>IF(L58="nio",0,IF(L58&gt;0,L58*J58/N58,0))*VLOOKUP(B58,'2B-Kosten per locatie'!$A$14:$D$38,4,FALSE)</f>
        <v>#DIV/0!</v>
      </c>
      <c r="N58" s="305">
        <f>IF(L58="nio",0,IF(L58&gt;0,VLOOKUP(G58,'3-Productie normen'!A:J,VLOOKUP(L58,'3-Productie normen'!$B$34:$C$37,2,FALSE),FALSE)))</f>
        <v>0</v>
      </c>
      <c r="O58" s="306" t="str">
        <f>VLOOKUP(G58,'3-Productie normen'!A:L,9,FALSE)</f>
        <v>V</v>
      </c>
      <c r="P58" s="306"/>
      <c r="R58" s="307">
        <f t="shared" si="1"/>
        <v>7000</v>
      </c>
    </row>
    <row r="59" spans="1:18" ht="14.1" customHeight="1">
      <c r="A59" s="73">
        <v>59</v>
      </c>
      <c r="B59" s="457" t="s">
        <v>262</v>
      </c>
      <c r="C59" s="273" t="s">
        <v>363</v>
      </c>
      <c r="D59" s="467" t="s">
        <v>346</v>
      </c>
      <c r="E59" s="468">
        <v>0.02</v>
      </c>
      <c r="F59" s="69" t="s">
        <v>51</v>
      </c>
      <c r="G59" s="273" t="s">
        <v>51</v>
      </c>
      <c r="H59" s="69" t="s">
        <v>78</v>
      </c>
      <c r="I59" s="457" t="s">
        <v>79</v>
      </c>
      <c r="J59" s="303">
        <v>35</v>
      </c>
      <c r="K59" s="304">
        <f t="shared" si="0"/>
        <v>200</v>
      </c>
      <c r="L59" s="221">
        <v>200</v>
      </c>
      <c r="M59" s="220" t="e">
        <f>IF(L59="nio",0,IF(L59&gt;0,L59*J59/N59,0))*VLOOKUP(B59,'2B-Kosten per locatie'!$A$14:$D$38,4,FALSE)</f>
        <v>#DIV/0!</v>
      </c>
      <c r="N59" s="305">
        <f>IF(L59="nio",0,IF(L59&gt;0,VLOOKUP(G59,'3-Productie normen'!A:J,VLOOKUP(L59,'3-Productie normen'!$B$34:$C$37,2,FALSE),FALSE)))</f>
        <v>0</v>
      </c>
      <c r="O59" s="306" t="str">
        <f>VLOOKUP(G59,'3-Productie normen'!A:L,9,FALSE)</f>
        <v>V</v>
      </c>
      <c r="P59" s="306"/>
      <c r="R59" s="307">
        <f t="shared" si="1"/>
        <v>7000</v>
      </c>
    </row>
    <row r="60" spans="1:18" ht="14.1" customHeight="1">
      <c r="A60" s="73">
        <v>60</v>
      </c>
      <c r="B60" s="457" t="s">
        <v>262</v>
      </c>
      <c r="C60" s="273" t="s">
        <v>363</v>
      </c>
      <c r="D60" s="467" t="s">
        <v>346</v>
      </c>
      <c r="E60" s="468">
        <v>0.04</v>
      </c>
      <c r="F60" s="69" t="s">
        <v>352</v>
      </c>
      <c r="G60" s="286" t="s">
        <v>41</v>
      </c>
      <c r="H60" s="69" t="s">
        <v>645</v>
      </c>
      <c r="I60" s="457" t="s">
        <v>76</v>
      </c>
      <c r="J60" s="303">
        <v>6</v>
      </c>
      <c r="K60" s="304">
        <f t="shared" si="0"/>
        <v>200</v>
      </c>
      <c r="L60" s="221">
        <v>200</v>
      </c>
      <c r="M60" s="220" t="e">
        <f>IF(L60="nio",0,IF(L60&gt;0,L60*J60/N60,0))*VLOOKUP(B60,'2B-Kosten per locatie'!$A$14:$D$38,4,FALSE)</f>
        <v>#DIV/0!</v>
      </c>
      <c r="N60" s="305">
        <f>IF(L60="nio",0,IF(L60&gt;0,VLOOKUP(G60,'3-Productie normen'!A:J,VLOOKUP(L60,'3-Productie normen'!$B$34:$C$37,2,FALSE),FALSE)))</f>
        <v>0</v>
      </c>
      <c r="O60" s="306" t="str">
        <f>VLOOKUP(G60,'3-Productie normen'!A:L,9,FALSE)</f>
        <v>S</v>
      </c>
      <c r="P60" s="306"/>
      <c r="R60" s="307">
        <f t="shared" si="1"/>
        <v>1200</v>
      </c>
    </row>
    <row r="61" spans="1:18" ht="14.1" customHeight="1">
      <c r="A61" s="73">
        <v>61</v>
      </c>
      <c r="B61" s="457" t="s">
        <v>262</v>
      </c>
      <c r="C61" s="273" t="s">
        <v>363</v>
      </c>
      <c r="D61" s="467" t="s">
        <v>346</v>
      </c>
      <c r="E61" s="468">
        <v>0.05</v>
      </c>
      <c r="F61" s="69" t="s">
        <v>352</v>
      </c>
      <c r="G61" s="286" t="s">
        <v>41</v>
      </c>
      <c r="H61" s="69" t="s">
        <v>645</v>
      </c>
      <c r="I61" s="457" t="s">
        <v>76</v>
      </c>
      <c r="J61" s="303">
        <v>5</v>
      </c>
      <c r="K61" s="304">
        <f t="shared" si="0"/>
        <v>200</v>
      </c>
      <c r="L61" s="221">
        <v>200</v>
      </c>
      <c r="M61" s="220" t="e">
        <f>IF(L61="nio",0,IF(L61&gt;0,L61*J61/N61,0))*VLOOKUP(B61,'2B-Kosten per locatie'!$A$14:$D$38,4,FALSE)</f>
        <v>#DIV/0!</v>
      </c>
      <c r="N61" s="305">
        <f>IF(L61="nio",0,IF(L61&gt;0,VLOOKUP(G61,'3-Productie normen'!A:J,VLOOKUP(L61,'3-Productie normen'!$B$34:$C$37,2,FALSE),FALSE)))</f>
        <v>0</v>
      </c>
      <c r="O61" s="306" t="str">
        <f>VLOOKUP(G61,'3-Productie normen'!A:L,9,FALSE)</f>
        <v>S</v>
      </c>
      <c r="P61" s="306"/>
      <c r="R61" s="307">
        <f t="shared" si="1"/>
        <v>1000</v>
      </c>
    </row>
    <row r="62" spans="1:18" ht="14.1" customHeight="1">
      <c r="A62" s="73">
        <v>62</v>
      </c>
      <c r="B62" s="457" t="s">
        <v>262</v>
      </c>
      <c r="C62" s="273" t="s">
        <v>363</v>
      </c>
      <c r="D62" s="467" t="s">
        <v>346</v>
      </c>
      <c r="E62" s="468">
        <v>0.08</v>
      </c>
      <c r="F62" s="69" t="s">
        <v>295</v>
      </c>
      <c r="G62" s="273" t="s">
        <v>43</v>
      </c>
      <c r="H62" s="69" t="s">
        <v>348</v>
      </c>
      <c r="I62" s="457" t="s">
        <v>80</v>
      </c>
      <c r="J62" s="303">
        <v>119</v>
      </c>
      <c r="K62" s="304">
        <f t="shared" si="0"/>
        <v>200</v>
      </c>
      <c r="L62" s="221">
        <v>200</v>
      </c>
      <c r="M62" s="220" t="e">
        <f>IF(L62="nio",0,IF(L62&gt;0,L62*J62/N62,0))*VLOOKUP(B62,'2B-Kosten per locatie'!$A$14:$D$38,4,FALSE)</f>
        <v>#DIV/0!</v>
      </c>
      <c r="N62" s="305">
        <f>IF(L62="nio",0,IF(L62&gt;0,VLOOKUP(G62,'3-Productie normen'!A:J,VLOOKUP(L62,'3-Productie normen'!$B$34:$C$37,2,FALSE),FALSE)))</f>
        <v>0</v>
      </c>
      <c r="O62" s="306" t="str">
        <f>VLOOKUP(G62,'3-Productie normen'!A:L,9,FALSE)</f>
        <v>V</v>
      </c>
      <c r="P62" s="306"/>
      <c r="R62" s="307">
        <f t="shared" si="1"/>
        <v>23800</v>
      </c>
    </row>
    <row r="63" spans="1:18" ht="14.1" customHeight="1">
      <c r="A63" s="73">
        <v>63</v>
      </c>
      <c r="B63" s="457" t="s">
        <v>262</v>
      </c>
      <c r="C63" s="273" t="s">
        <v>363</v>
      </c>
      <c r="D63" s="467" t="s">
        <v>346</v>
      </c>
      <c r="E63" s="468">
        <v>0.09</v>
      </c>
      <c r="F63" s="69" t="s">
        <v>353</v>
      </c>
      <c r="G63" s="69" t="s">
        <v>290</v>
      </c>
      <c r="H63" s="69" t="s">
        <v>348</v>
      </c>
      <c r="I63" s="457" t="s">
        <v>80</v>
      </c>
      <c r="J63" s="303">
        <v>53</v>
      </c>
      <c r="K63" s="304">
        <f t="shared" si="0"/>
        <v>80</v>
      </c>
      <c r="L63" s="221">
        <v>80</v>
      </c>
      <c r="M63" s="220" t="e">
        <f>IF(L63="nio",0,IF(L63&gt;0,L63*J63/N63,0))*VLOOKUP(B63,'2B-Kosten per locatie'!$A$14:$D$38,4,FALSE)</f>
        <v>#DIV/0!</v>
      </c>
      <c r="N63" s="305">
        <f>IF(L63="nio",0,IF(L63&gt;0,VLOOKUP(G63,'3-Productie normen'!A:J,VLOOKUP(L63,'3-Productie normen'!$B$34:$C$37,2,FALSE),FALSE)))</f>
        <v>0</v>
      </c>
      <c r="O63" s="306" t="str">
        <f>VLOOKUP(G63,'3-Productie normen'!A:L,9,FALSE)</f>
        <v>L</v>
      </c>
      <c r="P63" s="306"/>
      <c r="R63" s="307">
        <f t="shared" si="1"/>
        <v>4240</v>
      </c>
    </row>
    <row r="64" spans="1:18" ht="14.1" customHeight="1">
      <c r="A64" s="73">
        <v>64</v>
      </c>
      <c r="B64" s="457" t="s">
        <v>262</v>
      </c>
      <c r="C64" s="273" t="s">
        <v>363</v>
      </c>
      <c r="D64" s="467" t="s">
        <v>346</v>
      </c>
      <c r="E64" s="468" t="s">
        <v>356</v>
      </c>
      <c r="F64" s="69" t="s">
        <v>352</v>
      </c>
      <c r="G64" s="286" t="s">
        <v>41</v>
      </c>
      <c r="H64" s="69" t="s">
        <v>350</v>
      </c>
      <c r="I64" s="457" t="s">
        <v>76</v>
      </c>
      <c r="J64" s="303">
        <v>8</v>
      </c>
      <c r="K64" s="304">
        <f t="shared" si="0"/>
        <v>200</v>
      </c>
      <c r="L64" s="221">
        <v>200</v>
      </c>
      <c r="M64" s="220" t="e">
        <f>IF(L64="nio",0,IF(L64&gt;0,L64*J64/N64,0))*VLOOKUP(B64,'2B-Kosten per locatie'!$A$14:$D$38,4,FALSE)</f>
        <v>#DIV/0!</v>
      </c>
      <c r="N64" s="305">
        <f>IF(L64="nio",0,IF(L64&gt;0,VLOOKUP(G64,'3-Productie normen'!A:J,VLOOKUP(L64,'3-Productie normen'!$B$34:$C$37,2,FALSE),FALSE)))</f>
        <v>0</v>
      </c>
      <c r="O64" s="306" t="str">
        <f>VLOOKUP(G64,'3-Productie normen'!A:L,9,FALSE)</f>
        <v>S</v>
      </c>
      <c r="P64" s="306"/>
      <c r="R64" s="307">
        <f t="shared" si="1"/>
        <v>1600</v>
      </c>
    </row>
    <row r="65" spans="1:18" ht="14.1" customHeight="1">
      <c r="A65" s="73">
        <v>65</v>
      </c>
      <c r="B65" s="457" t="s">
        <v>262</v>
      </c>
      <c r="C65" s="273" t="s">
        <v>363</v>
      </c>
      <c r="D65" s="467" t="s">
        <v>346</v>
      </c>
      <c r="E65" s="468" t="s">
        <v>357</v>
      </c>
      <c r="F65" s="69" t="s">
        <v>352</v>
      </c>
      <c r="G65" s="286" t="s">
        <v>41</v>
      </c>
      <c r="H65" s="69" t="s">
        <v>350</v>
      </c>
      <c r="I65" s="457" t="s">
        <v>76</v>
      </c>
      <c r="J65" s="303">
        <v>8</v>
      </c>
      <c r="K65" s="304">
        <f t="shared" si="0"/>
        <v>200</v>
      </c>
      <c r="L65" s="221">
        <v>200</v>
      </c>
      <c r="M65" s="220" t="e">
        <f>IF(L65="nio",0,IF(L65&gt;0,L65*J65/N65,0))*VLOOKUP(B65,'2B-Kosten per locatie'!$A$14:$D$38,4,FALSE)</f>
        <v>#DIV/0!</v>
      </c>
      <c r="N65" s="305">
        <f>IF(L65="nio",0,IF(L65&gt;0,VLOOKUP(G65,'3-Productie normen'!A:J,VLOOKUP(L65,'3-Productie normen'!$B$34:$C$37,2,FALSE),FALSE)))</f>
        <v>0</v>
      </c>
      <c r="O65" s="306" t="str">
        <f>VLOOKUP(G65,'3-Productie normen'!A:L,9,FALSE)</f>
        <v>S</v>
      </c>
      <c r="P65" s="306"/>
      <c r="R65" s="307">
        <f t="shared" si="1"/>
        <v>1600</v>
      </c>
    </row>
    <row r="66" spans="1:18" ht="14.1" customHeight="1">
      <c r="A66" s="73">
        <v>66</v>
      </c>
      <c r="B66" s="457" t="s">
        <v>262</v>
      </c>
      <c r="C66" s="273" t="s">
        <v>363</v>
      </c>
      <c r="D66" s="467" t="s">
        <v>346</v>
      </c>
      <c r="E66" s="468">
        <v>0.11</v>
      </c>
      <c r="F66" s="69" t="s">
        <v>293</v>
      </c>
      <c r="G66" s="69" t="s">
        <v>290</v>
      </c>
      <c r="H66" s="69" t="s">
        <v>348</v>
      </c>
      <c r="I66" s="457" t="s">
        <v>80</v>
      </c>
      <c r="J66" s="303">
        <v>53</v>
      </c>
      <c r="K66" s="304">
        <f t="shared" si="0"/>
        <v>80</v>
      </c>
      <c r="L66" s="221">
        <v>80</v>
      </c>
      <c r="M66" s="220" t="e">
        <f>IF(L66="nio",0,IF(L66&gt;0,L66*J66/N66,0))*VLOOKUP(B66,'2B-Kosten per locatie'!$A$14:$D$38,4,FALSE)</f>
        <v>#DIV/0!</v>
      </c>
      <c r="N66" s="305">
        <f>IF(L66="nio",0,IF(L66&gt;0,VLOOKUP(G66,'3-Productie normen'!A:J,VLOOKUP(L66,'3-Productie normen'!$B$34:$C$37,2,FALSE),FALSE)))</f>
        <v>0</v>
      </c>
      <c r="O66" s="306" t="str">
        <f>VLOOKUP(G66,'3-Productie normen'!A:L,9,FALSE)</f>
        <v>L</v>
      </c>
      <c r="P66" s="306"/>
      <c r="R66" s="307">
        <f t="shared" si="1"/>
        <v>4240</v>
      </c>
    </row>
    <row r="67" spans="1:18" ht="14.1" customHeight="1">
      <c r="A67" s="73">
        <v>67</v>
      </c>
      <c r="B67" s="457" t="s">
        <v>262</v>
      </c>
      <c r="C67" s="273" t="s">
        <v>363</v>
      </c>
      <c r="D67" s="467" t="s">
        <v>346</v>
      </c>
      <c r="E67" s="468">
        <v>0.12</v>
      </c>
      <c r="F67" s="69" t="s">
        <v>293</v>
      </c>
      <c r="G67" s="69" t="s">
        <v>290</v>
      </c>
      <c r="H67" s="69" t="s">
        <v>348</v>
      </c>
      <c r="I67" s="457" t="s">
        <v>80</v>
      </c>
      <c r="J67" s="303">
        <v>56</v>
      </c>
      <c r="K67" s="304">
        <f t="shared" si="0"/>
        <v>80</v>
      </c>
      <c r="L67" s="221">
        <v>80</v>
      </c>
      <c r="M67" s="220" t="e">
        <f>IF(L67="nio",0,IF(L67&gt;0,L67*J67/N67,0))*VLOOKUP(B67,'2B-Kosten per locatie'!$A$14:$D$38,4,FALSE)</f>
        <v>#DIV/0!</v>
      </c>
      <c r="N67" s="305">
        <f>IF(L67="nio",0,IF(L67&gt;0,VLOOKUP(G67,'3-Productie normen'!A:J,VLOOKUP(L67,'3-Productie normen'!$B$34:$C$37,2,FALSE),FALSE)))</f>
        <v>0</v>
      </c>
      <c r="O67" s="306" t="str">
        <f>VLOOKUP(G67,'3-Productie normen'!A:L,9,FALSE)</f>
        <v>L</v>
      </c>
      <c r="P67" s="306"/>
      <c r="R67" s="307">
        <f t="shared" si="1"/>
        <v>4480</v>
      </c>
    </row>
    <row r="68" spans="1:18" ht="14.1" customHeight="1">
      <c r="A68" s="73">
        <v>68</v>
      </c>
      <c r="B68" s="457" t="s">
        <v>262</v>
      </c>
      <c r="C68" s="273" t="s">
        <v>363</v>
      </c>
      <c r="D68" s="467" t="s">
        <v>346</v>
      </c>
      <c r="E68" s="468">
        <v>0.13</v>
      </c>
      <c r="F68" s="69" t="s">
        <v>295</v>
      </c>
      <c r="G68" s="273" t="s">
        <v>43</v>
      </c>
      <c r="H68" s="69" t="s">
        <v>78</v>
      </c>
      <c r="I68" s="457" t="s">
        <v>79</v>
      </c>
      <c r="J68" s="303">
        <v>21</v>
      </c>
      <c r="K68" s="304">
        <f t="shared" si="0"/>
        <v>200</v>
      </c>
      <c r="L68" s="221">
        <v>200</v>
      </c>
      <c r="M68" s="220" t="e">
        <f>IF(L68="nio",0,IF(L68&gt;0,L68*J68/N68,0))*VLOOKUP(B68,'2B-Kosten per locatie'!$A$14:$D$38,4,FALSE)</f>
        <v>#DIV/0!</v>
      </c>
      <c r="N68" s="305">
        <f>IF(L68="nio",0,IF(L68&gt;0,VLOOKUP(G68,'3-Productie normen'!A:J,VLOOKUP(L68,'3-Productie normen'!$B$34:$C$37,2,FALSE),FALSE)))</f>
        <v>0</v>
      </c>
      <c r="O68" s="306" t="str">
        <f>VLOOKUP(G68,'3-Productie normen'!A:L,9,FALSE)</f>
        <v>V</v>
      </c>
      <c r="P68" s="306"/>
      <c r="R68" s="307">
        <f t="shared" si="1"/>
        <v>4200</v>
      </c>
    </row>
    <row r="69" spans="1:18" ht="14.1" customHeight="1">
      <c r="A69" s="73">
        <v>69</v>
      </c>
      <c r="B69" s="457" t="s">
        <v>262</v>
      </c>
      <c r="C69" s="273" t="s">
        <v>363</v>
      </c>
      <c r="D69" s="467" t="s">
        <v>346</v>
      </c>
      <c r="E69" s="468">
        <v>0.14000000000000001</v>
      </c>
      <c r="F69" s="69" t="s">
        <v>286</v>
      </c>
      <c r="G69" s="273" t="s">
        <v>39</v>
      </c>
      <c r="H69" s="69" t="s">
        <v>348</v>
      </c>
      <c r="I69" s="457" t="s">
        <v>80</v>
      </c>
      <c r="J69" s="303">
        <v>21</v>
      </c>
      <c r="K69" s="304">
        <f t="shared" si="0"/>
        <v>40</v>
      </c>
      <c r="L69" s="221">
        <v>40</v>
      </c>
      <c r="M69" s="220" t="e">
        <f>IF(L69="nio",0,IF(L69&gt;0,L69*J69/N69,0))*VLOOKUP(B69,'2B-Kosten per locatie'!$A$14:$D$38,4,FALSE)</f>
        <v>#DIV/0!</v>
      </c>
      <c r="N69" s="305">
        <f>IF(L69="nio",0,IF(L69&gt;0,VLOOKUP(G69,'3-Productie normen'!A:J,VLOOKUP(L69,'3-Productie normen'!$B$34:$C$37,2,FALSE),FALSE)))</f>
        <v>0</v>
      </c>
      <c r="O69" s="306" t="str">
        <f>VLOOKUP(G69,'3-Productie normen'!A:L,9,FALSE)</f>
        <v>B</v>
      </c>
      <c r="P69" s="306"/>
      <c r="R69" s="307">
        <f t="shared" si="1"/>
        <v>840</v>
      </c>
    </row>
    <row r="70" spans="1:18" ht="14.1" customHeight="1">
      <c r="A70" s="73">
        <v>70</v>
      </c>
      <c r="B70" s="457" t="s">
        <v>262</v>
      </c>
      <c r="C70" s="273" t="s">
        <v>363</v>
      </c>
      <c r="D70" s="467" t="s">
        <v>346</v>
      </c>
      <c r="E70" s="468">
        <v>0.15</v>
      </c>
      <c r="F70" s="69" t="s">
        <v>293</v>
      </c>
      <c r="G70" s="69" t="s">
        <v>290</v>
      </c>
      <c r="H70" s="69" t="s">
        <v>348</v>
      </c>
      <c r="I70" s="457" t="s">
        <v>80</v>
      </c>
      <c r="J70" s="303">
        <v>56</v>
      </c>
      <c r="K70" s="304">
        <f t="shared" si="0"/>
        <v>80</v>
      </c>
      <c r="L70" s="221">
        <v>80</v>
      </c>
      <c r="M70" s="220" t="e">
        <f>IF(L70="nio",0,IF(L70&gt;0,L70*J70/N70,0))*VLOOKUP(B70,'2B-Kosten per locatie'!$A$14:$D$38,4,FALSE)</f>
        <v>#DIV/0!</v>
      </c>
      <c r="N70" s="305">
        <f>IF(L70="nio",0,IF(L70&gt;0,VLOOKUP(G70,'3-Productie normen'!A:J,VLOOKUP(L70,'3-Productie normen'!$B$34:$C$37,2,FALSE),FALSE)))</f>
        <v>0</v>
      </c>
      <c r="O70" s="306" t="str">
        <f>VLOOKUP(G70,'3-Productie normen'!A:L,9,FALSE)</f>
        <v>L</v>
      </c>
      <c r="P70" s="306"/>
      <c r="R70" s="307">
        <f t="shared" si="1"/>
        <v>4480</v>
      </c>
    </row>
    <row r="71" spans="1:18" ht="14.1" customHeight="1">
      <c r="A71" s="73">
        <v>71</v>
      </c>
      <c r="B71" s="457" t="s">
        <v>262</v>
      </c>
      <c r="C71" s="273" t="s">
        <v>363</v>
      </c>
      <c r="D71" s="467" t="s">
        <v>346</v>
      </c>
      <c r="E71" s="468">
        <v>0.16</v>
      </c>
      <c r="F71" s="69" t="s">
        <v>293</v>
      </c>
      <c r="G71" s="69" t="s">
        <v>290</v>
      </c>
      <c r="H71" s="69" t="s">
        <v>348</v>
      </c>
      <c r="I71" s="457" t="s">
        <v>80</v>
      </c>
      <c r="J71" s="303">
        <v>53</v>
      </c>
      <c r="K71" s="304">
        <f t="shared" si="0"/>
        <v>80</v>
      </c>
      <c r="L71" s="221">
        <v>80</v>
      </c>
      <c r="M71" s="220" t="e">
        <f>IF(L71="nio",0,IF(L71&gt;0,L71*J71/N71,0))*VLOOKUP(B71,'2B-Kosten per locatie'!$A$14:$D$38,4,FALSE)</f>
        <v>#DIV/0!</v>
      </c>
      <c r="N71" s="305">
        <f>IF(L71="nio",0,IF(L71&gt;0,VLOOKUP(G71,'3-Productie normen'!A:J,VLOOKUP(L71,'3-Productie normen'!$B$34:$C$37,2,FALSE),FALSE)))</f>
        <v>0</v>
      </c>
      <c r="O71" s="306" t="str">
        <f>VLOOKUP(G71,'3-Productie normen'!A:L,9,FALSE)</f>
        <v>L</v>
      </c>
      <c r="P71" s="306"/>
      <c r="R71" s="307">
        <f t="shared" si="1"/>
        <v>4240</v>
      </c>
    </row>
    <row r="72" spans="1:18" ht="14.1" customHeight="1">
      <c r="A72" s="73">
        <v>72</v>
      </c>
      <c r="B72" s="457" t="s">
        <v>262</v>
      </c>
      <c r="C72" s="273" t="s">
        <v>363</v>
      </c>
      <c r="D72" s="467" t="s">
        <v>346</v>
      </c>
      <c r="E72" s="468" t="s">
        <v>358</v>
      </c>
      <c r="F72" s="69" t="s">
        <v>352</v>
      </c>
      <c r="G72" s="286" t="s">
        <v>41</v>
      </c>
      <c r="H72" s="69" t="s">
        <v>350</v>
      </c>
      <c r="I72" s="457" t="s">
        <v>76</v>
      </c>
      <c r="J72" s="303">
        <v>8</v>
      </c>
      <c r="K72" s="304">
        <f t="shared" si="0"/>
        <v>200</v>
      </c>
      <c r="L72" s="221">
        <v>200</v>
      </c>
      <c r="M72" s="220" t="e">
        <f>IF(L72="nio",0,IF(L72&gt;0,L72*J72/N72,0))*VLOOKUP(B72,'2B-Kosten per locatie'!$A$14:$D$38,4,FALSE)</f>
        <v>#DIV/0!</v>
      </c>
      <c r="N72" s="305">
        <f>IF(L72="nio",0,IF(L72&gt;0,VLOOKUP(G72,'3-Productie normen'!A:J,VLOOKUP(L72,'3-Productie normen'!$B$34:$C$37,2,FALSE),FALSE)))</f>
        <v>0</v>
      </c>
      <c r="O72" s="306" t="str">
        <f>VLOOKUP(G72,'3-Productie normen'!A:L,9,FALSE)</f>
        <v>S</v>
      </c>
      <c r="P72" s="306"/>
      <c r="R72" s="307">
        <f t="shared" si="1"/>
        <v>1600</v>
      </c>
    </row>
    <row r="73" spans="1:18" ht="14.1" customHeight="1">
      <c r="A73" s="73">
        <v>73</v>
      </c>
      <c r="B73" s="457" t="s">
        <v>262</v>
      </c>
      <c r="C73" s="273" t="s">
        <v>363</v>
      </c>
      <c r="D73" s="467" t="s">
        <v>346</v>
      </c>
      <c r="E73" s="468" t="s">
        <v>359</v>
      </c>
      <c r="F73" s="69" t="s">
        <v>352</v>
      </c>
      <c r="G73" s="286" t="s">
        <v>41</v>
      </c>
      <c r="H73" s="69" t="s">
        <v>350</v>
      </c>
      <c r="I73" s="457" t="s">
        <v>76</v>
      </c>
      <c r="J73" s="303">
        <v>8</v>
      </c>
      <c r="K73" s="304">
        <f t="shared" si="0"/>
        <v>200</v>
      </c>
      <c r="L73" s="221">
        <v>200</v>
      </c>
      <c r="M73" s="220" t="e">
        <f>IF(L73="nio",0,IF(L73&gt;0,L73*J73/N73,0))*VLOOKUP(B73,'2B-Kosten per locatie'!$A$14:$D$38,4,FALSE)</f>
        <v>#DIV/0!</v>
      </c>
      <c r="N73" s="305">
        <f>IF(L73="nio",0,IF(L73&gt;0,VLOOKUP(G73,'3-Productie normen'!A:J,VLOOKUP(L73,'3-Productie normen'!$B$34:$C$37,2,FALSE),FALSE)))</f>
        <v>0</v>
      </c>
      <c r="O73" s="306" t="str">
        <f>VLOOKUP(G73,'3-Productie normen'!A:L,9,FALSE)</f>
        <v>S</v>
      </c>
      <c r="P73" s="306"/>
      <c r="R73" s="307">
        <f t="shared" si="1"/>
        <v>1600</v>
      </c>
    </row>
    <row r="74" spans="1:18" ht="14.1" customHeight="1">
      <c r="A74" s="73">
        <v>74</v>
      </c>
      <c r="B74" s="457" t="s">
        <v>262</v>
      </c>
      <c r="C74" s="273" t="s">
        <v>363</v>
      </c>
      <c r="D74" s="467" t="s">
        <v>346</v>
      </c>
      <c r="E74" s="468">
        <v>0.18</v>
      </c>
      <c r="F74" s="69" t="s">
        <v>293</v>
      </c>
      <c r="G74" s="69" t="s">
        <v>290</v>
      </c>
      <c r="H74" s="69" t="s">
        <v>348</v>
      </c>
      <c r="I74" s="457" t="s">
        <v>80</v>
      </c>
      <c r="J74" s="303">
        <v>53</v>
      </c>
      <c r="K74" s="304">
        <f t="shared" ref="K74:K137" si="2">SUM(L74:L74)</f>
        <v>80</v>
      </c>
      <c r="L74" s="221">
        <v>80</v>
      </c>
      <c r="M74" s="220" t="e">
        <f>IF(L74="nio",0,IF(L74&gt;0,L74*J74/N74,0))*VLOOKUP(B74,'2B-Kosten per locatie'!$A$14:$D$38,4,FALSE)</f>
        <v>#DIV/0!</v>
      </c>
      <c r="N74" s="305">
        <f>IF(L74="nio",0,IF(L74&gt;0,VLOOKUP(G74,'3-Productie normen'!A:J,VLOOKUP(L74,'3-Productie normen'!$B$34:$C$37,2,FALSE),FALSE)))</f>
        <v>0</v>
      </c>
      <c r="O74" s="306" t="str">
        <f>VLOOKUP(G74,'3-Productie normen'!A:L,9,FALSE)</f>
        <v>L</v>
      </c>
      <c r="P74" s="306"/>
      <c r="R74" s="307">
        <f t="shared" si="1"/>
        <v>4240</v>
      </c>
    </row>
    <row r="75" spans="1:18" ht="14.1" customHeight="1">
      <c r="A75" s="73">
        <v>75</v>
      </c>
      <c r="B75" s="457" t="s">
        <v>262</v>
      </c>
      <c r="C75" s="273" t="s">
        <v>363</v>
      </c>
      <c r="D75" s="467" t="s">
        <v>346</v>
      </c>
      <c r="E75" s="468">
        <v>0.19</v>
      </c>
      <c r="F75" s="69" t="s">
        <v>354</v>
      </c>
      <c r="G75" s="69" t="s">
        <v>50</v>
      </c>
      <c r="H75" s="69" t="s">
        <v>347</v>
      </c>
      <c r="I75" s="457" t="s">
        <v>364</v>
      </c>
      <c r="J75" s="303">
        <v>96</v>
      </c>
      <c r="K75" s="304">
        <f t="shared" si="2"/>
        <v>80</v>
      </c>
      <c r="L75" s="221">
        <v>80</v>
      </c>
      <c r="M75" s="220" t="e">
        <f>IF(L75="nio",0,IF(L75&gt;0,L75*J75/N75,0))*VLOOKUP(B75,'2B-Kosten per locatie'!$A$14:$D$38,4,FALSE)</f>
        <v>#DIV/0!</v>
      </c>
      <c r="N75" s="305">
        <f>IF(L75="nio",0,IF(L75&gt;0,VLOOKUP(G75,'3-Productie normen'!A:J,VLOOKUP(L75,'3-Productie normen'!$B$34:$C$37,2,FALSE),FALSE)))</f>
        <v>0</v>
      </c>
      <c r="O75" s="306" t="str">
        <f>VLOOKUP(G75,'3-Productie normen'!A:L,9,FALSE)</f>
        <v>L</v>
      </c>
      <c r="P75" s="306"/>
      <c r="R75" s="307">
        <f t="shared" ref="R75:R138" si="3">K75*J75</f>
        <v>7680</v>
      </c>
    </row>
    <row r="76" spans="1:18" ht="14.1" customHeight="1">
      <c r="A76" s="73">
        <v>76</v>
      </c>
      <c r="B76" s="457" t="s">
        <v>262</v>
      </c>
      <c r="C76" s="273" t="s">
        <v>363</v>
      </c>
      <c r="D76" s="467" t="s">
        <v>346</v>
      </c>
      <c r="E76" s="468">
        <v>0.01</v>
      </c>
      <c r="F76" s="69" t="s">
        <v>293</v>
      </c>
      <c r="G76" s="69" t="s">
        <v>290</v>
      </c>
      <c r="H76" s="69" t="s">
        <v>348</v>
      </c>
      <c r="I76" s="457" t="s">
        <v>80</v>
      </c>
      <c r="J76" s="303">
        <v>56</v>
      </c>
      <c r="K76" s="304">
        <f t="shared" si="2"/>
        <v>80</v>
      </c>
      <c r="L76" s="221">
        <v>80</v>
      </c>
      <c r="M76" s="220" t="e">
        <f>IF(L76="nio",0,IF(L76&gt;0,L76*J76/N76,0))*VLOOKUP(B76,'2B-Kosten per locatie'!$A$14:$D$38,4,FALSE)</f>
        <v>#DIV/0!</v>
      </c>
      <c r="N76" s="305">
        <f>IF(L76="nio",0,IF(L76&gt;0,VLOOKUP(G76,'3-Productie normen'!A:J,VLOOKUP(L76,'3-Productie normen'!$B$34:$C$37,2,FALSE),FALSE)))</f>
        <v>0</v>
      </c>
      <c r="O76" s="306" t="str">
        <f>VLOOKUP(G76,'3-Productie normen'!A:L,9,FALSE)</f>
        <v>L</v>
      </c>
      <c r="P76" s="306"/>
      <c r="R76" s="307">
        <f t="shared" si="3"/>
        <v>4480</v>
      </c>
    </row>
    <row r="77" spans="1:18" ht="14.1" customHeight="1">
      <c r="A77" s="73">
        <v>77</v>
      </c>
      <c r="B77" s="457" t="s">
        <v>262</v>
      </c>
      <c r="C77" s="273" t="s">
        <v>363</v>
      </c>
      <c r="D77" s="467" t="s">
        <v>346</v>
      </c>
      <c r="E77" s="468">
        <v>0.02</v>
      </c>
      <c r="F77" s="69" t="s">
        <v>293</v>
      </c>
      <c r="G77" s="69" t="s">
        <v>290</v>
      </c>
      <c r="H77" s="69" t="s">
        <v>348</v>
      </c>
      <c r="I77" s="457" t="s">
        <v>80</v>
      </c>
      <c r="J77" s="303">
        <v>56</v>
      </c>
      <c r="K77" s="304">
        <f t="shared" si="2"/>
        <v>80</v>
      </c>
      <c r="L77" s="221">
        <v>80</v>
      </c>
      <c r="M77" s="220" t="e">
        <f>IF(L77="nio",0,IF(L77&gt;0,L77*J77/N77,0))*VLOOKUP(B77,'2B-Kosten per locatie'!$A$14:$D$38,4,FALSE)</f>
        <v>#DIV/0!</v>
      </c>
      <c r="N77" s="305">
        <f>IF(L77="nio",0,IF(L77&gt;0,VLOOKUP(G77,'3-Productie normen'!A:J,VLOOKUP(L77,'3-Productie normen'!$B$34:$C$37,2,FALSE),FALSE)))</f>
        <v>0</v>
      </c>
      <c r="O77" s="306" t="str">
        <f>VLOOKUP(G77,'3-Productie normen'!A:L,9,FALSE)</f>
        <v>L</v>
      </c>
      <c r="P77" s="306"/>
      <c r="R77" s="307">
        <f t="shared" si="3"/>
        <v>4480</v>
      </c>
    </row>
    <row r="78" spans="1:18" ht="14.1" customHeight="1">
      <c r="A78" s="73">
        <v>78</v>
      </c>
      <c r="B78" s="457" t="s">
        <v>262</v>
      </c>
      <c r="C78" s="273" t="s">
        <v>363</v>
      </c>
      <c r="D78" s="467" t="s">
        <v>346</v>
      </c>
      <c r="E78" s="468">
        <v>0.04</v>
      </c>
      <c r="F78" s="69" t="s">
        <v>352</v>
      </c>
      <c r="G78" s="286" t="s">
        <v>41</v>
      </c>
      <c r="H78" s="69" t="s">
        <v>645</v>
      </c>
      <c r="I78" s="457" t="s">
        <v>76</v>
      </c>
      <c r="J78" s="303">
        <v>6</v>
      </c>
      <c r="K78" s="304">
        <f t="shared" si="2"/>
        <v>200</v>
      </c>
      <c r="L78" s="221">
        <v>200</v>
      </c>
      <c r="M78" s="220" t="e">
        <f>IF(L78="nio",0,IF(L78&gt;0,L78*J78/N78,0))*VLOOKUP(B78,'2B-Kosten per locatie'!$A$14:$D$38,4,FALSE)</f>
        <v>#DIV/0!</v>
      </c>
      <c r="N78" s="305">
        <f>IF(L78="nio",0,IF(L78&gt;0,VLOOKUP(G78,'3-Productie normen'!A:J,VLOOKUP(L78,'3-Productie normen'!$B$34:$C$37,2,FALSE),FALSE)))</f>
        <v>0</v>
      </c>
      <c r="O78" s="306" t="str">
        <f>VLOOKUP(G78,'3-Productie normen'!A:L,9,FALSE)</f>
        <v>S</v>
      </c>
      <c r="P78" s="306"/>
      <c r="R78" s="307">
        <f t="shared" si="3"/>
        <v>1200</v>
      </c>
    </row>
    <row r="79" spans="1:18" ht="14.1" customHeight="1">
      <c r="A79" s="73">
        <v>79</v>
      </c>
      <c r="B79" s="457" t="s">
        <v>262</v>
      </c>
      <c r="C79" s="273" t="s">
        <v>363</v>
      </c>
      <c r="D79" s="467" t="s">
        <v>346</v>
      </c>
      <c r="E79" s="468">
        <v>0.05</v>
      </c>
      <c r="F79" s="69" t="s">
        <v>352</v>
      </c>
      <c r="G79" s="286" t="s">
        <v>41</v>
      </c>
      <c r="H79" s="69" t="s">
        <v>645</v>
      </c>
      <c r="I79" s="457" t="s">
        <v>76</v>
      </c>
      <c r="J79" s="303">
        <v>8</v>
      </c>
      <c r="K79" s="304">
        <f t="shared" si="2"/>
        <v>200</v>
      </c>
      <c r="L79" s="221">
        <v>200</v>
      </c>
      <c r="M79" s="220" t="e">
        <f>IF(L79="nio",0,IF(L79&gt;0,L79*J79/N79,0))*VLOOKUP(B79,'2B-Kosten per locatie'!$A$14:$D$38,4,FALSE)</f>
        <v>#DIV/0!</v>
      </c>
      <c r="N79" s="305">
        <f>IF(L79="nio",0,IF(L79&gt;0,VLOOKUP(G79,'3-Productie normen'!A:J,VLOOKUP(L79,'3-Productie normen'!$B$34:$C$37,2,FALSE),FALSE)))</f>
        <v>0</v>
      </c>
      <c r="O79" s="306" t="str">
        <f>VLOOKUP(G79,'3-Productie normen'!A:L,9,FALSE)</f>
        <v>S</v>
      </c>
      <c r="P79" s="306"/>
      <c r="R79" s="307">
        <f t="shared" si="3"/>
        <v>1600</v>
      </c>
    </row>
    <row r="80" spans="1:18" ht="14.1" customHeight="1">
      <c r="A80" s="73">
        <v>80</v>
      </c>
      <c r="B80" s="457" t="s">
        <v>262</v>
      </c>
      <c r="C80" s="273" t="s">
        <v>363</v>
      </c>
      <c r="D80" s="467" t="s">
        <v>346</v>
      </c>
      <c r="E80" s="468">
        <v>0.06</v>
      </c>
      <c r="F80" s="69" t="s">
        <v>293</v>
      </c>
      <c r="G80" s="69" t="s">
        <v>290</v>
      </c>
      <c r="H80" s="69" t="s">
        <v>348</v>
      </c>
      <c r="I80" s="457" t="s">
        <v>80</v>
      </c>
      <c r="J80" s="303">
        <v>56</v>
      </c>
      <c r="K80" s="304">
        <f t="shared" si="2"/>
        <v>80</v>
      </c>
      <c r="L80" s="221">
        <v>80</v>
      </c>
      <c r="M80" s="220" t="e">
        <f>IF(L80="nio",0,IF(L80&gt;0,L80*J80/N80,0))*VLOOKUP(B80,'2B-Kosten per locatie'!$A$14:$D$38,4,FALSE)</f>
        <v>#DIV/0!</v>
      </c>
      <c r="N80" s="305">
        <f>IF(L80="nio",0,IF(L80&gt;0,VLOOKUP(G80,'3-Productie normen'!A:J,VLOOKUP(L80,'3-Productie normen'!$B$34:$C$37,2,FALSE),FALSE)))</f>
        <v>0</v>
      </c>
      <c r="O80" s="306" t="str">
        <f>VLOOKUP(G80,'3-Productie normen'!A:L,9,FALSE)</f>
        <v>L</v>
      </c>
      <c r="P80" s="306"/>
      <c r="R80" s="307">
        <f t="shared" si="3"/>
        <v>4480</v>
      </c>
    </row>
    <row r="81" spans="1:18" ht="14.1" customHeight="1">
      <c r="A81" s="73">
        <v>81</v>
      </c>
      <c r="B81" s="457" t="s">
        <v>262</v>
      </c>
      <c r="C81" s="273" t="s">
        <v>363</v>
      </c>
      <c r="D81" s="467" t="s">
        <v>346</v>
      </c>
      <c r="E81" s="468">
        <v>0.08</v>
      </c>
      <c r="F81" s="69" t="s">
        <v>352</v>
      </c>
      <c r="G81" s="286" t="s">
        <v>41</v>
      </c>
      <c r="H81" s="69" t="s">
        <v>645</v>
      </c>
      <c r="I81" s="457" t="s">
        <v>76</v>
      </c>
      <c r="J81" s="303">
        <v>6</v>
      </c>
      <c r="K81" s="304">
        <f t="shared" si="2"/>
        <v>200</v>
      </c>
      <c r="L81" s="221">
        <v>200</v>
      </c>
      <c r="M81" s="220" t="e">
        <f>IF(L81="nio",0,IF(L81&gt;0,L81*J81/N81,0))*VLOOKUP(B81,'2B-Kosten per locatie'!$A$14:$D$38,4,FALSE)</f>
        <v>#DIV/0!</v>
      </c>
      <c r="N81" s="305">
        <f>IF(L81="nio",0,IF(L81&gt;0,VLOOKUP(G81,'3-Productie normen'!A:J,VLOOKUP(L81,'3-Productie normen'!$B$34:$C$37,2,FALSE),FALSE)))</f>
        <v>0</v>
      </c>
      <c r="O81" s="306" t="str">
        <f>VLOOKUP(G81,'3-Productie normen'!A:L,9,FALSE)</f>
        <v>S</v>
      </c>
      <c r="P81" s="306"/>
      <c r="R81" s="307">
        <f t="shared" si="3"/>
        <v>1200</v>
      </c>
    </row>
    <row r="82" spans="1:18" ht="14.1" customHeight="1">
      <c r="A82" s="73">
        <v>82</v>
      </c>
      <c r="B82" s="457" t="s">
        <v>262</v>
      </c>
      <c r="C82" s="273" t="s">
        <v>363</v>
      </c>
      <c r="D82" s="467" t="s">
        <v>346</v>
      </c>
      <c r="E82" s="468">
        <v>0.09</v>
      </c>
      <c r="F82" s="69" t="s">
        <v>295</v>
      </c>
      <c r="G82" s="273" t="s">
        <v>43</v>
      </c>
      <c r="H82" s="69" t="s">
        <v>348</v>
      </c>
      <c r="I82" s="457" t="s">
        <v>80</v>
      </c>
      <c r="J82" s="303">
        <v>10</v>
      </c>
      <c r="K82" s="304">
        <f t="shared" si="2"/>
        <v>200</v>
      </c>
      <c r="L82" s="221">
        <v>200</v>
      </c>
      <c r="M82" s="220" t="e">
        <f>IF(L82="nio",0,IF(L82&gt;0,L82*J82/N82,0))*VLOOKUP(B82,'2B-Kosten per locatie'!$A$14:$D$38,4,FALSE)</f>
        <v>#DIV/0!</v>
      </c>
      <c r="N82" s="305">
        <f>IF(L82="nio",0,IF(L82&gt;0,VLOOKUP(G82,'3-Productie normen'!A:J,VLOOKUP(L82,'3-Productie normen'!$B$34:$C$37,2,FALSE),FALSE)))</f>
        <v>0</v>
      </c>
      <c r="O82" s="306" t="str">
        <f>VLOOKUP(G82,'3-Productie normen'!A:L,9,FALSE)</f>
        <v>V</v>
      </c>
      <c r="P82" s="306"/>
      <c r="R82" s="307">
        <f t="shared" si="3"/>
        <v>2000</v>
      </c>
    </row>
    <row r="83" spans="1:18" ht="14.1" customHeight="1">
      <c r="A83" s="73">
        <v>83</v>
      </c>
      <c r="B83" s="457" t="s">
        <v>262</v>
      </c>
      <c r="C83" s="273" t="s">
        <v>363</v>
      </c>
      <c r="D83" s="467" t="s">
        <v>346</v>
      </c>
      <c r="E83" s="468">
        <v>0.11</v>
      </c>
      <c r="F83" s="69" t="s">
        <v>352</v>
      </c>
      <c r="G83" s="286" t="s">
        <v>41</v>
      </c>
      <c r="H83" s="69" t="s">
        <v>645</v>
      </c>
      <c r="I83" s="457" t="s">
        <v>76</v>
      </c>
      <c r="J83" s="303">
        <v>6</v>
      </c>
      <c r="K83" s="304">
        <f t="shared" si="2"/>
        <v>200</v>
      </c>
      <c r="L83" s="221">
        <v>200</v>
      </c>
      <c r="M83" s="220" t="e">
        <f>IF(L83="nio",0,IF(L83&gt;0,L83*J83/N83,0))*VLOOKUP(B83,'2B-Kosten per locatie'!$A$14:$D$38,4,FALSE)</f>
        <v>#DIV/0!</v>
      </c>
      <c r="N83" s="305">
        <f>IF(L83="nio",0,IF(L83&gt;0,VLOOKUP(G83,'3-Productie normen'!A:J,VLOOKUP(L83,'3-Productie normen'!$B$34:$C$37,2,FALSE),FALSE)))</f>
        <v>0</v>
      </c>
      <c r="O83" s="306" t="str">
        <f>VLOOKUP(G83,'3-Productie normen'!A:L,9,FALSE)</f>
        <v>S</v>
      </c>
      <c r="P83" s="306"/>
      <c r="R83" s="307">
        <f t="shared" si="3"/>
        <v>1200</v>
      </c>
    </row>
    <row r="84" spans="1:18" ht="14.1" customHeight="1">
      <c r="A84" s="73">
        <v>84</v>
      </c>
      <c r="B84" s="457" t="s">
        <v>262</v>
      </c>
      <c r="C84" s="273" t="s">
        <v>363</v>
      </c>
      <c r="D84" s="467" t="s">
        <v>346</v>
      </c>
      <c r="E84" s="468">
        <v>0.12</v>
      </c>
      <c r="F84" s="69" t="s">
        <v>293</v>
      </c>
      <c r="G84" s="69" t="s">
        <v>290</v>
      </c>
      <c r="H84" s="69" t="s">
        <v>348</v>
      </c>
      <c r="I84" s="457" t="s">
        <v>80</v>
      </c>
      <c r="J84" s="303">
        <v>56</v>
      </c>
      <c r="K84" s="304">
        <f t="shared" si="2"/>
        <v>80</v>
      </c>
      <c r="L84" s="221">
        <v>80</v>
      </c>
      <c r="M84" s="220" t="e">
        <f>IF(L84="nio",0,IF(L84&gt;0,L84*J84/N84,0))*VLOOKUP(B84,'2B-Kosten per locatie'!$A$14:$D$38,4,FALSE)</f>
        <v>#DIV/0!</v>
      </c>
      <c r="N84" s="305">
        <f>IF(L84="nio",0,IF(L84&gt;0,VLOOKUP(G84,'3-Productie normen'!A:J,VLOOKUP(L84,'3-Productie normen'!$B$34:$C$37,2,FALSE),FALSE)))</f>
        <v>0</v>
      </c>
      <c r="O84" s="306" t="str">
        <f>VLOOKUP(G84,'3-Productie normen'!A:L,9,FALSE)</f>
        <v>L</v>
      </c>
      <c r="P84" s="306"/>
      <c r="R84" s="307">
        <f t="shared" si="3"/>
        <v>4480</v>
      </c>
    </row>
    <row r="85" spans="1:18" ht="14.1" customHeight="1">
      <c r="A85" s="73">
        <v>85</v>
      </c>
      <c r="B85" s="457" t="s">
        <v>262</v>
      </c>
      <c r="C85" s="273" t="s">
        <v>363</v>
      </c>
      <c r="D85" s="467" t="s">
        <v>346</v>
      </c>
      <c r="E85" s="468">
        <v>0.13</v>
      </c>
      <c r="F85" s="69" t="s">
        <v>293</v>
      </c>
      <c r="G85" s="69" t="s">
        <v>290</v>
      </c>
      <c r="H85" s="69" t="s">
        <v>348</v>
      </c>
      <c r="I85" s="457" t="s">
        <v>80</v>
      </c>
      <c r="J85" s="303">
        <v>56</v>
      </c>
      <c r="K85" s="304">
        <f t="shared" si="2"/>
        <v>80</v>
      </c>
      <c r="L85" s="221">
        <v>80</v>
      </c>
      <c r="M85" s="220" t="e">
        <f>IF(L85="nio",0,IF(L85&gt;0,L85*J85/N85,0))*VLOOKUP(B85,'2B-Kosten per locatie'!$A$14:$D$38,4,FALSE)</f>
        <v>#DIV/0!</v>
      </c>
      <c r="N85" s="305">
        <f>IF(L85="nio",0,IF(L85&gt;0,VLOOKUP(G85,'3-Productie normen'!A:J,VLOOKUP(L85,'3-Productie normen'!$B$34:$C$37,2,FALSE),FALSE)))</f>
        <v>0</v>
      </c>
      <c r="O85" s="306" t="str">
        <f>VLOOKUP(G85,'3-Productie normen'!A:L,9,FALSE)</f>
        <v>L</v>
      </c>
      <c r="P85" s="306"/>
      <c r="R85" s="307">
        <f t="shared" si="3"/>
        <v>4480</v>
      </c>
    </row>
    <row r="86" spans="1:18" ht="14.1" customHeight="1">
      <c r="A86" s="73">
        <v>86</v>
      </c>
      <c r="B86" s="457" t="s">
        <v>262</v>
      </c>
      <c r="C86" s="273" t="s">
        <v>363</v>
      </c>
      <c r="D86" s="467" t="s">
        <v>346</v>
      </c>
      <c r="E86" s="468">
        <v>0.15</v>
      </c>
      <c r="F86" s="69" t="s">
        <v>352</v>
      </c>
      <c r="G86" s="286" t="s">
        <v>41</v>
      </c>
      <c r="H86" s="69" t="s">
        <v>645</v>
      </c>
      <c r="I86" s="457" t="s">
        <v>76</v>
      </c>
      <c r="J86" s="303">
        <v>8</v>
      </c>
      <c r="K86" s="304">
        <f t="shared" si="2"/>
        <v>200</v>
      </c>
      <c r="L86" s="221">
        <v>200</v>
      </c>
      <c r="M86" s="220" t="e">
        <f>IF(L86="nio",0,IF(L86&gt;0,L86*J86/N86,0))*VLOOKUP(B86,'2B-Kosten per locatie'!$A$14:$D$38,4,FALSE)</f>
        <v>#DIV/0!</v>
      </c>
      <c r="N86" s="305">
        <f>IF(L86="nio",0,IF(L86&gt;0,VLOOKUP(G86,'3-Productie normen'!A:J,VLOOKUP(L86,'3-Productie normen'!$B$34:$C$37,2,FALSE),FALSE)))</f>
        <v>0</v>
      </c>
      <c r="O86" s="306" t="str">
        <f>VLOOKUP(G86,'3-Productie normen'!A:L,9,FALSE)</f>
        <v>S</v>
      </c>
      <c r="P86" s="306"/>
      <c r="R86" s="307">
        <f t="shared" si="3"/>
        <v>1600</v>
      </c>
    </row>
    <row r="87" spans="1:18" ht="14.1" customHeight="1">
      <c r="A87" s="73">
        <v>87</v>
      </c>
      <c r="B87" s="457" t="s">
        <v>262</v>
      </c>
      <c r="C87" s="273" t="s">
        <v>363</v>
      </c>
      <c r="D87" s="467" t="s">
        <v>346</v>
      </c>
      <c r="E87" s="468">
        <v>0.16</v>
      </c>
      <c r="F87" s="69" t="s">
        <v>352</v>
      </c>
      <c r="G87" s="286" t="s">
        <v>41</v>
      </c>
      <c r="H87" s="69" t="s">
        <v>645</v>
      </c>
      <c r="I87" s="457" t="s">
        <v>76</v>
      </c>
      <c r="J87" s="303">
        <v>8</v>
      </c>
      <c r="K87" s="304">
        <f t="shared" si="2"/>
        <v>200</v>
      </c>
      <c r="L87" s="221">
        <v>200</v>
      </c>
      <c r="M87" s="220" t="e">
        <f>IF(L87="nio",0,IF(L87&gt;0,L87*J87/N87,0))*VLOOKUP(B87,'2B-Kosten per locatie'!$A$14:$D$38,4,FALSE)</f>
        <v>#DIV/0!</v>
      </c>
      <c r="N87" s="305">
        <f>IF(L87="nio",0,IF(L87&gt;0,VLOOKUP(G87,'3-Productie normen'!A:J,VLOOKUP(L87,'3-Productie normen'!$B$34:$C$37,2,FALSE),FALSE)))</f>
        <v>0</v>
      </c>
      <c r="O87" s="306" t="str">
        <f>VLOOKUP(G87,'3-Productie normen'!A:L,9,FALSE)</f>
        <v>S</v>
      </c>
      <c r="P87" s="306"/>
      <c r="R87" s="307">
        <f t="shared" si="3"/>
        <v>1600</v>
      </c>
    </row>
    <row r="88" spans="1:18" ht="14.1" customHeight="1">
      <c r="A88" s="73">
        <v>88</v>
      </c>
      <c r="B88" s="457" t="s">
        <v>262</v>
      </c>
      <c r="C88" s="273" t="s">
        <v>363</v>
      </c>
      <c r="D88" s="467" t="s">
        <v>346</v>
      </c>
      <c r="E88" s="468">
        <v>0.17</v>
      </c>
      <c r="F88" s="69" t="s">
        <v>295</v>
      </c>
      <c r="G88" s="273" t="s">
        <v>43</v>
      </c>
      <c r="H88" s="69" t="s">
        <v>348</v>
      </c>
      <c r="I88" s="457" t="s">
        <v>80</v>
      </c>
      <c r="J88" s="303">
        <v>169</v>
      </c>
      <c r="K88" s="304">
        <f t="shared" si="2"/>
        <v>200</v>
      </c>
      <c r="L88" s="221">
        <v>200</v>
      </c>
      <c r="M88" s="220" t="e">
        <f>IF(L88="nio",0,IF(L88&gt;0,L88*J88/N88,0))*VLOOKUP(B88,'2B-Kosten per locatie'!$A$14:$D$38,4,FALSE)</f>
        <v>#DIV/0!</v>
      </c>
      <c r="N88" s="305">
        <f>IF(L88="nio",0,IF(L88&gt;0,VLOOKUP(G88,'3-Productie normen'!A:J,VLOOKUP(L88,'3-Productie normen'!$B$34:$C$37,2,FALSE),FALSE)))</f>
        <v>0</v>
      </c>
      <c r="O88" s="306" t="str">
        <f>VLOOKUP(G88,'3-Productie normen'!A:L,9,FALSE)</f>
        <v>V</v>
      </c>
      <c r="P88" s="306"/>
      <c r="R88" s="307">
        <f t="shared" si="3"/>
        <v>33800</v>
      </c>
    </row>
    <row r="89" spans="1:18" ht="14.1" customHeight="1">
      <c r="A89" s="73">
        <v>89</v>
      </c>
      <c r="B89" s="457" t="s">
        <v>262</v>
      </c>
      <c r="C89" s="273" t="s">
        <v>363</v>
      </c>
      <c r="D89" s="467" t="s">
        <v>346</v>
      </c>
      <c r="E89" s="468">
        <v>0.18</v>
      </c>
      <c r="F89" s="69" t="s">
        <v>293</v>
      </c>
      <c r="G89" s="69" t="s">
        <v>290</v>
      </c>
      <c r="H89" s="69" t="s">
        <v>348</v>
      </c>
      <c r="I89" s="457" t="s">
        <v>80</v>
      </c>
      <c r="J89" s="303">
        <v>56</v>
      </c>
      <c r="K89" s="304">
        <f t="shared" si="2"/>
        <v>80</v>
      </c>
      <c r="L89" s="221">
        <v>80</v>
      </c>
      <c r="M89" s="220" t="e">
        <f>IF(L89="nio",0,IF(L89&gt;0,L89*J89/N89,0))*VLOOKUP(B89,'2B-Kosten per locatie'!$A$14:$D$38,4,FALSE)</f>
        <v>#DIV/0!</v>
      </c>
      <c r="N89" s="305">
        <f>IF(L89="nio",0,IF(L89&gt;0,VLOOKUP(G89,'3-Productie normen'!A:J,VLOOKUP(L89,'3-Productie normen'!$B$34:$C$37,2,FALSE),FALSE)))</f>
        <v>0</v>
      </c>
      <c r="O89" s="306" t="str">
        <f>VLOOKUP(G89,'3-Productie normen'!A:L,9,FALSE)</f>
        <v>L</v>
      </c>
      <c r="P89" s="306"/>
      <c r="R89" s="307">
        <f t="shared" si="3"/>
        <v>4480</v>
      </c>
    </row>
    <row r="90" spans="1:18" ht="14.1" customHeight="1">
      <c r="A90" s="73">
        <v>90</v>
      </c>
      <c r="B90" s="457" t="s">
        <v>262</v>
      </c>
      <c r="C90" s="273" t="s">
        <v>363</v>
      </c>
      <c r="D90" s="467" t="s">
        <v>346</v>
      </c>
      <c r="E90" s="468">
        <v>0.2</v>
      </c>
      <c r="F90" s="69" t="s">
        <v>286</v>
      </c>
      <c r="G90" s="273" t="s">
        <v>39</v>
      </c>
      <c r="H90" s="69" t="s">
        <v>348</v>
      </c>
      <c r="I90" s="457" t="s">
        <v>80</v>
      </c>
      <c r="J90" s="303">
        <v>22</v>
      </c>
      <c r="K90" s="304">
        <f t="shared" si="2"/>
        <v>40</v>
      </c>
      <c r="L90" s="221">
        <v>40</v>
      </c>
      <c r="M90" s="220" t="e">
        <f>IF(L90="nio",0,IF(L90&gt;0,L90*J90/N90,0))*VLOOKUP(B90,'2B-Kosten per locatie'!$A$14:$D$38,4,FALSE)</f>
        <v>#DIV/0!</v>
      </c>
      <c r="N90" s="305">
        <f>IF(L90="nio",0,IF(L90&gt;0,VLOOKUP(G90,'3-Productie normen'!A:J,VLOOKUP(L90,'3-Productie normen'!$B$34:$C$37,2,FALSE),FALSE)))</f>
        <v>0</v>
      </c>
      <c r="O90" s="306" t="str">
        <f>VLOOKUP(G90,'3-Productie normen'!A:L,9,FALSE)</f>
        <v>B</v>
      </c>
      <c r="P90" s="306"/>
      <c r="R90" s="307">
        <f t="shared" si="3"/>
        <v>880</v>
      </c>
    </row>
    <row r="91" spans="1:18" ht="14.1" customHeight="1">
      <c r="A91" s="73">
        <v>91</v>
      </c>
      <c r="B91" s="457" t="s">
        <v>262</v>
      </c>
      <c r="C91" s="273" t="s">
        <v>363</v>
      </c>
      <c r="D91" s="467" t="s">
        <v>346</v>
      </c>
      <c r="E91" s="468">
        <v>0.21</v>
      </c>
      <c r="F91" s="69" t="s">
        <v>295</v>
      </c>
      <c r="G91" s="273" t="s">
        <v>43</v>
      </c>
      <c r="H91" s="69" t="s">
        <v>348</v>
      </c>
      <c r="I91" s="457" t="s">
        <v>80</v>
      </c>
      <c r="J91" s="303">
        <v>22</v>
      </c>
      <c r="K91" s="304">
        <f t="shared" si="2"/>
        <v>200</v>
      </c>
      <c r="L91" s="221">
        <v>200</v>
      </c>
      <c r="M91" s="220" t="e">
        <f>IF(L91="nio",0,IF(L91&gt;0,L91*J91/N91,0))*VLOOKUP(B91,'2B-Kosten per locatie'!$A$14:$D$38,4,FALSE)</f>
        <v>#DIV/0!</v>
      </c>
      <c r="N91" s="305">
        <f>IF(L91="nio",0,IF(L91&gt;0,VLOOKUP(G91,'3-Productie normen'!A:J,VLOOKUP(L91,'3-Productie normen'!$B$34:$C$37,2,FALSE),FALSE)))</f>
        <v>0</v>
      </c>
      <c r="O91" s="306" t="str">
        <f>VLOOKUP(G91,'3-Productie normen'!A:L,9,FALSE)</f>
        <v>V</v>
      </c>
      <c r="P91" s="306"/>
      <c r="R91" s="307">
        <f t="shared" si="3"/>
        <v>4400</v>
      </c>
    </row>
    <row r="92" spans="1:18" ht="14.1" customHeight="1">
      <c r="A92" s="73">
        <v>92</v>
      </c>
      <c r="B92" s="457" t="s">
        <v>262</v>
      </c>
      <c r="C92" s="273" t="s">
        <v>363</v>
      </c>
      <c r="D92" s="467" t="s">
        <v>346</v>
      </c>
      <c r="E92" s="468">
        <v>0.23</v>
      </c>
      <c r="F92" s="69" t="s">
        <v>295</v>
      </c>
      <c r="G92" s="273" t="s">
        <v>43</v>
      </c>
      <c r="H92" s="69" t="s">
        <v>348</v>
      </c>
      <c r="I92" s="457" t="s">
        <v>80</v>
      </c>
      <c r="J92" s="303">
        <v>106</v>
      </c>
      <c r="K92" s="304">
        <f t="shared" si="2"/>
        <v>200</v>
      </c>
      <c r="L92" s="221">
        <v>200</v>
      </c>
      <c r="M92" s="220" t="e">
        <f>IF(L92="nio",0,IF(L92&gt;0,L92*J92/N92,0))*VLOOKUP(B92,'2B-Kosten per locatie'!$A$14:$D$38,4,FALSE)</f>
        <v>#DIV/0!</v>
      </c>
      <c r="N92" s="305">
        <f>IF(L92="nio",0,IF(L92&gt;0,VLOOKUP(G92,'3-Productie normen'!A:J,VLOOKUP(L92,'3-Productie normen'!$B$34:$C$37,2,FALSE),FALSE)))</f>
        <v>0</v>
      </c>
      <c r="O92" s="306" t="str">
        <f>VLOOKUP(G92,'3-Productie normen'!A:L,9,FALSE)</f>
        <v>V</v>
      </c>
      <c r="P92" s="306"/>
      <c r="R92" s="307">
        <f t="shared" si="3"/>
        <v>21200</v>
      </c>
    </row>
    <row r="93" spans="1:18" ht="14.1" customHeight="1">
      <c r="A93" s="73">
        <v>93</v>
      </c>
      <c r="B93" s="457" t="s">
        <v>262</v>
      </c>
      <c r="C93" s="273" t="s">
        <v>363</v>
      </c>
      <c r="D93" s="467" t="s">
        <v>346</v>
      </c>
      <c r="E93" s="468">
        <v>0.24</v>
      </c>
      <c r="F93" s="69" t="s">
        <v>355</v>
      </c>
      <c r="G93" s="69" t="s">
        <v>290</v>
      </c>
      <c r="H93" s="69" t="s">
        <v>645</v>
      </c>
      <c r="I93" s="457" t="s">
        <v>80</v>
      </c>
      <c r="J93" s="303">
        <v>6</v>
      </c>
      <c r="K93" s="304">
        <f t="shared" si="2"/>
        <v>80</v>
      </c>
      <c r="L93" s="221">
        <v>80</v>
      </c>
      <c r="M93" s="220" t="e">
        <f>IF(L93="nio",0,IF(L93&gt;0,L93*J93/N93,0))*VLOOKUP(B93,'2B-Kosten per locatie'!$A$14:$D$38,4,FALSE)</f>
        <v>#DIV/0!</v>
      </c>
      <c r="N93" s="305">
        <f>IF(L93="nio",0,IF(L93&gt;0,VLOOKUP(G93,'3-Productie normen'!A:J,VLOOKUP(L93,'3-Productie normen'!$B$34:$C$37,2,FALSE),FALSE)))</f>
        <v>0</v>
      </c>
      <c r="O93" s="306" t="str">
        <f>VLOOKUP(G93,'3-Productie normen'!A:L,9,FALSE)</f>
        <v>L</v>
      </c>
      <c r="P93" s="306"/>
      <c r="R93" s="307">
        <f t="shared" si="3"/>
        <v>480</v>
      </c>
    </row>
    <row r="94" spans="1:18" ht="14.1" customHeight="1">
      <c r="A94" s="73">
        <v>94</v>
      </c>
      <c r="B94" s="457" t="s">
        <v>262</v>
      </c>
      <c r="C94" s="273" t="s">
        <v>363</v>
      </c>
      <c r="D94" s="467" t="s">
        <v>346</v>
      </c>
      <c r="E94" s="468">
        <v>0.26</v>
      </c>
      <c r="F94" s="69" t="s">
        <v>352</v>
      </c>
      <c r="G94" s="286" t="s">
        <v>41</v>
      </c>
      <c r="H94" s="69" t="s">
        <v>350</v>
      </c>
      <c r="I94" s="457" t="s">
        <v>76</v>
      </c>
      <c r="J94" s="303">
        <v>8</v>
      </c>
      <c r="K94" s="304">
        <f t="shared" si="2"/>
        <v>200</v>
      </c>
      <c r="L94" s="221">
        <v>200</v>
      </c>
      <c r="M94" s="220" t="e">
        <f>IF(L94="nio",0,IF(L94&gt;0,L94*J94/N94,0))*VLOOKUP(B94,'2B-Kosten per locatie'!$A$14:$D$38,4,FALSE)</f>
        <v>#DIV/0!</v>
      </c>
      <c r="N94" s="305">
        <f>IF(L94="nio",0,IF(L94&gt;0,VLOOKUP(G94,'3-Productie normen'!A:J,VLOOKUP(L94,'3-Productie normen'!$B$34:$C$37,2,FALSE),FALSE)))</f>
        <v>0</v>
      </c>
      <c r="O94" s="306" t="str">
        <f>VLOOKUP(G94,'3-Productie normen'!A:L,9,FALSE)</f>
        <v>S</v>
      </c>
      <c r="P94" s="306"/>
      <c r="R94" s="307">
        <f t="shared" si="3"/>
        <v>1600</v>
      </c>
    </row>
    <row r="95" spans="1:18" ht="14.1" customHeight="1">
      <c r="A95" s="73">
        <v>95</v>
      </c>
      <c r="B95" s="457" t="s">
        <v>262</v>
      </c>
      <c r="C95" s="273" t="s">
        <v>363</v>
      </c>
      <c r="D95" s="467" t="s">
        <v>346</v>
      </c>
      <c r="E95" s="468">
        <v>0.27</v>
      </c>
      <c r="F95" s="69" t="s">
        <v>286</v>
      </c>
      <c r="G95" s="273" t="s">
        <v>39</v>
      </c>
      <c r="H95" s="69" t="s">
        <v>348</v>
      </c>
      <c r="I95" s="457" t="s">
        <v>80</v>
      </c>
      <c r="J95" s="303">
        <v>14</v>
      </c>
      <c r="K95" s="304">
        <f t="shared" si="2"/>
        <v>40</v>
      </c>
      <c r="L95" s="221">
        <v>40</v>
      </c>
      <c r="M95" s="220" t="e">
        <f>IF(L95="nio",0,IF(L95&gt;0,L95*J95/N95,0))*VLOOKUP(B95,'2B-Kosten per locatie'!$A$14:$D$38,4,FALSE)</f>
        <v>#DIV/0!</v>
      </c>
      <c r="N95" s="305">
        <f>IF(L95="nio",0,IF(L95&gt;0,VLOOKUP(G95,'3-Productie normen'!A:J,VLOOKUP(L95,'3-Productie normen'!$B$34:$C$37,2,FALSE),FALSE)))</f>
        <v>0</v>
      </c>
      <c r="O95" s="306" t="str">
        <f>VLOOKUP(G95,'3-Productie normen'!A:L,9,FALSE)</f>
        <v>B</v>
      </c>
      <c r="P95" s="306"/>
      <c r="R95" s="307">
        <f t="shared" si="3"/>
        <v>560</v>
      </c>
    </row>
    <row r="96" spans="1:18" ht="14.1" customHeight="1">
      <c r="A96" s="73">
        <v>96</v>
      </c>
      <c r="B96" s="457" t="s">
        <v>262</v>
      </c>
      <c r="C96" s="273" t="s">
        <v>363</v>
      </c>
      <c r="D96" s="467" t="s">
        <v>346</v>
      </c>
      <c r="E96" s="468">
        <v>0.28000000000000003</v>
      </c>
      <c r="F96" s="69" t="s">
        <v>295</v>
      </c>
      <c r="G96" s="273" t="s">
        <v>43</v>
      </c>
      <c r="H96" s="69" t="s">
        <v>348</v>
      </c>
      <c r="I96" s="457" t="s">
        <v>80</v>
      </c>
      <c r="J96" s="303">
        <v>20</v>
      </c>
      <c r="K96" s="304">
        <f t="shared" si="2"/>
        <v>200</v>
      </c>
      <c r="L96" s="221">
        <v>200</v>
      </c>
      <c r="M96" s="220" t="e">
        <f>IF(L96="nio",0,IF(L96&gt;0,L96*J96/N96,0))*VLOOKUP(B96,'2B-Kosten per locatie'!$A$14:$D$38,4,FALSE)</f>
        <v>#DIV/0!</v>
      </c>
      <c r="N96" s="305">
        <f>IF(L96="nio",0,IF(L96&gt;0,VLOOKUP(G96,'3-Productie normen'!A:J,VLOOKUP(L96,'3-Productie normen'!$B$34:$C$37,2,FALSE),FALSE)))</f>
        <v>0</v>
      </c>
      <c r="O96" s="306" t="str">
        <f>VLOOKUP(G96,'3-Productie normen'!A:L,9,FALSE)</f>
        <v>V</v>
      </c>
      <c r="P96" s="306"/>
      <c r="R96" s="307">
        <f t="shared" si="3"/>
        <v>4000</v>
      </c>
    </row>
    <row r="97" spans="1:18" ht="14.1" customHeight="1">
      <c r="A97" s="73">
        <v>97</v>
      </c>
      <c r="B97" s="457" t="s">
        <v>262</v>
      </c>
      <c r="C97" s="273" t="s">
        <v>363</v>
      </c>
      <c r="D97" s="467" t="s">
        <v>346</v>
      </c>
      <c r="E97" s="468" t="s">
        <v>360</v>
      </c>
      <c r="F97" s="69" t="s">
        <v>295</v>
      </c>
      <c r="G97" s="273" t="s">
        <v>43</v>
      </c>
      <c r="H97" s="69" t="s">
        <v>348</v>
      </c>
      <c r="I97" s="457" t="s">
        <v>80</v>
      </c>
      <c r="J97" s="303">
        <v>10</v>
      </c>
      <c r="K97" s="304">
        <f t="shared" si="2"/>
        <v>200</v>
      </c>
      <c r="L97" s="221">
        <v>200</v>
      </c>
      <c r="M97" s="220" t="e">
        <f>IF(L97="nio",0,IF(L97&gt;0,L97*J97/N97,0))*VLOOKUP(B97,'2B-Kosten per locatie'!$A$14:$D$38,4,FALSE)</f>
        <v>#DIV/0!</v>
      </c>
      <c r="N97" s="305">
        <f>IF(L97="nio",0,IF(L97&gt;0,VLOOKUP(G97,'3-Productie normen'!A:J,VLOOKUP(L97,'3-Productie normen'!$B$34:$C$37,2,FALSE),FALSE)))</f>
        <v>0</v>
      </c>
      <c r="O97" s="306" t="str">
        <f>VLOOKUP(G97,'3-Productie normen'!A:L,9,FALSE)</f>
        <v>V</v>
      </c>
      <c r="P97" s="306"/>
      <c r="R97" s="307">
        <f t="shared" si="3"/>
        <v>2000</v>
      </c>
    </row>
    <row r="98" spans="1:18" ht="14.1" customHeight="1">
      <c r="A98" s="73">
        <v>98</v>
      </c>
      <c r="B98" s="457" t="s">
        <v>262</v>
      </c>
      <c r="C98" s="273" t="s">
        <v>363</v>
      </c>
      <c r="D98" s="467" t="s">
        <v>346</v>
      </c>
      <c r="E98" s="468">
        <v>0.28999999999999998</v>
      </c>
      <c r="F98" s="69" t="s">
        <v>286</v>
      </c>
      <c r="G98" s="273" t="s">
        <v>39</v>
      </c>
      <c r="H98" s="69" t="s">
        <v>348</v>
      </c>
      <c r="I98" s="457" t="s">
        <v>80</v>
      </c>
      <c r="J98" s="303">
        <v>14</v>
      </c>
      <c r="K98" s="304">
        <f t="shared" si="2"/>
        <v>40</v>
      </c>
      <c r="L98" s="221">
        <v>40</v>
      </c>
      <c r="M98" s="220" t="e">
        <f>IF(L98="nio",0,IF(L98&gt;0,L98*J98/N98,0))*VLOOKUP(B98,'2B-Kosten per locatie'!$A$14:$D$38,4,FALSE)</f>
        <v>#DIV/0!</v>
      </c>
      <c r="N98" s="305">
        <f>IF(L98="nio",0,IF(L98&gt;0,VLOOKUP(G98,'3-Productie normen'!A:J,VLOOKUP(L98,'3-Productie normen'!$B$34:$C$37,2,FALSE),FALSE)))</f>
        <v>0</v>
      </c>
      <c r="O98" s="306" t="str">
        <f>VLOOKUP(G98,'3-Productie normen'!A:L,9,FALSE)</f>
        <v>B</v>
      </c>
      <c r="P98" s="306"/>
      <c r="R98" s="307">
        <f t="shared" si="3"/>
        <v>560</v>
      </c>
    </row>
    <row r="99" spans="1:18" ht="14.1" customHeight="1">
      <c r="A99" s="73">
        <v>99</v>
      </c>
      <c r="B99" s="457" t="s">
        <v>262</v>
      </c>
      <c r="C99" s="273" t="s">
        <v>363</v>
      </c>
      <c r="D99" s="467" t="s">
        <v>346</v>
      </c>
      <c r="E99" s="468">
        <v>0.31</v>
      </c>
      <c r="F99" s="69" t="s">
        <v>352</v>
      </c>
      <c r="G99" s="286" t="s">
        <v>41</v>
      </c>
      <c r="H99" s="69" t="s">
        <v>350</v>
      </c>
      <c r="I99" s="457" t="s">
        <v>76</v>
      </c>
      <c r="J99" s="303">
        <v>14</v>
      </c>
      <c r="K99" s="304">
        <f t="shared" si="2"/>
        <v>200</v>
      </c>
      <c r="L99" s="221">
        <v>200</v>
      </c>
      <c r="M99" s="220" t="e">
        <f>IF(L99="nio",0,IF(L99&gt;0,L99*J99/N99,0))*VLOOKUP(B99,'2B-Kosten per locatie'!$A$14:$D$38,4,FALSE)</f>
        <v>#DIV/0!</v>
      </c>
      <c r="N99" s="305">
        <f>IF(L99="nio",0,IF(L99&gt;0,VLOOKUP(G99,'3-Productie normen'!A:J,VLOOKUP(L99,'3-Productie normen'!$B$34:$C$37,2,FALSE),FALSE)))</f>
        <v>0</v>
      </c>
      <c r="O99" s="306" t="str">
        <f>VLOOKUP(G99,'3-Productie normen'!A:L,9,FALSE)</f>
        <v>S</v>
      </c>
      <c r="P99" s="306"/>
      <c r="R99" s="307">
        <f t="shared" si="3"/>
        <v>2800</v>
      </c>
    </row>
    <row r="100" spans="1:18" ht="14.1" customHeight="1">
      <c r="A100" s="73">
        <v>100</v>
      </c>
      <c r="B100" s="457" t="s">
        <v>262</v>
      </c>
      <c r="C100" s="273" t="s">
        <v>363</v>
      </c>
      <c r="D100" s="467" t="s">
        <v>346</v>
      </c>
      <c r="E100" s="468">
        <v>0.32</v>
      </c>
      <c r="F100" s="69" t="s">
        <v>293</v>
      </c>
      <c r="G100" s="69" t="s">
        <v>290</v>
      </c>
      <c r="H100" s="69" t="s">
        <v>348</v>
      </c>
      <c r="I100" s="457" t="s">
        <v>80</v>
      </c>
      <c r="J100" s="303">
        <v>56</v>
      </c>
      <c r="K100" s="304">
        <f t="shared" si="2"/>
        <v>80</v>
      </c>
      <c r="L100" s="221">
        <v>80</v>
      </c>
      <c r="M100" s="220" t="e">
        <f>IF(L100="nio",0,IF(L100&gt;0,L100*J100/N100,0))*VLOOKUP(B100,'2B-Kosten per locatie'!$A$14:$D$38,4,FALSE)</f>
        <v>#DIV/0!</v>
      </c>
      <c r="N100" s="305">
        <f>IF(L100="nio",0,IF(L100&gt;0,VLOOKUP(G100,'3-Productie normen'!A:J,VLOOKUP(L100,'3-Productie normen'!$B$34:$C$37,2,FALSE),FALSE)))</f>
        <v>0</v>
      </c>
      <c r="O100" s="306" t="str">
        <f>VLOOKUP(G100,'3-Productie normen'!A:L,9,FALSE)</f>
        <v>L</v>
      </c>
      <c r="P100" s="306"/>
      <c r="R100" s="307">
        <f t="shared" si="3"/>
        <v>4480</v>
      </c>
    </row>
    <row r="101" spans="1:18" ht="14.1" customHeight="1">
      <c r="A101" s="73">
        <v>101</v>
      </c>
      <c r="B101" s="457" t="s">
        <v>262</v>
      </c>
      <c r="C101" s="273" t="s">
        <v>363</v>
      </c>
      <c r="D101" s="467" t="s">
        <v>346</v>
      </c>
      <c r="E101" s="468">
        <v>0.33</v>
      </c>
      <c r="F101" s="69" t="s">
        <v>293</v>
      </c>
      <c r="G101" s="69" t="s">
        <v>290</v>
      </c>
      <c r="H101" s="69" t="s">
        <v>348</v>
      </c>
      <c r="I101" s="457" t="s">
        <v>80</v>
      </c>
      <c r="J101" s="303">
        <v>53</v>
      </c>
      <c r="K101" s="304">
        <f t="shared" si="2"/>
        <v>80</v>
      </c>
      <c r="L101" s="221">
        <v>80</v>
      </c>
      <c r="M101" s="220" t="e">
        <f>IF(L101="nio",0,IF(L101&gt;0,L101*J101/N101,0))*VLOOKUP(B101,'2B-Kosten per locatie'!$A$14:$D$38,4,FALSE)</f>
        <v>#DIV/0!</v>
      </c>
      <c r="N101" s="305">
        <f>IF(L101="nio",0,IF(L101&gt;0,VLOOKUP(G101,'3-Productie normen'!A:J,VLOOKUP(L101,'3-Productie normen'!$B$34:$C$37,2,FALSE),FALSE)))</f>
        <v>0</v>
      </c>
      <c r="O101" s="306" t="str">
        <f>VLOOKUP(G101,'3-Productie normen'!A:L,9,FALSE)</f>
        <v>L</v>
      </c>
      <c r="P101" s="306"/>
      <c r="R101" s="307">
        <f t="shared" si="3"/>
        <v>4240</v>
      </c>
    </row>
    <row r="102" spans="1:18" ht="14.1" customHeight="1">
      <c r="A102" s="73">
        <v>102</v>
      </c>
      <c r="B102" s="457" t="s">
        <v>262</v>
      </c>
      <c r="C102" s="273" t="s">
        <v>363</v>
      </c>
      <c r="D102" s="467" t="s">
        <v>346</v>
      </c>
      <c r="E102" s="468">
        <v>0.34</v>
      </c>
      <c r="F102" s="69" t="s">
        <v>352</v>
      </c>
      <c r="G102" s="286" t="s">
        <v>41</v>
      </c>
      <c r="H102" s="69" t="s">
        <v>350</v>
      </c>
      <c r="I102" s="457" t="s">
        <v>76</v>
      </c>
      <c r="J102" s="303">
        <v>8.5</v>
      </c>
      <c r="K102" s="304">
        <f t="shared" si="2"/>
        <v>200</v>
      </c>
      <c r="L102" s="221">
        <v>200</v>
      </c>
      <c r="M102" s="220" t="e">
        <f>IF(L102="nio",0,IF(L102&gt;0,L102*J102/N102,0))*VLOOKUP(B102,'2B-Kosten per locatie'!$A$14:$D$38,4,FALSE)</f>
        <v>#DIV/0!</v>
      </c>
      <c r="N102" s="305">
        <f>IF(L102="nio",0,IF(L102&gt;0,VLOOKUP(G102,'3-Productie normen'!A:J,VLOOKUP(L102,'3-Productie normen'!$B$34:$C$37,2,FALSE),FALSE)))</f>
        <v>0</v>
      </c>
      <c r="O102" s="306" t="str">
        <f>VLOOKUP(G102,'3-Productie normen'!A:L,9,FALSE)</f>
        <v>S</v>
      </c>
      <c r="P102" s="306"/>
      <c r="R102" s="307">
        <f t="shared" si="3"/>
        <v>1700</v>
      </c>
    </row>
    <row r="103" spans="1:18" ht="14.1" customHeight="1">
      <c r="A103" s="73">
        <v>103</v>
      </c>
      <c r="B103" s="457" t="s">
        <v>262</v>
      </c>
      <c r="C103" s="273" t="s">
        <v>363</v>
      </c>
      <c r="D103" s="302">
        <v>1</v>
      </c>
      <c r="E103" s="468">
        <v>1.34</v>
      </c>
      <c r="F103" s="69" t="s">
        <v>352</v>
      </c>
      <c r="G103" s="286" t="s">
        <v>41</v>
      </c>
      <c r="H103" s="69" t="s">
        <v>350</v>
      </c>
      <c r="I103" s="457" t="s">
        <v>76</v>
      </c>
      <c r="J103" s="303">
        <v>8.5</v>
      </c>
      <c r="K103" s="304">
        <f t="shared" si="2"/>
        <v>200</v>
      </c>
      <c r="L103" s="221">
        <v>200</v>
      </c>
      <c r="M103" s="220" t="e">
        <f>IF(L103="nio",0,IF(L103&gt;0,L103*J103/N103,0))*VLOOKUP(B103,'2B-Kosten per locatie'!$A$14:$D$38,4,FALSE)</f>
        <v>#DIV/0!</v>
      </c>
      <c r="N103" s="305">
        <f>IF(L103="nio",0,IF(L103&gt;0,VLOOKUP(G103,'3-Productie normen'!A:J,VLOOKUP(L103,'3-Productie normen'!$B$34:$C$37,2,FALSE),FALSE)))</f>
        <v>0</v>
      </c>
      <c r="O103" s="306" t="str">
        <f>VLOOKUP(G103,'3-Productie normen'!A:L,9,FALSE)</f>
        <v>S</v>
      </c>
      <c r="P103" s="306"/>
      <c r="R103" s="307">
        <f t="shared" si="3"/>
        <v>1700</v>
      </c>
    </row>
    <row r="104" spans="1:18" ht="14.1" customHeight="1">
      <c r="A104" s="73">
        <v>104</v>
      </c>
      <c r="B104" s="457" t="s">
        <v>262</v>
      </c>
      <c r="C104" s="273" t="s">
        <v>363</v>
      </c>
      <c r="D104" s="467" t="s">
        <v>346</v>
      </c>
      <c r="E104" s="468" t="s">
        <v>361</v>
      </c>
      <c r="F104" s="69" t="s">
        <v>352</v>
      </c>
      <c r="G104" s="286" t="s">
        <v>41</v>
      </c>
      <c r="H104" s="69" t="s">
        <v>350</v>
      </c>
      <c r="I104" s="457" t="s">
        <v>76</v>
      </c>
      <c r="J104" s="303">
        <v>0.5</v>
      </c>
      <c r="K104" s="304">
        <f t="shared" si="2"/>
        <v>200</v>
      </c>
      <c r="L104" s="221">
        <v>200</v>
      </c>
      <c r="M104" s="220" t="e">
        <f>IF(L104="nio",0,IF(L104&gt;0,L104*J104/N104,0))*VLOOKUP(B104,'2B-Kosten per locatie'!$A$14:$D$38,4,FALSE)</f>
        <v>#DIV/0!</v>
      </c>
      <c r="N104" s="305">
        <f>IF(L104="nio",0,IF(L104&gt;0,VLOOKUP(G104,'3-Productie normen'!A:J,VLOOKUP(L104,'3-Productie normen'!$B$34:$C$37,2,FALSE),FALSE)))</f>
        <v>0</v>
      </c>
      <c r="O104" s="306" t="str">
        <f>VLOOKUP(G104,'3-Productie normen'!A:L,9,FALSE)</f>
        <v>S</v>
      </c>
      <c r="P104" s="306"/>
      <c r="R104" s="307">
        <f t="shared" si="3"/>
        <v>100</v>
      </c>
    </row>
    <row r="105" spans="1:18" ht="14.1" customHeight="1">
      <c r="A105" s="73">
        <v>105</v>
      </c>
      <c r="B105" s="457" t="s">
        <v>262</v>
      </c>
      <c r="C105" s="273" t="s">
        <v>363</v>
      </c>
      <c r="D105" s="467" t="s">
        <v>346</v>
      </c>
      <c r="E105" s="468" t="s">
        <v>361</v>
      </c>
      <c r="F105" s="69" t="s">
        <v>352</v>
      </c>
      <c r="G105" s="286" t="s">
        <v>41</v>
      </c>
      <c r="H105" s="69" t="s">
        <v>350</v>
      </c>
      <c r="I105" s="457" t="s">
        <v>76</v>
      </c>
      <c r="J105" s="303">
        <v>0.5</v>
      </c>
      <c r="K105" s="304">
        <f t="shared" si="2"/>
        <v>200</v>
      </c>
      <c r="L105" s="221">
        <v>200</v>
      </c>
      <c r="M105" s="220" t="e">
        <f>IF(L105="nio",0,IF(L105&gt;0,L105*J105/N105,0))*VLOOKUP(B105,'2B-Kosten per locatie'!$A$14:$D$38,4,FALSE)</f>
        <v>#DIV/0!</v>
      </c>
      <c r="N105" s="305">
        <f>IF(L105="nio",0,IF(L105&gt;0,VLOOKUP(G105,'3-Productie normen'!A:J,VLOOKUP(L105,'3-Productie normen'!$B$34:$C$37,2,FALSE),FALSE)))</f>
        <v>0</v>
      </c>
      <c r="O105" s="306" t="str">
        <f>VLOOKUP(G105,'3-Productie normen'!A:L,9,FALSE)</f>
        <v>S</v>
      </c>
      <c r="P105" s="306"/>
      <c r="R105" s="307">
        <f t="shared" si="3"/>
        <v>100</v>
      </c>
    </row>
    <row r="106" spans="1:18" ht="14.1" customHeight="1">
      <c r="A106" s="73">
        <v>106</v>
      </c>
      <c r="B106" s="457" t="s">
        <v>262</v>
      </c>
      <c r="C106" s="273" t="s">
        <v>363</v>
      </c>
      <c r="D106" s="467" t="s">
        <v>346</v>
      </c>
      <c r="E106" s="468">
        <v>0.35</v>
      </c>
      <c r="F106" s="69" t="s">
        <v>295</v>
      </c>
      <c r="G106" s="273" t="s">
        <v>43</v>
      </c>
      <c r="H106" s="69" t="s">
        <v>348</v>
      </c>
      <c r="I106" s="457" t="s">
        <v>80</v>
      </c>
      <c r="J106" s="303">
        <v>63.5</v>
      </c>
      <c r="K106" s="304">
        <f t="shared" si="2"/>
        <v>200</v>
      </c>
      <c r="L106" s="221">
        <v>200</v>
      </c>
      <c r="M106" s="220" t="e">
        <f>IF(L106="nio",0,IF(L106&gt;0,L106*J106/N106,0))*VLOOKUP(B106,'2B-Kosten per locatie'!$A$14:$D$38,4,FALSE)</f>
        <v>#DIV/0!</v>
      </c>
      <c r="N106" s="305">
        <f>IF(L106="nio",0,IF(L106&gt;0,VLOOKUP(G106,'3-Productie normen'!A:J,VLOOKUP(L106,'3-Productie normen'!$B$34:$C$37,2,FALSE),FALSE)))</f>
        <v>0</v>
      </c>
      <c r="O106" s="306" t="str">
        <f>VLOOKUP(G106,'3-Productie normen'!A:L,9,FALSE)</f>
        <v>V</v>
      </c>
      <c r="P106" s="306"/>
      <c r="R106" s="307">
        <f t="shared" si="3"/>
        <v>12700</v>
      </c>
    </row>
    <row r="107" spans="1:18" ht="14.1" customHeight="1">
      <c r="A107" s="73">
        <v>107</v>
      </c>
      <c r="B107" s="457" t="s">
        <v>262</v>
      </c>
      <c r="C107" s="273" t="s">
        <v>363</v>
      </c>
      <c r="D107" s="467" t="s">
        <v>238</v>
      </c>
      <c r="E107" s="468">
        <v>1.35</v>
      </c>
      <c r="F107" s="69" t="s">
        <v>295</v>
      </c>
      <c r="G107" s="273" t="s">
        <v>43</v>
      </c>
      <c r="H107" s="69" t="s">
        <v>348</v>
      </c>
      <c r="I107" s="457" t="s">
        <v>80</v>
      </c>
      <c r="J107" s="303">
        <v>63.5</v>
      </c>
      <c r="K107" s="304">
        <f t="shared" si="2"/>
        <v>200</v>
      </c>
      <c r="L107" s="221">
        <v>200</v>
      </c>
      <c r="M107" s="220" t="e">
        <f>IF(L107="nio",0,IF(L107&gt;0,L107*J107/N107,0))*VLOOKUP(B107,'2B-Kosten per locatie'!$A$14:$D$38,4,FALSE)</f>
        <v>#DIV/0!</v>
      </c>
      <c r="N107" s="305">
        <f>IF(L107="nio",0,IF(L107&gt;0,VLOOKUP(G107,'3-Productie normen'!A:J,VLOOKUP(L107,'3-Productie normen'!$B$34:$C$37,2,FALSE),FALSE)))</f>
        <v>0</v>
      </c>
      <c r="O107" s="306" t="str">
        <f>VLOOKUP(G107,'3-Productie normen'!A:L,9,FALSE)</f>
        <v>V</v>
      </c>
      <c r="P107" s="306"/>
      <c r="R107" s="307">
        <f t="shared" si="3"/>
        <v>12700</v>
      </c>
    </row>
    <row r="108" spans="1:18" ht="14.1" customHeight="1">
      <c r="A108" s="73">
        <v>108</v>
      </c>
      <c r="B108" s="457" t="s">
        <v>262</v>
      </c>
      <c r="C108" s="273" t="s">
        <v>363</v>
      </c>
      <c r="D108" s="467" t="s">
        <v>346</v>
      </c>
      <c r="E108" s="468" t="s">
        <v>362</v>
      </c>
      <c r="F108" s="69" t="s">
        <v>295</v>
      </c>
      <c r="G108" s="273" t="s">
        <v>43</v>
      </c>
      <c r="H108" s="69" t="s">
        <v>348</v>
      </c>
      <c r="I108" s="457" t="s">
        <v>80</v>
      </c>
      <c r="J108" s="303">
        <v>5</v>
      </c>
      <c r="K108" s="304">
        <f t="shared" si="2"/>
        <v>200</v>
      </c>
      <c r="L108" s="221">
        <v>200</v>
      </c>
      <c r="M108" s="220" t="e">
        <f>IF(L108="nio",0,IF(L108&gt;0,L108*J108/N108,0))*VLOOKUP(B108,'2B-Kosten per locatie'!$A$14:$D$38,4,FALSE)</f>
        <v>#DIV/0!</v>
      </c>
      <c r="N108" s="305">
        <f>IF(L108="nio",0,IF(L108&gt;0,VLOOKUP(G108,'3-Productie normen'!A:J,VLOOKUP(L108,'3-Productie normen'!$B$34:$C$37,2,FALSE),FALSE)))</f>
        <v>0</v>
      </c>
      <c r="O108" s="306" t="str">
        <f>VLOOKUP(G108,'3-Productie normen'!A:L,9,FALSE)</f>
        <v>V</v>
      </c>
      <c r="P108" s="306"/>
      <c r="R108" s="307">
        <f t="shared" si="3"/>
        <v>1000</v>
      </c>
    </row>
    <row r="109" spans="1:18" ht="14.1" customHeight="1">
      <c r="A109" s="73">
        <v>109</v>
      </c>
      <c r="B109" s="457" t="s">
        <v>262</v>
      </c>
      <c r="C109" s="273" t="s">
        <v>363</v>
      </c>
      <c r="D109" s="467" t="s">
        <v>346</v>
      </c>
      <c r="E109" s="468" t="s">
        <v>362</v>
      </c>
      <c r="F109" s="69" t="s">
        <v>295</v>
      </c>
      <c r="G109" s="273" t="s">
        <v>43</v>
      </c>
      <c r="H109" s="69" t="s">
        <v>348</v>
      </c>
      <c r="I109" s="457" t="s">
        <v>80</v>
      </c>
      <c r="J109" s="303">
        <v>5</v>
      </c>
      <c r="K109" s="304">
        <f t="shared" si="2"/>
        <v>200</v>
      </c>
      <c r="L109" s="221">
        <v>200</v>
      </c>
      <c r="M109" s="220" t="e">
        <f>IF(L109="nio",0,IF(L109&gt;0,L109*J109/N109,0))*VLOOKUP(B109,'2B-Kosten per locatie'!$A$14:$D$38,4,FALSE)</f>
        <v>#DIV/0!</v>
      </c>
      <c r="N109" s="305">
        <f>IF(L109="nio",0,IF(L109&gt;0,VLOOKUP(G109,'3-Productie normen'!A:J,VLOOKUP(L109,'3-Productie normen'!$B$34:$C$37,2,FALSE),FALSE)))</f>
        <v>0</v>
      </c>
      <c r="O109" s="306" t="str">
        <f>VLOOKUP(G109,'3-Productie normen'!A:L,9,FALSE)</f>
        <v>V</v>
      </c>
      <c r="P109" s="306"/>
      <c r="R109" s="307">
        <f t="shared" si="3"/>
        <v>1000</v>
      </c>
    </row>
    <row r="110" spans="1:18" ht="14.1" customHeight="1">
      <c r="A110" s="73">
        <v>110</v>
      </c>
      <c r="B110" s="457" t="s">
        <v>262</v>
      </c>
      <c r="C110" s="273" t="s">
        <v>363</v>
      </c>
      <c r="D110" s="467" t="s">
        <v>346</v>
      </c>
      <c r="E110" s="468">
        <v>0.36</v>
      </c>
      <c r="F110" s="69" t="s">
        <v>352</v>
      </c>
      <c r="G110" s="286" t="s">
        <v>41</v>
      </c>
      <c r="H110" s="69" t="s">
        <v>350</v>
      </c>
      <c r="I110" s="457" t="s">
        <v>76</v>
      </c>
      <c r="J110" s="303">
        <v>8.5</v>
      </c>
      <c r="K110" s="304">
        <f t="shared" si="2"/>
        <v>200</v>
      </c>
      <c r="L110" s="221">
        <v>200</v>
      </c>
      <c r="M110" s="220" t="e">
        <f>IF(L110="nio",0,IF(L110&gt;0,L110*J110/N110,0))*VLOOKUP(B110,'2B-Kosten per locatie'!$A$14:$D$38,4,FALSE)</f>
        <v>#DIV/0!</v>
      </c>
      <c r="N110" s="305">
        <f>IF(L110="nio",0,IF(L110&gt;0,VLOOKUP(G110,'3-Productie normen'!A:J,VLOOKUP(L110,'3-Productie normen'!$B$34:$C$37,2,FALSE),FALSE)))</f>
        <v>0</v>
      </c>
      <c r="O110" s="306" t="str">
        <f>VLOOKUP(G110,'3-Productie normen'!A:L,9,FALSE)</f>
        <v>S</v>
      </c>
      <c r="P110" s="306"/>
      <c r="R110" s="307">
        <f t="shared" si="3"/>
        <v>1700</v>
      </c>
    </row>
    <row r="111" spans="1:18" ht="14.1" customHeight="1">
      <c r="A111" s="73">
        <v>111</v>
      </c>
      <c r="B111" s="457" t="s">
        <v>262</v>
      </c>
      <c r="C111" s="273" t="s">
        <v>363</v>
      </c>
      <c r="D111" s="302">
        <v>1</v>
      </c>
      <c r="E111" s="468">
        <v>1.36</v>
      </c>
      <c r="F111" s="69" t="s">
        <v>352</v>
      </c>
      <c r="G111" s="286" t="s">
        <v>41</v>
      </c>
      <c r="H111" s="69" t="s">
        <v>350</v>
      </c>
      <c r="I111" s="457" t="s">
        <v>76</v>
      </c>
      <c r="J111" s="303">
        <v>8.5</v>
      </c>
      <c r="K111" s="304">
        <f t="shared" si="2"/>
        <v>200</v>
      </c>
      <c r="L111" s="221">
        <v>200</v>
      </c>
      <c r="M111" s="220" t="e">
        <f>IF(L111="nio",0,IF(L111&gt;0,L111*J111/N111,0))*VLOOKUP(B111,'2B-Kosten per locatie'!$A$14:$D$38,4,FALSE)</f>
        <v>#DIV/0!</v>
      </c>
      <c r="N111" s="305">
        <f>IF(L111="nio",0,IF(L111&gt;0,VLOOKUP(G111,'3-Productie normen'!A:J,VLOOKUP(L111,'3-Productie normen'!$B$34:$C$37,2,FALSE),FALSE)))</f>
        <v>0</v>
      </c>
      <c r="O111" s="306" t="str">
        <f>VLOOKUP(G111,'3-Productie normen'!A:L,9,FALSE)</f>
        <v>S</v>
      </c>
      <c r="P111" s="306"/>
      <c r="R111" s="307">
        <f t="shared" si="3"/>
        <v>1700</v>
      </c>
    </row>
    <row r="112" spans="1:18" ht="14.1" customHeight="1">
      <c r="A112" s="73">
        <v>112</v>
      </c>
      <c r="B112" s="457" t="s">
        <v>256</v>
      </c>
      <c r="C112" s="273" t="s">
        <v>367</v>
      </c>
      <c r="D112" s="467" t="s">
        <v>346</v>
      </c>
      <c r="E112" s="468">
        <v>0.01</v>
      </c>
      <c r="F112" s="69" t="s">
        <v>51</v>
      </c>
      <c r="G112" s="273" t="s">
        <v>51</v>
      </c>
      <c r="H112" s="69" t="s">
        <v>368</v>
      </c>
      <c r="I112" s="457" t="s">
        <v>79</v>
      </c>
      <c r="J112" s="303">
        <v>42</v>
      </c>
      <c r="K112" s="304">
        <f t="shared" si="2"/>
        <v>200</v>
      </c>
      <c r="L112" s="221">
        <v>200</v>
      </c>
      <c r="M112" s="220" t="e">
        <f>IF(L112="nio",0,IF(L112&gt;0,L112*J112/N112,0))*VLOOKUP(B112,'2B-Kosten per locatie'!$A$14:$D$38,4,FALSE)</f>
        <v>#DIV/0!</v>
      </c>
      <c r="N112" s="305">
        <f>IF(L112="nio",0,IF(L112&gt;0,VLOOKUP(G112,'3-Productie normen'!A:J,VLOOKUP(L112,'3-Productie normen'!$B$34:$C$37,2,FALSE),FALSE)))</f>
        <v>0</v>
      </c>
      <c r="O112" s="306" t="str">
        <f>VLOOKUP(G112,'3-Productie normen'!A:L,9,FALSE)</f>
        <v>V</v>
      </c>
      <c r="P112" s="306"/>
      <c r="R112" s="307">
        <f t="shared" si="3"/>
        <v>8400</v>
      </c>
    </row>
    <row r="113" spans="1:18" ht="14.1" customHeight="1">
      <c r="A113" s="73">
        <v>113</v>
      </c>
      <c r="B113" s="457" t="s">
        <v>256</v>
      </c>
      <c r="C113" s="273" t="s">
        <v>367</v>
      </c>
      <c r="D113" s="467" t="s">
        <v>346</v>
      </c>
      <c r="E113" s="468">
        <v>0.02</v>
      </c>
      <c r="F113" s="69" t="s">
        <v>293</v>
      </c>
      <c r="G113" s="69" t="s">
        <v>290</v>
      </c>
      <c r="H113" s="69" t="s">
        <v>78</v>
      </c>
      <c r="I113" s="457" t="s">
        <v>79</v>
      </c>
      <c r="J113" s="303">
        <v>59</v>
      </c>
      <c r="K113" s="304">
        <f t="shared" si="2"/>
        <v>80</v>
      </c>
      <c r="L113" s="221">
        <v>80</v>
      </c>
      <c r="M113" s="220" t="e">
        <f>IF(L113="nio",0,IF(L113&gt;0,L113*J113/N113,0))*VLOOKUP(B113,'2B-Kosten per locatie'!$A$14:$D$38,4,FALSE)</f>
        <v>#DIV/0!</v>
      </c>
      <c r="N113" s="305">
        <f>IF(L113="nio",0,IF(L113&gt;0,VLOOKUP(G113,'3-Productie normen'!A:J,VLOOKUP(L113,'3-Productie normen'!$B$34:$C$37,2,FALSE),FALSE)))</f>
        <v>0</v>
      </c>
      <c r="O113" s="306" t="str">
        <f>VLOOKUP(G113,'3-Productie normen'!A:L,9,FALSE)</f>
        <v>L</v>
      </c>
      <c r="P113" s="306"/>
      <c r="R113" s="307">
        <f t="shared" si="3"/>
        <v>4720</v>
      </c>
    </row>
    <row r="114" spans="1:18" ht="14.1" customHeight="1">
      <c r="A114" s="73">
        <v>114</v>
      </c>
      <c r="B114" s="457" t="s">
        <v>256</v>
      </c>
      <c r="C114" s="273" t="s">
        <v>367</v>
      </c>
      <c r="D114" s="467" t="s">
        <v>346</v>
      </c>
      <c r="E114" s="468">
        <v>0.03</v>
      </c>
      <c r="F114" s="69" t="s">
        <v>293</v>
      </c>
      <c r="G114" s="69" t="s">
        <v>290</v>
      </c>
      <c r="H114" s="69" t="s">
        <v>78</v>
      </c>
      <c r="I114" s="457" t="s">
        <v>79</v>
      </c>
      <c r="J114" s="303">
        <v>59</v>
      </c>
      <c r="K114" s="304">
        <f t="shared" si="2"/>
        <v>80</v>
      </c>
      <c r="L114" s="221">
        <v>80</v>
      </c>
      <c r="M114" s="220" t="e">
        <f>IF(L114="nio",0,IF(L114&gt;0,L114*J114/N114,0))*VLOOKUP(B114,'2B-Kosten per locatie'!$A$14:$D$38,4,FALSE)</f>
        <v>#DIV/0!</v>
      </c>
      <c r="N114" s="305">
        <f>IF(L114="nio",0,IF(L114&gt;0,VLOOKUP(G114,'3-Productie normen'!A:J,VLOOKUP(L114,'3-Productie normen'!$B$34:$C$37,2,FALSE),FALSE)))</f>
        <v>0</v>
      </c>
      <c r="O114" s="306" t="str">
        <f>VLOOKUP(G114,'3-Productie normen'!A:L,9,FALSE)</f>
        <v>L</v>
      </c>
      <c r="P114" s="306"/>
      <c r="R114" s="307">
        <f t="shared" si="3"/>
        <v>4720</v>
      </c>
    </row>
    <row r="115" spans="1:18" ht="14.1" customHeight="1">
      <c r="A115" s="73">
        <v>115</v>
      </c>
      <c r="B115" s="457" t="s">
        <v>256</v>
      </c>
      <c r="C115" s="273" t="s">
        <v>367</v>
      </c>
      <c r="D115" s="467" t="s">
        <v>346</v>
      </c>
      <c r="E115" s="468">
        <v>0.04</v>
      </c>
      <c r="F115" s="69" t="s">
        <v>295</v>
      </c>
      <c r="G115" s="273" t="s">
        <v>43</v>
      </c>
      <c r="H115" s="69" t="s">
        <v>78</v>
      </c>
      <c r="I115" s="457" t="s">
        <v>79</v>
      </c>
      <c r="J115" s="303">
        <v>234</v>
      </c>
      <c r="K115" s="304">
        <f t="shared" si="2"/>
        <v>200</v>
      </c>
      <c r="L115" s="221">
        <v>200</v>
      </c>
      <c r="M115" s="220" t="e">
        <f>IF(L115="nio",0,IF(L115&gt;0,L115*J115/N115,0))*VLOOKUP(B115,'2B-Kosten per locatie'!$A$14:$D$38,4,FALSE)</f>
        <v>#DIV/0!</v>
      </c>
      <c r="N115" s="305">
        <f>IF(L115="nio",0,IF(L115&gt;0,VLOOKUP(G115,'3-Productie normen'!A:J,VLOOKUP(L115,'3-Productie normen'!$B$34:$C$37,2,FALSE),FALSE)))</f>
        <v>0</v>
      </c>
      <c r="O115" s="306" t="str">
        <f>VLOOKUP(G115,'3-Productie normen'!A:L,9,FALSE)</f>
        <v>V</v>
      </c>
      <c r="P115" s="306"/>
      <c r="R115" s="307">
        <f t="shared" si="3"/>
        <v>46800</v>
      </c>
    </row>
    <row r="116" spans="1:18" ht="14.1" customHeight="1">
      <c r="A116" s="73">
        <v>116</v>
      </c>
      <c r="B116" s="457" t="s">
        <v>256</v>
      </c>
      <c r="C116" s="273" t="s">
        <v>367</v>
      </c>
      <c r="D116" s="467" t="s">
        <v>346</v>
      </c>
      <c r="E116" s="468">
        <v>0.06</v>
      </c>
      <c r="F116" s="69" t="s">
        <v>365</v>
      </c>
      <c r="G116" s="69" t="s">
        <v>39</v>
      </c>
      <c r="H116" s="69" t="s">
        <v>78</v>
      </c>
      <c r="I116" s="457" t="s">
        <v>79</v>
      </c>
      <c r="J116" s="303">
        <v>28</v>
      </c>
      <c r="K116" s="304">
        <f t="shared" si="2"/>
        <v>40</v>
      </c>
      <c r="L116" s="221">
        <v>40</v>
      </c>
      <c r="M116" s="220" t="e">
        <f>IF(L116="nio",0,IF(L116&gt;0,L116*J116/N116,0))*VLOOKUP(B116,'2B-Kosten per locatie'!$A$14:$D$38,4,FALSE)</f>
        <v>#DIV/0!</v>
      </c>
      <c r="N116" s="305">
        <f>IF(L116="nio",0,IF(L116&gt;0,VLOOKUP(G116,'3-Productie normen'!A:J,VLOOKUP(L116,'3-Productie normen'!$B$34:$C$37,2,FALSE),FALSE)))</f>
        <v>0</v>
      </c>
      <c r="O116" s="306" t="str">
        <f>VLOOKUP(G116,'3-Productie normen'!A:L,9,FALSE)</f>
        <v>B</v>
      </c>
      <c r="P116" s="306"/>
      <c r="R116" s="307">
        <f t="shared" si="3"/>
        <v>1120</v>
      </c>
    </row>
    <row r="117" spans="1:18" ht="14.1" customHeight="1">
      <c r="A117" s="73">
        <v>117</v>
      </c>
      <c r="B117" s="457" t="s">
        <v>256</v>
      </c>
      <c r="C117" s="273" t="s">
        <v>367</v>
      </c>
      <c r="D117" s="467" t="s">
        <v>346</v>
      </c>
      <c r="E117" s="468">
        <v>7.0000000000000007E-2</v>
      </c>
      <c r="F117" s="69" t="s">
        <v>294</v>
      </c>
      <c r="G117" s="69" t="s">
        <v>46</v>
      </c>
      <c r="H117" s="69" t="s">
        <v>78</v>
      </c>
      <c r="I117" s="457" t="s">
        <v>79</v>
      </c>
      <c r="J117" s="303">
        <v>50</v>
      </c>
      <c r="K117" s="304">
        <f t="shared" si="2"/>
        <v>200</v>
      </c>
      <c r="L117" s="221">
        <v>200</v>
      </c>
      <c r="M117" s="220" t="e">
        <f>IF(L117="nio",0,IF(L117&gt;0,L117*J117/N117,0))*VLOOKUP(B117,'2B-Kosten per locatie'!$A$14:$D$38,4,FALSE)</f>
        <v>#DIV/0!</v>
      </c>
      <c r="N117" s="305">
        <f>IF(L117="nio",0,IF(L117&gt;0,VLOOKUP(G117,'3-Productie normen'!A:J,VLOOKUP(L117,'3-Productie normen'!$B$34:$C$37,2,FALSE),FALSE)))</f>
        <v>0</v>
      </c>
      <c r="O117" s="306" t="str">
        <f>VLOOKUP(G117,'3-Productie normen'!A:L,9,FALSE)</f>
        <v>V</v>
      </c>
      <c r="P117" s="306"/>
      <c r="R117" s="307">
        <f t="shared" si="3"/>
        <v>10000</v>
      </c>
    </row>
    <row r="118" spans="1:18" ht="14.1" customHeight="1">
      <c r="A118" s="73">
        <v>118</v>
      </c>
      <c r="B118" s="457" t="s">
        <v>256</v>
      </c>
      <c r="C118" s="273" t="s">
        <v>367</v>
      </c>
      <c r="D118" s="467" t="s">
        <v>346</v>
      </c>
      <c r="E118" s="468">
        <v>0.08</v>
      </c>
      <c r="F118" s="69" t="s">
        <v>365</v>
      </c>
      <c r="G118" s="69" t="s">
        <v>39</v>
      </c>
      <c r="H118" s="69" t="s">
        <v>78</v>
      </c>
      <c r="I118" s="457" t="s">
        <v>79</v>
      </c>
      <c r="J118" s="310">
        <v>14</v>
      </c>
      <c r="K118" s="304">
        <f t="shared" si="2"/>
        <v>40</v>
      </c>
      <c r="L118" s="221">
        <v>40</v>
      </c>
      <c r="M118" s="220" t="e">
        <f>IF(L118="nio",0,IF(L118&gt;0,L118*J118/N118,0))*VLOOKUP(B118,'2B-Kosten per locatie'!$A$14:$D$38,4,FALSE)</f>
        <v>#DIV/0!</v>
      </c>
      <c r="N118" s="305">
        <f>IF(L118="nio",0,IF(L118&gt;0,VLOOKUP(G118,'3-Productie normen'!A:J,VLOOKUP(L118,'3-Productie normen'!$B$34:$C$37,2,FALSE),FALSE)))</f>
        <v>0</v>
      </c>
      <c r="O118" s="306" t="str">
        <f>VLOOKUP(G118,'3-Productie normen'!A:L,9,FALSE)</f>
        <v>B</v>
      </c>
      <c r="P118" s="306"/>
      <c r="R118" s="307">
        <f t="shared" si="3"/>
        <v>560</v>
      </c>
    </row>
    <row r="119" spans="1:18" ht="14.1" customHeight="1">
      <c r="A119" s="73">
        <v>119</v>
      </c>
      <c r="B119" s="457" t="s">
        <v>256</v>
      </c>
      <c r="C119" s="273" t="s">
        <v>367</v>
      </c>
      <c r="D119" s="467" t="s">
        <v>346</v>
      </c>
      <c r="E119" s="469">
        <v>0.09</v>
      </c>
      <c r="F119" s="83" t="s">
        <v>365</v>
      </c>
      <c r="G119" s="69" t="s">
        <v>39</v>
      </c>
      <c r="H119" s="83" t="s">
        <v>78</v>
      </c>
      <c r="I119" s="457" t="s">
        <v>79</v>
      </c>
      <c r="J119" s="303">
        <v>15</v>
      </c>
      <c r="K119" s="304">
        <f t="shared" si="2"/>
        <v>40</v>
      </c>
      <c r="L119" s="221">
        <v>40</v>
      </c>
      <c r="M119" s="220" t="e">
        <f>IF(L119="nio",0,IF(L119&gt;0,L119*J119/N119,0))*VLOOKUP(B119,'2B-Kosten per locatie'!$A$14:$D$38,4,FALSE)</f>
        <v>#DIV/0!</v>
      </c>
      <c r="N119" s="305">
        <f>IF(L119="nio",0,IF(L119&gt;0,VLOOKUP(G119,'3-Productie normen'!A:J,VLOOKUP(L119,'3-Productie normen'!$B$34:$C$37,2,FALSE),FALSE)))</f>
        <v>0</v>
      </c>
      <c r="O119" s="306" t="str">
        <f>VLOOKUP(G119,'3-Productie normen'!A:L,9,FALSE)</f>
        <v>B</v>
      </c>
      <c r="P119" s="306"/>
      <c r="R119" s="307">
        <f t="shared" si="3"/>
        <v>600</v>
      </c>
    </row>
    <row r="120" spans="1:18" ht="14.1" customHeight="1">
      <c r="A120" s="73">
        <v>120</v>
      </c>
      <c r="B120" s="457" t="s">
        <v>256</v>
      </c>
      <c r="C120" s="273" t="s">
        <v>367</v>
      </c>
      <c r="D120" s="467" t="s">
        <v>346</v>
      </c>
      <c r="E120" s="468">
        <v>0.1</v>
      </c>
      <c r="F120" s="69" t="s">
        <v>352</v>
      </c>
      <c r="G120" s="286" t="s">
        <v>41</v>
      </c>
      <c r="H120" s="69" t="s">
        <v>645</v>
      </c>
      <c r="I120" s="457" t="s">
        <v>76</v>
      </c>
      <c r="J120" s="303">
        <v>5</v>
      </c>
      <c r="K120" s="304">
        <f t="shared" si="2"/>
        <v>200</v>
      </c>
      <c r="L120" s="221">
        <v>200</v>
      </c>
      <c r="M120" s="220" t="e">
        <f>IF(L120="nio",0,IF(L120&gt;0,L120*J120/N120,0))*VLOOKUP(B120,'2B-Kosten per locatie'!$A$14:$D$38,4,FALSE)</f>
        <v>#DIV/0!</v>
      </c>
      <c r="N120" s="305">
        <f>IF(L120="nio",0,IF(L120&gt;0,VLOOKUP(G120,'3-Productie normen'!A:J,VLOOKUP(L120,'3-Productie normen'!$B$34:$C$37,2,FALSE),FALSE)))</f>
        <v>0</v>
      </c>
      <c r="O120" s="306" t="str">
        <f>VLOOKUP(G120,'3-Productie normen'!A:L,9,FALSE)</f>
        <v>S</v>
      </c>
      <c r="P120" s="306"/>
      <c r="R120" s="307">
        <f t="shared" si="3"/>
        <v>1000</v>
      </c>
    </row>
    <row r="121" spans="1:18" ht="14.1" customHeight="1">
      <c r="A121" s="73">
        <v>121</v>
      </c>
      <c r="B121" s="457" t="s">
        <v>256</v>
      </c>
      <c r="C121" s="273" t="s">
        <v>367</v>
      </c>
      <c r="D121" s="467" t="s">
        <v>346</v>
      </c>
      <c r="E121" s="468">
        <v>0.12</v>
      </c>
      <c r="F121" s="69" t="s">
        <v>352</v>
      </c>
      <c r="G121" s="286" t="s">
        <v>41</v>
      </c>
      <c r="H121" s="69" t="s">
        <v>645</v>
      </c>
      <c r="I121" s="457" t="s">
        <v>76</v>
      </c>
      <c r="J121" s="303">
        <v>6</v>
      </c>
      <c r="K121" s="304">
        <f t="shared" si="2"/>
        <v>200</v>
      </c>
      <c r="L121" s="221">
        <v>200</v>
      </c>
      <c r="M121" s="220" t="e">
        <f>IF(L121="nio",0,IF(L121&gt;0,L121*J121/N121,0))*VLOOKUP(B121,'2B-Kosten per locatie'!$A$14:$D$38,4,FALSE)</f>
        <v>#DIV/0!</v>
      </c>
      <c r="N121" s="305">
        <f>IF(L121="nio",0,IF(L121&gt;0,VLOOKUP(G121,'3-Productie normen'!A:J,VLOOKUP(L121,'3-Productie normen'!$B$34:$C$37,2,FALSE),FALSE)))</f>
        <v>0</v>
      </c>
      <c r="O121" s="306" t="str">
        <f>VLOOKUP(G121,'3-Productie normen'!A:L,9,FALSE)</f>
        <v>S</v>
      </c>
      <c r="P121" s="306"/>
      <c r="R121" s="307">
        <f t="shared" si="3"/>
        <v>1200</v>
      </c>
    </row>
    <row r="122" spans="1:18" ht="14.1" customHeight="1">
      <c r="A122" s="73">
        <v>122</v>
      </c>
      <c r="B122" s="457" t="s">
        <v>256</v>
      </c>
      <c r="C122" s="273" t="s">
        <v>367</v>
      </c>
      <c r="D122" s="467" t="s">
        <v>346</v>
      </c>
      <c r="E122" s="468">
        <v>0.13</v>
      </c>
      <c r="F122" s="69" t="s">
        <v>293</v>
      </c>
      <c r="G122" s="69" t="s">
        <v>290</v>
      </c>
      <c r="H122" s="69" t="s">
        <v>78</v>
      </c>
      <c r="I122" s="457" t="s">
        <v>79</v>
      </c>
      <c r="J122" s="303">
        <v>59</v>
      </c>
      <c r="K122" s="304">
        <f t="shared" si="2"/>
        <v>80</v>
      </c>
      <c r="L122" s="221">
        <v>80</v>
      </c>
      <c r="M122" s="220" t="e">
        <f>IF(L122="nio",0,IF(L122&gt;0,L122*J122/N122,0))*VLOOKUP(B122,'2B-Kosten per locatie'!$A$14:$D$38,4,FALSE)</f>
        <v>#DIV/0!</v>
      </c>
      <c r="N122" s="305">
        <f>IF(L122="nio",0,IF(L122&gt;0,VLOOKUP(G122,'3-Productie normen'!A:J,VLOOKUP(L122,'3-Productie normen'!$B$34:$C$37,2,FALSE),FALSE)))</f>
        <v>0</v>
      </c>
      <c r="O122" s="306" t="str">
        <f>VLOOKUP(G122,'3-Productie normen'!A:L,9,FALSE)</f>
        <v>L</v>
      </c>
      <c r="P122" s="306"/>
      <c r="R122" s="307">
        <f t="shared" si="3"/>
        <v>4720</v>
      </c>
    </row>
    <row r="123" spans="1:18" ht="14.1" customHeight="1">
      <c r="A123" s="73">
        <v>123</v>
      </c>
      <c r="B123" s="457" t="s">
        <v>256</v>
      </c>
      <c r="C123" s="273" t="s">
        <v>367</v>
      </c>
      <c r="D123" s="467" t="s">
        <v>346</v>
      </c>
      <c r="E123" s="468">
        <v>0.14000000000000001</v>
      </c>
      <c r="F123" s="69" t="s">
        <v>352</v>
      </c>
      <c r="G123" s="286" t="s">
        <v>41</v>
      </c>
      <c r="H123" s="69" t="s">
        <v>645</v>
      </c>
      <c r="I123" s="457" t="s">
        <v>76</v>
      </c>
      <c r="J123" s="303">
        <v>7</v>
      </c>
      <c r="K123" s="304">
        <f t="shared" si="2"/>
        <v>200</v>
      </c>
      <c r="L123" s="221">
        <v>200</v>
      </c>
      <c r="M123" s="220" t="e">
        <f>IF(L123="nio",0,IF(L123&gt;0,L123*J123/N123,0))*VLOOKUP(B123,'2B-Kosten per locatie'!$A$14:$D$38,4,FALSE)</f>
        <v>#DIV/0!</v>
      </c>
      <c r="N123" s="305">
        <f>IF(L123="nio",0,IF(L123&gt;0,VLOOKUP(G123,'3-Productie normen'!A:J,VLOOKUP(L123,'3-Productie normen'!$B$34:$C$37,2,FALSE),FALSE)))</f>
        <v>0</v>
      </c>
      <c r="O123" s="306" t="str">
        <f>VLOOKUP(G123,'3-Productie normen'!A:L,9,FALSE)</f>
        <v>S</v>
      </c>
      <c r="P123" s="306"/>
      <c r="R123" s="307">
        <f t="shared" si="3"/>
        <v>1400</v>
      </c>
    </row>
    <row r="124" spans="1:18" ht="14.1" customHeight="1">
      <c r="A124" s="73">
        <v>124</v>
      </c>
      <c r="B124" s="457" t="s">
        <v>256</v>
      </c>
      <c r="C124" s="273" t="s">
        <v>367</v>
      </c>
      <c r="D124" s="467" t="s">
        <v>346</v>
      </c>
      <c r="E124" s="468">
        <v>0.16</v>
      </c>
      <c r="F124" s="69" t="s">
        <v>352</v>
      </c>
      <c r="G124" s="286" t="s">
        <v>41</v>
      </c>
      <c r="H124" s="69" t="s">
        <v>645</v>
      </c>
      <c r="I124" s="457" t="s">
        <v>76</v>
      </c>
      <c r="J124" s="303">
        <v>7</v>
      </c>
      <c r="K124" s="304">
        <f t="shared" si="2"/>
        <v>200</v>
      </c>
      <c r="L124" s="221">
        <v>200</v>
      </c>
      <c r="M124" s="220" t="e">
        <f>IF(L124="nio",0,IF(L124&gt;0,L124*J124/N124,0))*VLOOKUP(B124,'2B-Kosten per locatie'!$A$14:$D$38,4,FALSE)</f>
        <v>#DIV/0!</v>
      </c>
      <c r="N124" s="305">
        <f>IF(L124="nio",0,IF(L124&gt;0,VLOOKUP(G124,'3-Productie normen'!A:J,VLOOKUP(L124,'3-Productie normen'!$B$34:$C$37,2,FALSE),FALSE)))</f>
        <v>0</v>
      </c>
      <c r="O124" s="306" t="str">
        <f>VLOOKUP(G124,'3-Productie normen'!A:L,9,FALSE)</f>
        <v>S</v>
      </c>
      <c r="P124" s="306"/>
      <c r="R124" s="307">
        <f t="shared" si="3"/>
        <v>1400</v>
      </c>
    </row>
    <row r="125" spans="1:18" ht="14.1" customHeight="1">
      <c r="A125" s="73">
        <v>125</v>
      </c>
      <c r="B125" s="457" t="s">
        <v>256</v>
      </c>
      <c r="C125" s="273" t="s">
        <v>367</v>
      </c>
      <c r="D125" s="467" t="s">
        <v>346</v>
      </c>
      <c r="E125" s="468">
        <v>0.17</v>
      </c>
      <c r="F125" s="69" t="s">
        <v>293</v>
      </c>
      <c r="G125" s="69" t="s">
        <v>290</v>
      </c>
      <c r="H125" s="69" t="s">
        <v>78</v>
      </c>
      <c r="I125" s="457" t="s">
        <v>79</v>
      </c>
      <c r="J125" s="303">
        <v>59</v>
      </c>
      <c r="K125" s="304">
        <f t="shared" si="2"/>
        <v>80</v>
      </c>
      <c r="L125" s="221">
        <v>80</v>
      </c>
      <c r="M125" s="220" t="e">
        <f>IF(L125="nio",0,IF(L125&gt;0,L125*J125/N125,0))*VLOOKUP(B125,'2B-Kosten per locatie'!$A$14:$D$38,4,FALSE)</f>
        <v>#DIV/0!</v>
      </c>
      <c r="N125" s="305">
        <f>IF(L125="nio",0,IF(L125&gt;0,VLOOKUP(G125,'3-Productie normen'!A:J,VLOOKUP(L125,'3-Productie normen'!$B$34:$C$37,2,FALSE),FALSE)))</f>
        <v>0</v>
      </c>
      <c r="O125" s="306" t="str">
        <f>VLOOKUP(G125,'3-Productie normen'!A:L,9,FALSE)</f>
        <v>L</v>
      </c>
      <c r="P125" s="306"/>
      <c r="R125" s="307">
        <f t="shared" si="3"/>
        <v>4720</v>
      </c>
    </row>
    <row r="126" spans="1:18" ht="14.1" customHeight="1">
      <c r="A126" s="73">
        <v>126</v>
      </c>
      <c r="B126" s="457" t="s">
        <v>256</v>
      </c>
      <c r="C126" s="273" t="s">
        <v>367</v>
      </c>
      <c r="D126" s="467" t="s">
        <v>346</v>
      </c>
      <c r="E126" s="468">
        <v>0.18</v>
      </c>
      <c r="F126" s="69" t="s">
        <v>352</v>
      </c>
      <c r="G126" s="286" t="s">
        <v>41</v>
      </c>
      <c r="H126" s="69" t="s">
        <v>645</v>
      </c>
      <c r="I126" s="457" t="s">
        <v>76</v>
      </c>
      <c r="J126" s="303">
        <v>5</v>
      </c>
      <c r="K126" s="304">
        <f t="shared" si="2"/>
        <v>200</v>
      </c>
      <c r="L126" s="221">
        <v>200</v>
      </c>
      <c r="M126" s="220" t="e">
        <f>IF(L126="nio",0,IF(L126&gt;0,L126*J126/N126,0))*VLOOKUP(B126,'2B-Kosten per locatie'!$A$14:$D$38,4,FALSE)</f>
        <v>#DIV/0!</v>
      </c>
      <c r="N126" s="305">
        <f>IF(L126="nio",0,IF(L126&gt;0,VLOOKUP(G126,'3-Productie normen'!A:J,VLOOKUP(L126,'3-Productie normen'!$B$34:$C$37,2,FALSE),FALSE)))</f>
        <v>0</v>
      </c>
      <c r="O126" s="306" t="str">
        <f>VLOOKUP(G126,'3-Productie normen'!A:L,9,FALSE)</f>
        <v>S</v>
      </c>
      <c r="P126" s="306"/>
      <c r="R126" s="307">
        <f t="shared" si="3"/>
        <v>1000</v>
      </c>
    </row>
    <row r="127" spans="1:18" ht="14.1" customHeight="1">
      <c r="A127" s="73">
        <v>127</v>
      </c>
      <c r="B127" s="457" t="s">
        <v>256</v>
      </c>
      <c r="C127" s="273" t="s">
        <v>367</v>
      </c>
      <c r="D127" s="467" t="s">
        <v>346</v>
      </c>
      <c r="E127" s="468">
        <v>0.2</v>
      </c>
      <c r="F127" s="69" t="s">
        <v>352</v>
      </c>
      <c r="G127" s="286" t="s">
        <v>41</v>
      </c>
      <c r="H127" s="69" t="s">
        <v>645</v>
      </c>
      <c r="I127" s="457" t="s">
        <v>76</v>
      </c>
      <c r="J127" s="303">
        <v>7</v>
      </c>
      <c r="K127" s="304">
        <f t="shared" si="2"/>
        <v>200</v>
      </c>
      <c r="L127" s="221">
        <v>200</v>
      </c>
      <c r="M127" s="220" t="e">
        <f>IF(L127="nio",0,IF(L127&gt;0,L127*J127/N127,0))*VLOOKUP(B127,'2B-Kosten per locatie'!$A$14:$D$38,4,FALSE)</f>
        <v>#DIV/0!</v>
      </c>
      <c r="N127" s="305">
        <f>IF(L127="nio",0,IF(L127&gt;0,VLOOKUP(G127,'3-Productie normen'!A:J,VLOOKUP(L127,'3-Productie normen'!$B$34:$C$37,2,FALSE),FALSE)))</f>
        <v>0</v>
      </c>
      <c r="O127" s="306" t="str">
        <f>VLOOKUP(G127,'3-Productie normen'!A:L,9,FALSE)</f>
        <v>S</v>
      </c>
      <c r="P127" s="306"/>
      <c r="R127" s="307">
        <f t="shared" si="3"/>
        <v>1400</v>
      </c>
    </row>
    <row r="128" spans="1:18" ht="14.1" customHeight="1">
      <c r="A128" s="73">
        <v>128</v>
      </c>
      <c r="B128" s="457" t="s">
        <v>256</v>
      </c>
      <c r="C128" s="273" t="s">
        <v>367</v>
      </c>
      <c r="D128" s="467" t="s">
        <v>346</v>
      </c>
      <c r="E128" s="468">
        <v>0.21</v>
      </c>
      <c r="F128" s="69" t="s">
        <v>293</v>
      </c>
      <c r="G128" s="69" t="s">
        <v>290</v>
      </c>
      <c r="H128" s="69" t="s">
        <v>78</v>
      </c>
      <c r="I128" s="457" t="s">
        <v>79</v>
      </c>
      <c r="J128" s="303">
        <v>59</v>
      </c>
      <c r="K128" s="304">
        <f t="shared" si="2"/>
        <v>80</v>
      </c>
      <c r="L128" s="221">
        <v>80</v>
      </c>
      <c r="M128" s="220" t="e">
        <f>IF(L128="nio",0,IF(L128&gt;0,L128*J128/N128,0))*VLOOKUP(B128,'2B-Kosten per locatie'!$A$14:$D$38,4,FALSE)</f>
        <v>#DIV/0!</v>
      </c>
      <c r="N128" s="305">
        <f>IF(L128="nio",0,IF(L128&gt;0,VLOOKUP(G128,'3-Productie normen'!A:J,VLOOKUP(L128,'3-Productie normen'!$B$34:$C$37,2,FALSE),FALSE)))</f>
        <v>0</v>
      </c>
      <c r="O128" s="306" t="str">
        <f>VLOOKUP(G128,'3-Productie normen'!A:L,9,FALSE)</f>
        <v>L</v>
      </c>
      <c r="P128" s="306"/>
      <c r="R128" s="307">
        <f t="shared" si="3"/>
        <v>4720</v>
      </c>
    </row>
    <row r="129" spans="1:18" ht="14.1" customHeight="1">
      <c r="A129" s="73">
        <v>129</v>
      </c>
      <c r="B129" s="457" t="s">
        <v>256</v>
      </c>
      <c r="C129" s="273" t="s">
        <v>367</v>
      </c>
      <c r="D129" s="467" t="s">
        <v>346</v>
      </c>
      <c r="E129" s="468">
        <v>0.23</v>
      </c>
      <c r="F129" s="69" t="s">
        <v>295</v>
      </c>
      <c r="G129" s="273" t="s">
        <v>43</v>
      </c>
      <c r="H129" s="69" t="s">
        <v>75</v>
      </c>
      <c r="I129" s="69" t="s">
        <v>75</v>
      </c>
      <c r="J129" s="303">
        <v>86</v>
      </c>
      <c r="K129" s="304">
        <f t="shared" si="2"/>
        <v>200</v>
      </c>
      <c r="L129" s="221">
        <v>200</v>
      </c>
      <c r="M129" s="220" t="e">
        <f>IF(L129="nio",0,IF(L129&gt;0,L129*J129/N129,0))*VLOOKUP(B129,'2B-Kosten per locatie'!$A$14:$D$38,4,FALSE)</f>
        <v>#DIV/0!</v>
      </c>
      <c r="N129" s="305">
        <f>IF(L129="nio",0,IF(L129&gt;0,VLOOKUP(G129,'3-Productie normen'!A:J,VLOOKUP(L129,'3-Productie normen'!$B$34:$C$37,2,FALSE),FALSE)))</f>
        <v>0</v>
      </c>
      <c r="O129" s="306" t="str">
        <f>VLOOKUP(G129,'3-Productie normen'!A:L,9,FALSE)</f>
        <v>V</v>
      </c>
      <c r="P129" s="306"/>
      <c r="R129" s="307">
        <f t="shared" si="3"/>
        <v>17200</v>
      </c>
    </row>
    <row r="130" spans="1:18" ht="14.1" customHeight="1">
      <c r="A130" s="73">
        <v>130</v>
      </c>
      <c r="B130" s="457" t="s">
        <v>256</v>
      </c>
      <c r="C130" s="273" t="s">
        <v>367</v>
      </c>
      <c r="D130" s="467" t="s">
        <v>346</v>
      </c>
      <c r="E130" s="468">
        <v>0.24</v>
      </c>
      <c r="F130" s="69" t="s">
        <v>293</v>
      </c>
      <c r="G130" s="69" t="s">
        <v>290</v>
      </c>
      <c r="H130" s="69" t="s">
        <v>78</v>
      </c>
      <c r="I130" s="457" t="s">
        <v>79</v>
      </c>
      <c r="J130" s="303">
        <v>14</v>
      </c>
      <c r="K130" s="304">
        <f t="shared" si="2"/>
        <v>80</v>
      </c>
      <c r="L130" s="221">
        <v>80</v>
      </c>
      <c r="M130" s="220" t="e">
        <f>IF(L130="nio",0,IF(L130&gt;0,L130*J130/N130,0))*VLOOKUP(B130,'2B-Kosten per locatie'!$A$14:$D$38,4,FALSE)</f>
        <v>#DIV/0!</v>
      </c>
      <c r="N130" s="305">
        <f>IF(L130="nio",0,IF(L130&gt;0,VLOOKUP(G130,'3-Productie normen'!A:J,VLOOKUP(L130,'3-Productie normen'!$B$34:$C$37,2,FALSE),FALSE)))</f>
        <v>0</v>
      </c>
      <c r="O130" s="306" t="str">
        <f>VLOOKUP(G130,'3-Productie normen'!A:L,9,FALSE)</f>
        <v>L</v>
      </c>
      <c r="P130" s="306"/>
      <c r="R130" s="307">
        <f t="shared" si="3"/>
        <v>1120</v>
      </c>
    </row>
    <row r="131" spans="1:18" ht="14.1" customHeight="1">
      <c r="A131" s="73">
        <v>131</v>
      </c>
      <c r="B131" s="457" t="s">
        <v>256</v>
      </c>
      <c r="C131" s="273" t="s">
        <v>367</v>
      </c>
      <c r="D131" s="467" t="s">
        <v>346</v>
      </c>
      <c r="E131" s="468">
        <v>0.25</v>
      </c>
      <c r="F131" s="69" t="s">
        <v>293</v>
      </c>
      <c r="G131" s="69" t="s">
        <v>290</v>
      </c>
      <c r="H131" s="69" t="s">
        <v>78</v>
      </c>
      <c r="I131" s="457" t="s">
        <v>79</v>
      </c>
      <c r="J131" s="303">
        <v>14</v>
      </c>
      <c r="K131" s="304">
        <f t="shared" si="2"/>
        <v>80</v>
      </c>
      <c r="L131" s="221">
        <v>80</v>
      </c>
      <c r="M131" s="220" t="e">
        <f>IF(L131="nio",0,IF(L131&gt;0,L131*J131/N131,0))*VLOOKUP(B131,'2B-Kosten per locatie'!$A$14:$D$38,4,FALSE)</f>
        <v>#DIV/0!</v>
      </c>
      <c r="N131" s="305">
        <f>IF(L131="nio",0,IF(L131&gt;0,VLOOKUP(G131,'3-Productie normen'!A:J,VLOOKUP(L131,'3-Productie normen'!$B$34:$C$37,2,FALSE),FALSE)))</f>
        <v>0</v>
      </c>
      <c r="O131" s="306" t="str">
        <f>VLOOKUP(G131,'3-Productie normen'!A:L,9,FALSE)</f>
        <v>L</v>
      </c>
      <c r="P131" s="306"/>
      <c r="R131" s="307">
        <f t="shared" si="3"/>
        <v>1120</v>
      </c>
    </row>
    <row r="132" spans="1:18" ht="14.1" customHeight="1">
      <c r="A132" s="73">
        <v>132</v>
      </c>
      <c r="B132" s="457" t="s">
        <v>256</v>
      </c>
      <c r="C132" s="273" t="s">
        <v>367</v>
      </c>
      <c r="D132" s="467" t="s">
        <v>346</v>
      </c>
      <c r="E132" s="468">
        <v>0.27</v>
      </c>
      <c r="F132" s="69" t="s">
        <v>352</v>
      </c>
      <c r="G132" s="286" t="s">
        <v>41</v>
      </c>
      <c r="H132" s="69" t="s">
        <v>645</v>
      </c>
      <c r="I132" s="457" t="s">
        <v>76</v>
      </c>
      <c r="J132" s="303">
        <v>5</v>
      </c>
      <c r="K132" s="304">
        <f t="shared" si="2"/>
        <v>200</v>
      </c>
      <c r="L132" s="221">
        <v>200</v>
      </c>
      <c r="M132" s="220" t="e">
        <f>IF(L132="nio",0,IF(L132&gt;0,L132*J132/N132,0))*VLOOKUP(B132,'2B-Kosten per locatie'!$A$14:$D$38,4,FALSE)</f>
        <v>#DIV/0!</v>
      </c>
      <c r="N132" s="305">
        <f>IF(L132="nio",0,IF(L132&gt;0,VLOOKUP(G132,'3-Productie normen'!A:J,VLOOKUP(L132,'3-Productie normen'!$B$34:$C$37,2,FALSE),FALSE)))</f>
        <v>0</v>
      </c>
      <c r="O132" s="306" t="str">
        <f>VLOOKUP(G132,'3-Productie normen'!A:L,9,FALSE)</f>
        <v>S</v>
      </c>
      <c r="P132" s="306"/>
      <c r="R132" s="307">
        <f t="shared" si="3"/>
        <v>1000</v>
      </c>
    </row>
    <row r="133" spans="1:18" ht="14.1" customHeight="1">
      <c r="A133" s="73">
        <v>133</v>
      </c>
      <c r="B133" s="457" t="s">
        <v>256</v>
      </c>
      <c r="C133" s="273" t="s">
        <v>367</v>
      </c>
      <c r="D133" s="467" t="s">
        <v>346</v>
      </c>
      <c r="E133" s="468">
        <v>0.28999999999999998</v>
      </c>
      <c r="F133" s="69" t="s">
        <v>352</v>
      </c>
      <c r="G133" s="286" t="s">
        <v>41</v>
      </c>
      <c r="H133" s="69" t="s">
        <v>645</v>
      </c>
      <c r="I133" s="457" t="s">
        <v>76</v>
      </c>
      <c r="J133" s="303">
        <v>5</v>
      </c>
      <c r="K133" s="304">
        <f t="shared" si="2"/>
        <v>200</v>
      </c>
      <c r="L133" s="221">
        <v>200</v>
      </c>
      <c r="M133" s="220" t="e">
        <f>IF(L133="nio",0,IF(L133&gt;0,L133*J133/N133,0))*VLOOKUP(B133,'2B-Kosten per locatie'!$A$14:$D$38,4,FALSE)</f>
        <v>#DIV/0!</v>
      </c>
      <c r="N133" s="305">
        <f>IF(L133="nio",0,IF(L133&gt;0,VLOOKUP(G133,'3-Productie normen'!A:J,VLOOKUP(L133,'3-Productie normen'!$B$34:$C$37,2,FALSE),FALSE)))</f>
        <v>0</v>
      </c>
      <c r="O133" s="306" t="str">
        <f>VLOOKUP(G133,'3-Productie normen'!A:L,9,FALSE)</f>
        <v>S</v>
      </c>
      <c r="P133" s="306"/>
      <c r="R133" s="307">
        <f t="shared" si="3"/>
        <v>1000</v>
      </c>
    </row>
    <row r="134" spans="1:18" ht="14.1" customHeight="1">
      <c r="A134" s="73">
        <v>134</v>
      </c>
      <c r="B134" s="457" t="s">
        <v>256</v>
      </c>
      <c r="C134" s="273" t="s">
        <v>367</v>
      </c>
      <c r="D134" s="467" t="s">
        <v>346</v>
      </c>
      <c r="E134" s="468">
        <v>0.3</v>
      </c>
      <c r="F134" s="69" t="s">
        <v>352</v>
      </c>
      <c r="G134" s="286" t="s">
        <v>41</v>
      </c>
      <c r="H134" s="69" t="s">
        <v>645</v>
      </c>
      <c r="I134" s="457" t="s">
        <v>76</v>
      </c>
      <c r="J134" s="303">
        <v>5</v>
      </c>
      <c r="K134" s="304">
        <f t="shared" si="2"/>
        <v>200</v>
      </c>
      <c r="L134" s="221">
        <v>200</v>
      </c>
      <c r="M134" s="220" t="e">
        <f>IF(L134="nio",0,IF(L134&gt;0,L134*J134/N134,0))*VLOOKUP(B134,'2B-Kosten per locatie'!$A$14:$D$38,4,FALSE)</f>
        <v>#DIV/0!</v>
      </c>
      <c r="N134" s="305">
        <f>IF(L134="nio",0,IF(L134&gt;0,VLOOKUP(G134,'3-Productie normen'!A:J,VLOOKUP(L134,'3-Productie normen'!$B$34:$C$37,2,FALSE),FALSE)))</f>
        <v>0</v>
      </c>
      <c r="O134" s="306" t="str">
        <f>VLOOKUP(G134,'3-Productie normen'!A:L,9,FALSE)</f>
        <v>S</v>
      </c>
      <c r="P134" s="306"/>
      <c r="R134" s="307">
        <f t="shared" si="3"/>
        <v>1000</v>
      </c>
    </row>
    <row r="135" spans="1:18" ht="14.1" customHeight="1">
      <c r="A135" s="73">
        <v>135</v>
      </c>
      <c r="B135" s="457" t="s">
        <v>256</v>
      </c>
      <c r="C135" s="273" t="s">
        <v>367</v>
      </c>
      <c r="D135" s="467" t="s">
        <v>346</v>
      </c>
      <c r="E135" s="468">
        <v>0.31</v>
      </c>
      <c r="F135" s="69" t="s">
        <v>293</v>
      </c>
      <c r="G135" s="69" t="s">
        <v>290</v>
      </c>
      <c r="H135" s="69" t="s">
        <v>78</v>
      </c>
      <c r="I135" s="457" t="s">
        <v>79</v>
      </c>
      <c r="J135" s="303">
        <v>60</v>
      </c>
      <c r="K135" s="304">
        <f t="shared" si="2"/>
        <v>80</v>
      </c>
      <c r="L135" s="221">
        <v>80</v>
      </c>
      <c r="M135" s="220" t="e">
        <f>IF(L135="nio",0,IF(L135&gt;0,L135*J135/N135,0))*VLOOKUP(B135,'2B-Kosten per locatie'!$A$14:$D$38,4,FALSE)</f>
        <v>#DIV/0!</v>
      </c>
      <c r="N135" s="305">
        <f>IF(L135="nio",0,IF(L135&gt;0,VLOOKUP(G135,'3-Productie normen'!A:J,VLOOKUP(L135,'3-Productie normen'!$B$34:$C$37,2,FALSE),FALSE)))</f>
        <v>0</v>
      </c>
      <c r="O135" s="306" t="str">
        <f>VLOOKUP(G135,'3-Productie normen'!A:L,9,FALSE)</f>
        <v>L</v>
      </c>
      <c r="P135" s="306"/>
      <c r="R135" s="307">
        <f t="shared" si="3"/>
        <v>4800</v>
      </c>
    </row>
    <row r="136" spans="1:18" ht="14.1" customHeight="1">
      <c r="A136" s="73">
        <v>136</v>
      </c>
      <c r="B136" s="457" t="s">
        <v>256</v>
      </c>
      <c r="C136" s="273" t="s">
        <v>367</v>
      </c>
      <c r="D136" s="467" t="s">
        <v>346</v>
      </c>
      <c r="E136" s="468">
        <v>0.31</v>
      </c>
      <c r="F136" s="69" t="s">
        <v>293</v>
      </c>
      <c r="G136" s="69" t="s">
        <v>290</v>
      </c>
      <c r="H136" s="69" t="s">
        <v>75</v>
      </c>
      <c r="I136" s="69" t="s">
        <v>75</v>
      </c>
      <c r="J136" s="303">
        <v>7</v>
      </c>
      <c r="K136" s="304">
        <f t="shared" si="2"/>
        <v>80</v>
      </c>
      <c r="L136" s="221">
        <v>80</v>
      </c>
      <c r="M136" s="220" t="e">
        <f>IF(L136="nio",0,IF(L136&gt;0,L136*J136/N136,0))*VLOOKUP(B136,'2B-Kosten per locatie'!$A$14:$D$38,4,FALSE)</f>
        <v>#DIV/0!</v>
      </c>
      <c r="N136" s="305">
        <f>IF(L136="nio",0,IF(L136&gt;0,VLOOKUP(G136,'3-Productie normen'!A:J,VLOOKUP(L136,'3-Productie normen'!$B$34:$C$37,2,FALSE),FALSE)))</f>
        <v>0</v>
      </c>
      <c r="O136" s="306" t="str">
        <f>VLOOKUP(G136,'3-Productie normen'!A:L,9,FALSE)</f>
        <v>L</v>
      </c>
      <c r="P136" s="306"/>
      <c r="R136" s="307">
        <f t="shared" si="3"/>
        <v>560</v>
      </c>
    </row>
    <row r="137" spans="1:18" ht="14.1" customHeight="1">
      <c r="A137" s="73">
        <v>137</v>
      </c>
      <c r="B137" s="457" t="s">
        <v>256</v>
      </c>
      <c r="C137" s="273" t="s">
        <v>367</v>
      </c>
      <c r="D137" s="467" t="s">
        <v>346</v>
      </c>
      <c r="E137" s="468">
        <v>0.32</v>
      </c>
      <c r="F137" s="69" t="s">
        <v>293</v>
      </c>
      <c r="G137" s="69" t="s">
        <v>290</v>
      </c>
      <c r="H137" s="69" t="s">
        <v>78</v>
      </c>
      <c r="I137" s="457" t="s">
        <v>79</v>
      </c>
      <c r="J137" s="303">
        <v>60</v>
      </c>
      <c r="K137" s="304">
        <f t="shared" si="2"/>
        <v>80</v>
      </c>
      <c r="L137" s="221">
        <v>80</v>
      </c>
      <c r="M137" s="220" t="e">
        <f>IF(L137="nio",0,IF(L137&gt;0,L137*J137/N137,0))*VLOOKUP(B137,'2B-Kosten per locatie'!$A$14:$D$38,4,FALSE)</f>
        <v>#DIV/0!</v>
      </c>
      <c r="N137" s="305">
        <f>IF(L137="nio",0,IF(L137&gt;0,VLOOKUP(G137,'3-Productie normen'!A:J,VLOOKUP(L137,'3-Productie normen'!$B$34:$C$37,2,FALSE),FALSE)))</f>
        <v>0</v>
      </c>
      <c r="O137" s="306" t="str">
        <f>VLOOKUP(G137,'3-Productie normen'!A:L,9,FALSE)</f>
        <v>L</v>
      </c>
      <c r="P137" s="306"/>
      <c r="R137" s="307">
        <f t="shared" si="3"/>
        <v>4800</v>
      </c>
    </row>
    <row r="138" spans="1:18" ht="14.1" customHeight="1">
      <c r="A138" s="73">
        <v>138</v>
      </c>
      <c r="B138" s="457" t="s">
        <v>256</v>
      </c>
      <c r="C138" s="273" t="s">
        <v>367</v>
      </c>
      <c r="D138" s="467" t="s">
        <v>346</v>
      </c>
      <c r="E138" s="468">
        <v>0.32</v>
      </c>
      <c r="F138" s="69" t="s">
        <v>293</v>
      </c>
      <c r="G138" s="69" t="s">
        <v>290</v>
      </c>
      <c r="H138" s="69" t="s">
        <v>75</v>
      </c>
      <c r="I138" s="69" t="s">
        <v>75</v>
      </c>
      <c r="J138" s="303">
        <v>7</v>
      </c>
      <c r="K138" s="304">
        <f t="shared" ref="K138:K201" si="4">SUM(L138:L138)</f>
        <v>80</v>
      </c>
      <c r="L138" s="221">
        <v>80</v>
      </c>
      <c r="M138" s="220" t="e">
        <f>IF(L138="nio",0,IF(L138&gt;0,L138*J138/N138,0))*VLOOKUP(B138,'2B-Kosten per locatie'!$A$14:$D$38,4,FALSE)</f>
        <v>#DIV/0!</v>
      </c>
      <c r="N138" s="305">
        <f>IF(L138="nio",0,IF(L138&gt;0,VLOOKUP(G138,'3-Productie normen'!A:J,VLOOKUP(L138,'3-Productie normen'!$B$34:$C$37,2,FALSE),FALSE)))</f>
        <v>0</v>
      </c>
      <c r="O138" s="306" t="str">
        <f>VLOOKUP(G138,'3-Productie normen'!A:L,9,FALSE)</f>
        <v>L</v>
      </c>
      <c r="P138" s="306"/>
      <c r="R138" s="307">
        <f t="shared" si="3"/>
        <v>560</v>
      </c>
    </row>
    <row r="139" spans="1:18" ht="14.1" customHeight="1">
      <c r="A139" s="73">
        <v>139</v>
      </c>
      <c r="B139" s="457" t="s">
        <v>256</v>
      </c>
      <c r="C139" s="273" t="s">
        <v>367</v>
      </c>
      <c r="D139" s="467" t="s">
        <v>346</v>
      </c>
      <c r="E139" s="468">
        <v>0.33</v>
      </c>
      <c r="F139" s="69" t="s">
        <v>352</v>
      </c>
      <c r="G139" s="286" t="s">
        <v>41</v>
      </c>
      <c r="H139" s="69" t="s">
        <v>645</v>
      </c>
      <c r="I139" s="457" t="s">
        <v>76</v>
      </c>
      <c r="J139" s="303">
        <v>5</v>
      </c>
      <c r="K139" s="304">
        <f t="shared" si="4"/>
        <v>200</v>
      </c>
      <c r="L139" s="221">
        <v>200</v>
      </c>
      <c r="M139" s="220" t="e">
        <f>IF(L139="nio",0,IF(L139&gt;0,L139*J139/N139,0))*VLOOKUP(B139,'2B-Kosten per locatie'!$A$14:$D$38,4,FALSE)</f>
        <v>#DIV/0!</v>
      </c>
      <c r="N139" s="305">
        <f>IF(L139="nio",0,IF(L139&gt;0,VLOOKUP(G139,'3-Productie normen'!A:J,VLOOKUP(L139,'3-Productie normen'!$B$34:$C$37,2,FALSE),FALSE)))</f>
        <v>0</v>
      </c>
      <c r="O139" s="306" t="str">
        <f>VLOOKUP(G139,'3-Productie normen'!A:L,9,FALSE)</f>
        <v>S</v>
      </c>
      <c r="P139" s="306"/>
      <c r="R139" s="307">
        <f t="shared" ref="R139:R202" si="5">K139*J139</f>
        <v>1000</v>
      </c>
    </row>
    <row r="140" spans="1:18" ht="14.1" customHeight="1">
      <c r="A140" s="73">
        <v>140</v>
      </c>
      <c r="B140" s="457" t="s">
        <v>256</v>
      </c>
      <c r="C140" s="273" t="s">
        <v>367</v>
      </c>
      <c r="D140" s="467" t="s">
        <v>346</v>
      </c>
      <c r="E140" s="468">
        <v>0.34</v>
      </c>
      <c r="F140" s="69" t="s">
        <v>295</v>
      </c>
      <c r="G140" s="273" t="s">
        <v>43</v>
      </c>
      <c r="H140" s="69" t="s">
        <v>78</v>
      </c>
      <c r="I140" s="457" t="s">
        <v>79</v>
      </c>
      <c r="J140" s="303">
        <v>109</v>
      </c>
      <c r="K140" s="304">
        <f t="shared" si="4"/>
        <v>200</v>
      </c>
      <c r="L140" s="221">
        <v>200</v>
      </c>
      <c r="M140" s="220" t="e">
        <f>IF(L140="nio",0,IF(L140&gt;0,L140*J140/N140,0))*VLOOKUP(B140,'2B-Kosten per locatie'!$A$14:$D$38,4,FALSE)</f>
        <v>#DIV/0!</v>
      </c>
      <c r="N140" s="305">
        <f>IF(L140="nio",0,IF(L140&gt;0,VLOOKUP(G140,'3-Productie normen'!A:J,VLOOKUP(L140,'3-Productie normen'!$B$34:$C$37,2,FALSE),FALSE)))</f>
        <v>0</v>
      </c>
      <c r="O140" s="306" t="str">
        <f>VLOOKUP(G140,'3-Productie normen'!A:L,9,FALSE)</f>
        <v>V</v>
      </c>
      <c r="P140" s="306"/>
      <c r="R140" s="307">
        <f t="shared" si="5"/>
        <v>21800</v>
      </c>
    </row>
    <row r="141" spans="1:18" ht="14.1" customHeight="1">
      <c r="A141" s="73">
        <v>141</v>
      </c>
      <c r="B141" s="457" t="s">
        <v>256</v>
      </c>
      <c r="C141" s="273" t="s">
        <v>367</v>
      </c>
      <c r="D141" s="467" t="s">
        <v>346</v>
      </c>
      <c r="E141" s="468">
        <v>0.35</v>
      </c>
      <c r="F141" s="69" t="s">
        <v>295</v>
      </c>
      <c r="G141" s="273" t="s">
        <v>43</v>
      </c>
      <c r="H141" s="69" t="s">
        <v>368</v>
      </c>
      <c r="I141" s="457" t="s">
        <v>79</v>
      </c>
      <c r="J141" s="303">
        <v>10</v>
      </c>
      <c r="K141" s="304">
        <f t="shared" si="4"/>
        <v>200</v>
      </c>
      <c r="L141" s="221">
        <v>200</v>
      </c>
      <c r="M141" s="220" t="e">
        <f>IF(L141="nio",0,IF(L141&gt;0,L141*J141/N141,0))*VLOOKUP(B141,'2B-Kosten per locatie'!$A$14:$D$38,4,FALSE)</f>
        <v>#DIV/0!</v>
      </c>
      <c r="N141" s="305">
        <f>IF(L141="nio",0,IF(L141&gt;0,VLOOKUP(G141,'3-Productie normen'!A:J,VLOOKUP(L141,'3-Productie normen'!$B$34:$C$37,2,FALSE),FALSE)))</f>
        <v>0</v>
      </c>
      <c r="O141" s="306" t="str">
        <f>VLOOKUP(G141,'3-Productie normen'!A:L,9,FALSE)</f>
        <v>V</v>
      </c>
      <c r="P141" s="306"/>
      <c r="R141" s="307">
        <f t="shared" si="5"/>
        <v>2000</v>
      </c>
    </row>
    <row r="142" spans="1:18" ht="14.1" customHeight="1">
      <c r="A142" s="73">
        <v>142</v>
      </c>
      <c r="B142" s="457" t="s">
        <v>256</v>
      </c>
      <c r="C142" s="273" t="s">
        <v>367</v>
      </c>
      <c r="D142" s="467" t="s">
        <v>346</v>
      </c>
      <c r="E142" s="468">
        <v>0.36</v>
      </c>
      <c r="F142" s="69" t="s">
        <v>352</v>
      </c>
      <c r="G142" s="286" t="s">
        <v>41</v>
      </c>
      <c r="H142" s="69" t="s">
        <v>645</v>
      </c>
      <c r="I142" s="457" t="s">
        <v>76</v>
      </c>
      <c r="J142" s="303">
        <v>5</v>
      </c>
      <c r="K142" s="304">
        <f t="shared" si="4"/>
        <v>200</v>
      </c>
      <c r="L142" s="221">
        <v>200</v>
      </c>
      <c r="M142" s="220" t="e">
        <f>IF(L142="nio",0,IF(L142&gt;0,L142*J142/N142,0))*VLOOKUP(B142,'2B-Kosten per locatie'!$A$14:$D$38,4,FALSE)</f>
        <v>#DIV/0!</v>
      </c>
      <c r="N142" s="305">
        <f>IF(L142="nio",0,IF(L142&gt;0,VLOOKUP(G142,'3-Productie normen'!A:J,VLOOKUP(L142,'3-Productie normen'!$B$34:$C$37,2,FALSE),FALSE)))</f>
        <v>0</v>
      </c>
      <c r="O142" s="306" t="str">
        <f>VLOOKUP(G142,'3-Productie normen'!A:L,9,FALSE)</f>
        <v>S</v>
      </c>
      <c r="P142" s="306"/>
      <c r="R142" s="307">
        <f t="shared" si="5"/>
        <v>1000</v>
      </c>
    </row>
    <row r="143" spans="1:18" ht="14.1" customHeight="1">
      <c r="A143" s="73">
        <v>143</v>
      </c>
      <c r="B143" s="457" t="s">
        <v>256</v>
      </c>
      <c r="C143" s="273" t="s">
        <v>367</v>
      </c>
      <c r="D143" s="467" t="s">
        <v>346</v>
      </c>
      <c r="E143" s="468">
        <v>0.37</v>
      </c>
      <c r="F143" s="273" t="s">
        <v>293</v>
      </c>
      <c r="G143" s="69" t="s">
        <v>290</v>
      </c>
      <c r="H143" s="69" t="s">
        <v>78</v>
      </c>
      <c r="I143" s="457" t="s">
        <v>79</v>
      </c>
      <c r="J143" s="303">
        <v>60</v>
      </c>
      <c r="K143" s="304">
        <f t="shared" si="4"/>
        <v>80</v>
      </c>
      <c r="L143" s="221">
        <v>80</v>
      </c>
      <c r="M143" s="220" t="e">
        <f>IF(L143="nio",0,IF(L143&gt;0,L143*J143/N143,0))*VLOOKUP(B143,'2B-Kosten per locatie'!$A$14:$D$38,4,FALSE)</f>
        <v>#DIV/0!</v>
      </c>
      <c r="N143" s="305">
        <f>IF(L143="nio",0,IF(L143&gt;0,VLOOKUP(G143,'3-Productie normen'!A:J,VLOOKUP(L143,'3-Productie normen'!$B$34:$C$37,2,FALSE),FALSE)))</f>
        <v>0</v>
      </c>
      <c r="O143" s="306" t="str">
        <f>VLOOKUP(G143,'3-Productie normen'!A:L,9,FALSE)</f>
        <v>L</v>
      </c>
      <c r="P143" s="306"/>
      <c r="R143" s="307">
        <f t="shared" si="5"/>
        <v>4800</v>
      </c>
    </row>
    <row r="144" spans="1:18" ht="14.1" customHeight="1">
      <c r="A144" s="73">
        <v>144</v>
      </c>
      <c r="B144" s="457" t="s">
        <v>256</v>
      </c>
      <c r="C144" s="273" t="s">
        <v>367</v>
      </c>
      <c r="D144" s="467" t="s">
        <v>346</v>
      </c>
      <c r="E144" s="468">
        <v>0.37</v>
      </c>
      <c r="F144" s="273" t="s">
        <v>293</v>
      </c>
      <c r="G144" s="69" t="s">
        <v>290</v>
      </c>
      <c r="H144" s="69" t="s">
        <v>75</v>
      </c>
      <c r="I144" s="69" t="s">
        <v>75</v>
      </c>
      <c r="J144" s="303">
        <v>7</v>
      </c>
      <c r="K144" s="304">
        <f t="shared" si="4"/>
        <v>80</v>
      </c>
      <c r="L144" s="221">
        <v>80</v>
      </c>
      <c r="M144" s="220" t="e">
        <f>IF(L144="nio",0,IF(L144&gt;0,L144*J144/N144,0))*VLOOKUP(B144,'2B-Kosten per locatie'!$A$14:$D$38,4,FALSE)</f>
        <v>#DIV/0!</v>
      </c>
      <c r="N144" s="305">
        <f>IF(L144="nio",0,IF(L144&gt;0,VLOOKUP(G144,'3-Productie normen'!A:J,VLOOKUP(L144,'3-Productie normen'!$B$34:$C$37,2,FALSE),FALSE)))</f>
        <v>0</v>
      </c>
      <c r="O144" s="306" t="str">
        <f>VLOOKUP(G144,'3-Productie normen'!A:L,9,FALSE)</f>
        <v>L</v>
      </c>
      <c r="P144" s="306"/>
      <c r="R144" s="307">
        <f t="shared" si="5"/>
        <v>560</v>
      </c>
    </row>
    <row r="145" spans="1:18" ht="14.1" customHeight="1">
      <c r="A145" s="73">
        <v>145</v>
      </c>
      <c r="B145" s="457" t="s">
        <v>256</v>
      </c>
      <c r="C145" s="273" t="s">
        <v>367</v>
      </c>
      <c r="D145" s="467" t="s">
        <v>346</v>
      </c>
      <c r="E145" s="468">
        <v>0.38</v>
      </c>
      <c r="F145" s="273" t="s">
        <v>352</v>
      </c>
      <c r="G145" s="286" t="s">
        <v>41</v>
      </c>
      <c r="H145" s="69" t="s">
        <v>645</v>
      </c>
      <c r="I145" s="457" t="s">
        <v>76</v>
      </c>
      <c r="J145" s="303">
        <v>5</v>
      </c>
      <c r="K145" s="304">
        <f t="shared" si="4"/>
        <v>200</v>
      </c>
      <c r="L145" s="221">
        <v>200</v>
      </c>
      <c r="M145" s="220" t="e">
        <f>IF(L145="nio",0,IF(L145&gt;0,L145*J145/N145,0))*VLOOKUP(B145,'2B-Kosten per locatie'!$A$14:$D$38,4,FALSE)</f>
        <v>#DIV/0!</v>
      </c>
      <c r="N145" s="305">
        <f>IF(L145="nio",0,IF(L145&gt;0,VLOOKUP(G145,'3-Productie normen'!A:J,VLOOKUP(L145,'3-Productie normen'!$B$34:$C$37,2,FALSE),FALSE)))</f>
        <v>0</v>
      </c>
      <c r="O145" s="306" t="str">
        <f>VLOOKUP(G145,'3-Productie normen'!A:L,9,FALSE)</f>
        <v>S</v>
      </c>
      <c r="P145" s="306"/>
      <c r="R145" s="307">
        <f t="shared" si="5"/>
        <v>1000</v>
      </c>
    </row>
    <row r="146" spans="1:18" ht="14.1" customHeight="1">
      <c r="A146" s="73">
        <v>146</v>
      </c>
      <c r="B146" s="457" t="s">
        <v>256</v>
      </c>
      <c r="C146" s="273" t="s">
        <v>367</v>
      </c>
      <c r="D146" s="467" t="s">
        <v>346</v>
      </c>
      <c r="E146" s="468">
        <v>0.39</v>
      </c>
      <c r="F146" s="69" t="s">
        <v>293</v>
      </c>
      <c r="G146" s="69" t="s">
        <v>290</v>
      </c>
      <c r="H146" s="69" t="s">
        <v>78</v>
      </c>
      <c r="I146" s="457" t="s">
        <v>79</v>
      </c>
      <c r="J146" s="303">
        <v>60</v>
      </c>
      <c r="K146" s="304">
        <f t="shared" si="4"/>
        <v>80</v>
      </c>
      <c r="L146" s="221">
        <v>80</v>
      </c>
      <c r="M146" s="220" t="e">
        <f>IF(L146="nio",0,IF(L146&gt;0,L146*J146/N146,0))*VLOOKUP(B146,'2B-Kosten per locatie'!$A$14:$D$38,4,FALSE)</f>
        <v>#DIV/0!</v>
      </c>
      <c r="N146" s="305">
        <f>IF(L146="nio",0,IF(L146&gt;0,VLOOKUP(G146,'3-Productie normen'!A:J,VLOOKUP(L146,'3-Productie normen'!$B$34:$C$37,2,FALSE),FALSE)))</f>
        <v>0</v>
      </c>
      <c r="O146" s="306" t="str">
        <f>VLOOKUP(G146,'3-Productie normen'!A:L,9,FALSE)</f>
        <v>L</v>
      </c>
      <c r="P146" s="306"/>
      <c r="R146" s="307">
        <f t="shared" si="5"/>
        <v>4800</v>
      </c>
    </row>
    <row r="147" spans="1:18" ht="14.1" customHeight="1">
      <c r="A147" s="73">
        <v>147</v>
      </c>
      <c r="B147" s="457" t="s">
        <v>256</v>
      </c>
      <c r="C147" s="273" t="s">
        <v>367</v>
      </c>
      <c r="D147" s="467" t="s">
        <v>346</v>
      </c>
      <c r="E147" s="468">
        <v>0.39</v>
      </c>
      <c r="F147" s="69" t="s">
        <v>293</v>
      </c>
      <c r="G147" s="69" t="s">
        <v>290</v>
      </c>
      <c r="H147" s="69" t="s">
        <v>75</v>
      </c>
      <c r="I147" s="69" t="s">
        <v>75</v>
      </c>
      <c r="J147" s="303">
        <v>7</v>
      </c>
      <c r="K147" s="304">
        <f t="shared" si="4"/>
        <v>80</v>
      </c>
      <c r="L147" s="221">
        <v>80</v>
      </c>
      <c r="M147" s="220" t="e">
        <f>IF(L147="nio",0,IF(L147&gt;0,L147*J147/N147,0))*VLOOKUP(B147,'2B-Kosten per locatie'!$A$14:$D$38,4,FALSE)</f>
        <v>#DIV/0!</v>
      </c>
      <c r="N147" s="305">
        <f>IF(L147="nio",0,IF(L147&gt;0,VLOOKUP(G147,'3-Productie normen'!A:J,VLOOKUP(L147,'3-Productie normen'!$B$34:$C$37,2,FALSE),FALSE)))</f>
        <v>0</v>
      </c>
      <c r="O147" s="306" t="str">
        <f>VLOOKUP(G147,'3-Productie normen'!A:L,9,FALSE)</f>
        <v>L</v>
      </c>
      <c r="P147" s="306"/>
      <c r="R147" s="307">
        <f t="shared" si="5"/>
        <v>560</v>
      </c>
    </row>
    <row r="148" spans="1:18" ht="14.1" customHeight="1">
      <c r="A148" s="73">
        <v>148</v>
      </c>
      <c r="B148" s="457" t="s">
        <v>256</v>
      </c>
      <c r="C148" s="273" t="s">
        <v>367</v>
      </c>
      <c r="D148" s="467" t="s">
        <v>346</v>
      </c>
      <c r="E148" s="468">
        <v>0.4</v>
      </c>
      <c r="F148" s="69" t="s">
        <v>293</v>
      </c>
      <c r="G148" s="69" t="s">
        <v>290</v>
      </c>
      <c r="H148" s="69" t="s">
        <v>78</v>
      </c>
      <c r="I148" s="457" t="s">
        <v>79</v>
      </c>
      <c r="J148" s="303">
        <v>60</v>
      </c>
      <c r="K148" s="304">
        <f t="shared" si="4"/>
        <v>80</v>
      </c>
      <c r="L148" s="221">
        <v>80</v>
      </c>
      <c r="M148" s="220" t="e">
        <f>IF(L148="nio",0,IF(L148&gt;0,L148*J148/N148,0))*VLOOKUP(B148,'2B-Kosten per locatie'!$A$14:$D$38,4,FALSE)</f>
        <v>#DIV/0!</v>
      </c>
      <c r="N148" s="305">
        <f>IF(L148="nio",0,IF(L148&gt;0,VLOOKUP(G148,'3-Productie normen'!A:J,VLOOKUP(L148,'3-Productie normen'!$B$34:$C$37,2,FALSE),FALSE)))</f>
        <v>0</v>
      </c>
      <c r="O148" s="306" t="str">
        <f>VLOOKUP(G148,'3-Productie normen'!A:L,9,FALSE)</f>
        <v>L</v>
      </c>
      <c r="P148" s="306"/>
      <c r="R148" s="307">
        <f t="shared" si="5"/>
        <v>4800</v>
      </c>
    </row>
    <row r="149" spans="1:18" ht="14.1" customHeight="1">
      <c r="A149" s="73">
        <v>149</v>
      </c>
      <c r="B149" s="457" t="s">
        <v>256</v>
      </c>
      <c r="C149" s="273" t="s">
        <v>367</v>
      </c>
      <c r="D149" s="467" t="s">
        <v>346</v>
      </c>
      <c r="E149" s="468">
        <v>0.4</v>
      </c>
      <c r="F149" s="69" t="s">
        <v>293</v>
      </c>
      <c r="G149" s="69" t="s">
        <v>290</v>
      </c>
      <c r="H149" s="69" t="s">
        <v>75</v>
      </c>
      <c r="I149" s="69" t="s">
        <v>75</v>
      </c>
      <c r="J149" s="303">
        <v>7</v>
      </c>
      <c r="K149" s="304">
        <f t="shared" si="4"/>
        <v>80</v>
      </c>
      <c r="L149" s="221">
        <v>80</v>
      </c>
      <c r="M149" s="220" t="e">
        <f>IF(L149="nio",0,IF(L149&gt;0,L149*J149/N149,0))*VLOOKUP(B149,'2B-Kosten per locatie'!$A$14:$D$38,4,FALSE)</f>
        <v>#DIV/0!</v>
      </c>
      <c r="N149" s="305">
        <f>IF(L149="nio",0,IF(L149&gt;0,VLOOKUP(G149,'3-Productie normen'!A:J,VLOOKUP(L149,'3-Productie normen'!$B$34:$C$37,2,FALSE),FALSE)))</f>
        <v>0</v>
      </c>
      <c r="O149" s="306" t="str">
        <f>VLOOKUP(G149,'3-Productie normen'!A:L,9,FALSE)</f>
        <v>L</v>
      </c>
      <c r="P149" s="306"/>
      <c r="R149" s="307">
        <f t="shared" si="5"/>
        <v>560</v>
      </c>
    </row>
    <row r="150" spans="1:18" ht="14.1" customHeight="1">
      <c r="A150" s="73">
        <v>150</v>
      </c>
      <c r="B150" s="457" t="s">
        <v>256</v>
      </c>
      <c r="C150" s="273" t="s">
        <v>367</v>
      </c>
      <c r="D150" s="467" t="s">
        <v>346</v>
      </c>
      <c r="E150" s="468">
        <v>0.41</v>
      </c>
      <c r="F150" s="309" t="s">
        <v>352</v>
      </c>
      <c r="G150" s="286" t="s">
        <v>41</v>
      </c>
      <c r="H150" s="69" t="s">
        <v>645</v>
      </c>
      <c r="I150" s="457" t="s">
        <v>76</v>
      </c>
      <c r="J150" s="303">
        <v>5</v>
      </c>
      <c r="K150" s="304">
        <f t="shared" si="4"/>
        <v>200</v>
      </c>
      <c r="L150" s="221">
        <v>200</v>
      </c>
      <c r="M150" s="220" t="e">
        <f>IF(L150="nio",0,IF(L150&gt;0,L150*J150/N150,0))*VLOOKUP(B150,'2B-Kosten per locatie'!$A$14:$D$38,4,FALSE)</f>
        <v>#DIV/0!</v>
      </c>
      <c r="N150" s="305">
        <f>IF(L150="nio",0,IF(L150&gt;0,VLOOKUP(G150,'3-Productie normen'!A:J,VLOOKUP(L150,'3-Productie normen'!$B$34:$C$37,2,FALSE),FALSE)))</f>
        <v>0</v>
      </c>
      <c r="O150" s="306" t="str">
        <f>VLOOKUP(G150,'3-Productie normen'!A:L,9,FALSE)</f>
        <v>S</v>
      </c>
      <c r="P150" s="306"/>
      <c r="R150" s="307">
        <f t="shared" si="5"/>
        <v>1000</v>
      </c>
    </row>
    <row r="151" spans="1:18" ht="14.1" customHeight="1">
      <c r="A151" s="73">
        <v>151</v>
      </c>
      <c r="B151" s="457" t="s">
        <v>256</v>
      </c>
      <c r="C151" s="273" t="s">
        <v>367</v>
      </c>
      <c r="D151" s="467" t="s">
        <v>346</v>
      </c>
      <c r="E151" s="468">
        <v>0.45</v>
      </c>
      <c r="F151" s="69" t="s">
        <v>285</v>
      </c>
      <c r="G151" s="69" t="s">
        <v>50</v>
      </c>
      <c r="H151" s="69" t="s">
        <v>347</v>
      </c>
      <c r="I151" s="457" t="s">
        <v>364</v>
      </c>
      <c r="J151" s="303">
        <v>90</v>
      </c>
      <c r="K151" s="304">
        <f t="shared" si="4"/>
        <v>80</v>
      </c>
      <c r="L151" s="221">
        <v>80</v>
      </c>
      <c r="M151" s="220" t="e">
        <f>IF(L151="nio",0,IF(L151&gt;0,L151*J151/N151,0))*VLOOKUP(B151,'2B-Kosten per locatie'!$A$14:$D$38,4,FALSE)</f>
        <v>#DIV/0!</v>
      </c>
      <c r="N151" s="305">
        <f>IF(L151="nio",0,IF(L151&gt;0,VLOOKUP(G151,'3-Productie normen'!A:J,VLOOKUP(L151,'3-Productie normen'!$B$34:$C$37,2,FALSE),FALSE)))</f>
        <v>0</v>
      </c>
      <c r="O151" s="306" t="str">
        <f>VLOOKUP(G151,'3-Productie normen'!A:L,9,FALSE)</f>
        <v>L</v>
      </c>
      <c r="P151" s="306"/>
      <c r="R151" s="307">
        <f t="shared" si="5"/>
        <v>7200</v>
      </c>
    </row>
    <row r="152" spans="1:18" ht="14.1" customHeight="1">
      <c r="A152" s="73">
        <v>152</v>
      </c>
      <c r="B152" s="457" t="s">
        <v>256</v>
      </c>
      <c r="C152" s="273" t="s">
        <v>367</v>
      </c>
      <c r="D152" s="467" t="s">
        <v>346</v>
      </c>
      <c r="E152" s="469">
        <v>0.47</v>
      </c>
      <c r="F152" s="83" t="s">
        <v>295</v>
      </c>
      <c r="G152" s="273" t="s">
        <v>43</v>
      </c>
      <c r="H152" s="69" t="s">
        <v>78</v>
      </c>
      <c r="I152" s="457" t="s">
        <v>79</v>
      </c>
      <c r="J152" s="303">
        <v>5</v>
      </c>
      <c r="K152" s="304">
        <f t="shared" si="4"/>
        <v>200</v>
      </c>
      <c r="L152" s="221">
        <v>200</v>
      </c>
      <c r="M152" s="220" t="e">
        <f>IF(L152="nio",0,IF(L152&gt;0,L152*J152/N152,0))*VLOOKUP(B152,'2B-Kosten per locatie'!$A$14:$D$38,4,FALSE)</f>
        <v>#DIV/0!</v>
      </c>
      <c r="N152" s="305">
        <f>IF(L152="nio",0,IF(L152&gt;0,VLOOKUP(G152,'3-Productie normen'!A:J,VLOOKUP(L152,'3-Productie normen'!$B$34:$C$37,2,FALSE),FALSE)))</f>
        <v>0</v>
      </c>
      <c r="O152" s="306" t="str">
        <f>VLOOKUP(G152,'3-Productie normen'!A:L,9,FALSE)</f>
        <v>V</v>
      </c>
      <c r="P152" s="306"/>
      <c r="R152" s="307">
        <f t="shared" si="5"/>
        <v>1000</v>
      </c>
    </row>
    <row r="153" spans="1:18" ht="14.1" customHeight="1">
      <c r="A153" s="73">
        <v>153</v>
      </c>
      <c r="B153" s="457" t="s">
        <v>256</v>
      </c>
      <c r="C153" s="273" t="s">
        <v>367</v>
      </c>
      <c r="D153" s="467" t="s">
        <v>346</v>
      </c>
      <c r="E153" s="468">
        <v>0.48</v>
      </c>
      <c r="F153" s="69" t="s">
        <v>352</v>
      </c>
      <c r="G153" s="286" t="s">
        <v>41</v>
      </c>
      <c r="H153" s="69" t="s">
        <v>645</v>
      </c>
      <c r="I153" s="457" t="s">
        <v>76</v>
      </c>
      <c r="J153" s="303">
        <v>6</v>
      </c>
      <c r="K153" s="304">
        <f t="shared" si="4"/>
        <v>200</v>
      </c>
      <c r="L153" s="221">
        <v>200</v>
      </c>
      <c r="M153" s="220" t="e">
        <f>IF(L153="nio",0,IF(L153&gt;0,L153*J153/N153,0))*VLOOKUP(B153,'2B-Kosten per locatie'!$A$14:$D$38,4,FALSE)</f>
        <v>#DIV/0!</v>
      </c>
      <c r="N153" s="305">
        <f>IF(L153="nio",0,IF(L153&gt;0,VLOOKUP(G153,'3-Productie normen'!A:J,VLOOKUP(L153,'3-Productie normen'!$B$34:$C$37,2,FALSE),FALSE)))</f>
        <v>0</v>
      </c>
      <c r="O153" s="306" t="str">
        <f>VLOOKUP(G153,'3-Productie normen'!A:L,9,FALSE)</f>
        <v>S</v>
      </c>
      <c r="P153" s="306"/>
      <c r="R153" s="307">
        <f t="shared" si="5"/>
        <v>1200</v>
      </c>
    </row>
    <row r="154" spans="1:18" ht="14.1" customHeight="1">
      <c r="A154" s="73">
        <v>154</v>
      </c>
      <c r="B154" s="457" t="s">
        <v>256</v>
      </c>
      <c r="C154" s="273" t="s">
        <v>367</v>
      </c>
      <c r="D154" s="467" t="s">
        <v>346</v>
      </c>
      <c r="E154" s="468">
        <v>0.5</v>
      </c>
      <c r="F154" s="69" t="s">
        <v>295</v>
      </c>
      <c r="G154" s="273" t="s">
        <v>43</v>
      </c>
      <c r="H154" s="69" t="s">
        <v>78</v>
      </c>
      <c r="I154" s="457" t="s">
        <v>79</v>
      </c>
      <c r="J154" s="303">
        <v>40</v>
      </c>
      <c r="K154" s="304">
        <f t="shared" si="4"/>
        <v>200</v>
      </c>
      <c r="L154" s="221">
        <v>200</v>
      </c>
      <c r="M154" s="220" t="e">
        <f>IF(L154="nio",0,IF(L154&gt;0,L154*J154/N154,0))*VLOOKUP(B154,'2B-Kosten per locatie'!$A$14:$D$38,4,FALSE)</f>
        <v>#DIV/0!</v>
      </c>
      <c r="N154" s="305">
        <f>IF(L154="nio",0,IF(L154&gt;0,VLOOKUP(G154,'3-Productie normen'!A:J,VLOOKUP(L154,'3-Productie normen'!$B$34:$C$37,2,FALSE),FALSE)))</f>
        <v>0</v>
      </c>
      <c r="O154" s="306" t="str">
        <f>VLOOKUP(G154,'3-Productie normen'!A:L,9,FALSE)</f>
        <v>V</v>
      </c>
      <c r="P154" s="306"/>
      <c r="R154" s="307">
        <f t="shared" si="5"/>
        <v>8000</v>
      </c>
    </row>
    <row r="155" spans="1:18" ht="14.1" customHeight="1">
      <c r="A155" s="73">
        <v>155</v>
      </c>
      <c r="B155" s="457" t="s">
        <v>256</v>
      </c>
      <c r="C155" s="273" t="s">
        <v>367</v>
      </c>
      <c r="D155" s="467" t="s">
        <v>346</v>
      </c>
      <c r="E155" s="468">
        <v>0.51</v>
      </c>
      <c r="F155" s="69" t="s">
        <v>365</v>
      </c>
      <c r="G155" s="69" t="s">
        <v>39</v>
      </c>
      <c r="H155" s="69" t="s">
        <v>78</v>
      </c>
      <c r="I155" s="457" t="s">
        <v>79</v>
      </c>
      <c r="J155" s="303">
        <v>19</v>
      </c>
      <c r="K155" s="304">
        <f t="shared" si="4"/>
        <v>40</v>
      </c>
      <c r="L155" s="221">
        <v>40</v>
      </c>
      <c r="M155" s="220" t="e">
        <f>IF(L155="nio",0,IF(L155&gt;0,L155*J155/N155,0))*VLOOKUP(B155,'2B-Kosten per locatie'!$A$14:$D$38,4,FALSE)</f>
        <v>#DIV/0!</v>
      </c>
      <c r="N155" s="305">
        <f>IF(L155="nio",0,IF(L155&gt;0,VLOOKUP(G155,'3-Productie normen'!A:J,VLOOKUP(L155,'3-Productie normen'!$B$34:$C$37,2,FALSE),FALSE)))</f>
        <v>0</v>
      </c>
      <c r="O155" s="306" t="str">
        <f>VLOOKUP(G155,'3-Productie normen'!A:L,9,FALSE)</f>
        <v>B</v>
      </c>
      <c r="P155" s="306"/>
      <c r="R155" s="307">
        <f t="shared" si="5"/>
        <v>760</v>
      </c>
    </row>
    <row r="156" spans="1:18" ht="14.1" customHeight="1">
      <c r="A156" s="73">
        <v>156</v>
      </c>
      <c r="B156" s="457" t="s">
        <v>256</v>
      </c>
      <c r="C156" s="273" t="s">
        <v>367</v>
      </c>
      <c r="D156" s="467" t="s">
        <v>346</v>
      </c>
      <c r="E156" s="468">
        <v>0.52</v>
      </c>
      <c r="F156" s="69" t="s">
        <v>290</v>
      </c>
      <c r="G156" s="69" t="s">
        <v>290</v>
      </c>
      <c r="H156" s="69" t="s">
        <v>75</v>
      </c>
      <c r="I156" s="69" t="s">
        <v>75</v>
      </c>
      <c r="J156" s="303">
        <v>120</v>
      </c>
      <c r="K156" s="304">
        <f t="shared" si="4"/>
        <v>80</v>
      </c>
      <c r="L156" s="221">
        <v>80</v>
      </c>
      <c r="M156" s="220" t="e">
        <f>IF(L156="nio",0,IF(L156&gt;0,L156*J156/N156,0))*VLOOKUP(B156,'2B-Kosten per locatie'!$A$14:$D$38,4,FALSE)</f>
        <v>#DIV/0!</v>
      </c>
      <c r="N156" s="305">
        <f>IF(L156="nio",0,IF(L156&gt;0,VLOOKUP(G156,'3-Productie normen'!A:J,VLOOKUP(L156,'3-Productie normen'!$B$34:$C$37,2,FALSE),FALSE)))</f>
        <v>0</v>
      </c>
      <c r="O156" s="306" t="str">
        <f>VLOOKUP(G156,'3-Productie normen'!A:L,9,FALSE)</f>
        <v>L</v>
      </c>
      <c r="P156" s="306"/>
      <c r="R156" s="307">
        <f t="shared" si="5"/>
        <v>9600</v>
      </c>
    </row>
    <row r="157" spans="1:18" ht="14.1" customHeight="1">
      <c r="A157" s="73">
        <v>157</v>
      </c>
      <c r="B157" s="457" t="s">
        <v>256</v>
      </c>
      <c r="C157" s="273" t="s">
        <v>367</v>
      </c>
      <c r="D157" s="467" t="s">
        <v>346</v>
      </c>
      <c r="E157" s="468">
        <v>0.55000000000000004</v>
      </c>
      <c r="F157" s="69" t="s">
        <v>295</v>
      </c>
      <c r="G157" s="273" t="s">
        <v>43</v>
      </c>
      <c r="H157" s="69" t="s">
        <v>368</v>
      </c>
      <c r="I157" s="457" t="s">
        <v>79</v>
      </c>
      <c r="J157" s="303">
        <v>38</v>
      </c>
      <c r="K157" s="304">
        <f t="shared" si="4"/>
        <v>200</v>
      </c>
      <c r="L157" s="221">
        <v>200</v>
      </c>
      <c r="M157" s="220" t="e">
        <f>IF(L157="nio",0,IF(L157&gt;0,L157*J157/N157,0))*VLOOKUP(B157,'2B-Kosten per locatie'!$A$14:$D$38,4,FALSE)</f>
        <v>#DIV/0!</v>
      </c>
      <c r="N157" s="305">
        <f>IF(L157="nio",0,IF(L157&gt;0,VLOOKUP(G157,'3-Productie normen'!A:J,VLOOKUP(L157,'3-Productie normen'!$B$34:$C$37,2,FALSE),FALSE)))</f>
        <v>0</v>
      </c>
      <c r="O157" s="306" t="str">
        <f>VLOOKUP(G157,'3-Productie normen'!A:L,9,FALSE)</f>
        <v>V</v>
      </c>
      <c r="P157" s="306"/>
      <c r="R157" s="307">
        <f t="shared" si="5"/>
        <v>7600</v>
      </c>
    </row>
    <row r="158" spans="1:18" ht="14.1" customHeight="1">
      <c r="A158" s="73">
        <v>158</v>
      </c>
      <c r="B158" s="457" t="s">
        <v>256</v>
      </c>
      <c r="C158" s="273" t="s">
        <v>367</v>
      </c>
      <c r="D158" s="467" t="s">
        <v>346</v>
      </c>
      <c r="E158" s="468">
        <v>0.56000000000000005</v>
      </c>
      <c r="F158" s="273" t="s">
        <v>366</v>
      </c>
      <c r="G158" s="273" t="s">
        <v>39</v>
      </c>
      <c r="H158" s="69" t="s">
        <v>75</v>
      </c>
      <c r="I158" s="69" t="s">
        <v>75</v>
      </c>
      <c r="J158" s="303">
        <v>70</v>
      </c>
      <c r="K158" s="304">
        <f t="shared" si="4"/>
        <v>80</v>
      </c>
      <c r="L158" s="221">
        <v>80</v>
      </c>
      <c r="M158" s="220" t="e">
        <f>IF(L158="nio",0,IF(L158&gt;0,L158*J158/N158,0))*VLOOKUP(B158,'2B-Kosten per locatie'!$A$14:$D$38,4,FALSE)</f>
        <v>#DIV/0!</v>
      </c>
      <c r="N158" s="305">
        <f>IF(L158="nio",0,IF(L158&gt;0,VLOOKUP(G158,'3-Productie normen'!A:J,VLOOKUP(L158,'3-Productie normen'!$B$34:$C$37,2,FALSE),FALSE)))</f>
        <v>0</v>
      </c>
      <c r="O158" s="306" t="str">
        <f>VLOOKUP(G158,'3-Productie normen'!A:L,9,FALSE)</f>
        <v>B</v>
      </c>
      <c r="P158" s="306"/>
      <c r="R158" s="307">
        <f t="shared" si="5"/>
        <v>5600</v>
      </c>
    </row>
    <row r="159" spans="1:18" ht="14.1" customHeight="1">
      <c r="A159" s="73">
        <v>159</v>
      </c>
      <c r="B159" s="457" t="s">
        <v>256</v>
      </c>
      <c r="C159" s="273" t="s">
        <v>367</v>
      </c>
      <c r="D159" s="467" t="s">
        <v>346</v>
      </c>
      <c r="E159" s="468">
        <v>0.56999999999999995</v>
      </c>
      <c r="F159" s="273" t="s">
        <v>352</v>
      </c>
      <c r="G159" s="286" t="s">
        <v>41</v>
      </c>
      <c r="H159" s="69" t="s">
        <v>645</v>
      </c>
      <c r="I159" s="457" t="s">
        <v>76</v>
      </c>
      <c r="J159" s="303">
        <v>9</v>
      </c>
      <c r="K159" s="304">
        <f t="shared" si="4"/>
        <v>200</v>
      </c>
      <c r="L159" s="221">
        <v>200</v>
      </c>
      <c r="M159" s="220" t="e">
        <f>IF(L159="nio",0,IF(L159&gt;0,L159*J159/N159,0))*VLOOKUP(B159,'2B-Kosten per locatie'!$A$14:$D$38,4,FALSE)</f>
        <v>#DIV/0!</v>
      </c>
      <c r="N159" s="305">
        <f>IF(L159="nio",0,IF(L159&gt;0,VLOOKUP(G159,'3-Productie normen'!A:J,VLOOKUP(L159,'3-Productie normen'!$B$34:$C$37,2,FALSE),FALSE)))</f>
        <v>0</v>
      </c>
      <c r="O159" s="306" t="str">
        <f>VLOOKUP(G159,'3-Productie normen'!A:L,9,FALSE)</f>
        <v>S</v>
      </c>
      <c r="P159" s="306"/>
      <c r="R159" s="307">
        <f t="shared" si="5"/>
        <v>1800</v>
      </c>
    </row>
    <row r="160" spans="1:18" ht="14.1" customHeight="1">
      <c r="A160" s="73">
        <v>160</v>
      </c>
      <c r="B160" s="457" t="s">
        <v>369</v>
      </c>
      <c r="C160" s="273" t="s">
        <v>370</v>
      </c>
      <c r="D160" s="467" t="s">
        <v>346</v>
      </c>
      <c r="E160" s="468" t="s">
        <v>299</v>
      </c>
      <c r="F160" s="273" t="s">
        <v>293</v>
      </c>
      <c r="G160" s="69" t="s">
        <v>290</v>
      </c>
      <c r="H160" s="69" t="s">
        <v>75</v>
      </c>
      <c r="I160" s="69" t="s">
        <v>75</v>
      </c>
      <c r="J160" s="303">
        <v>62</v>
      </c>
      <c r="K160" s="304">
        <f t="shared" si="4"/>
        <v>80</v>
      </c>
      <c r="L160" s="221">
        <v>80</v>
      </c>
      <c r="M160" s="220" t="e">
        <f>IF(L160="nio",0,IF(L160&gt;0,L160*J160/N160,0))*VLOOKUP(B160,'2B-Kosten per locatie'!$A$14:$D$38,4,FALSE)</f>
        <v>#DIV/0!</v>
      </c>
      <c r="N160" s="305">
        <f>IF(L160="nio",0,IF(L160&gt;0,VLOOKUP(G160,'3-Productie normen'!A:J,VLOOKUP(L160,'3-Productie normen'!$B$34:$C$37,2,FALSE),FALSE)))</f>
        <v>0</v>
      </c>
      <c r="O160" s="306" t="str">
        <f>VLOOKUP(G160,'3-Productie normen'!A:L,9,FALSE)</f>
        <v>L</v>
      </c>
      <c r="P160" s="306"/>
      <c r="R160" s="307">
        <f t="shared" si="5"/>
        <v>4960</v>
      </c>
    </row>
    <row r="161" spans="1:18" ht="14.1" customHeight="1">
      <c r="A161" s="73">
        <v>161</v>
      </c>
      <c r="B161" s="457" t="s">
        <v>369</v>
      </c>
      <c r="C161" s="273" t="s">
        <v>370</v>
      </c>
      <c r="D161" s="467" t="s">
        <v>346</v>
      </c>
      <c r="E161" s="468" t="s">
        <v>300</v>
      </c>
      <c r="F161" s="69" t="s">
        <v>293</v>
      </c>
      <c r="G161" s="69" t="s">
        <v>290</v>
      </c>
      <c r="H161" s="69" t="s">
        <v>75</v>
      </c>
      <c r="I161" s="69" t="s">
        <v>75</v>
      </c>
      <c r="J161" s="303">
        <v>62</v>
      </c>
      <c r="K161" s="304">
        <f t="shared" si="4"/>
        <v>80</v>
      </c>
      <c r="L161" s="221">
        <v>80</v>
      </c>
      <c r="M161" s="220" t="e">
        <f>IF(L161="nio",0,IF(L161&gt;0,L161*J161/N161,0))*VLOOKUP(B161,'2B-Kosten per locatie'!$A$14:$D$38,4,FALSE)</f>
        <v>#DIV/0!</v>
      </c>
      <c r="N161" s="305">
        <f>IF(L161="nio",0,IF(L161&gt;0,VLOOKUP(G161,'3-Productie normen'!A:J,VLOOKUP(L161,'3-Productie normen'!$B$34:$C$37,2,FALSE),FALSE)))</f>
        <v>0</v>
      </c>
      <c r="O161" s="306" t="str">
        <f>VLOOKUP(G161,'3-Productie normen'!A:L,9,FALSE)</f>
        <v>L</v>
      </c>
      <c r="P161" s="306"/>
      <c r="R161" s="307">
        <f t="shared" si="5"/>
        <v>4960</v>
      </c>
    </row>
    <row r="162" spans="1:18" ht="14.1" customHeight="1">
      <c r="A162" s="73">
        <v>162</v>
      </c>
      <c r="B162" s="457" t="s">
        <v>369</v>
      </c>
      <c r="C162" s="273" t="s">
        <v>370</v>
      </c>
      <c r="D162" s="467" t="s">
        <v>346</v>
      </c>
      <c r="E162" s="468" t="s">
        <v>301</v>
      </c>
      <c r="F162" s="69" t="s">
        <v>293</v>
      </c>
      <c r="G162" s="69" t="s">
        <v>290</v>
      </c>
      <c r="H162" s="69" t="s">
        <v>75</v>
      </c>
      <c r="I162" s="69" t="s">
        <v>75</v>
      </c>
      <c r="J162" s="303">
        <v>62</v>
      </c>
      <c r="K162" s="304">
        <f t="shared" si="4"/>
        <v>80</v>
      </c>
      <c r="L162" s="221">
        <v>80</v>
      </c>
      <c r="M162" s="220" t="e">
        <f>IF(L162="nio",0,IF(L162&gt;0,L162*J162/N162,0))*VLOOKUP(B162,'2B-Kosten per locatie'!$A$14:$D$38,4,FALSE)</f>
        <v>#DIV/0!</v>
      </c>
      <c r="N162" s="305">
        <f>IF(L162="nio",0,IF(L162&gt;0,VLOOKUP(G162,'3-Productie normen'!A:J,VLOOKUP(L162,'3-Productie normen'!$B$34:$C$37,2,FALSE),FALSE)))</f>
        <v>0</v>
      </c>
      <c r="O162" s="306" t="str">
        <f>VLOOKUP(G162,'3-Productie normen'!A:L,9,FALSE)</f>
        <v>L</v>
      </c>
      <c r="P162" s="306"/>
      <c r="R162" s="307">
        <f t="shared" si="5"/>
        <v>4960</v>
      </c>
    </row>
    <row r="163" spans="1:18" ht="14.1" customHeight="1">
      <c r="A163" s="73">
        <v>163</v>
      </c>
      <c r="B163" s="457" t="s">
        <v>369</v>
      </c>
      <c r="C163" s="273" t="s">
        <v>370</v>
      </c>
      <c r="D163" s="467" t="s">
        <v>346</v>
      </c>
      <c r="E163" s="468" t="s">
        <v>302</v>
      </c>
      <c r="F163" s="69" t="s">
        <v>77</v>
      </c>
      <c r="G163" s="286" t="s">
        <v>41</v>
      </c>
      <c r="H163" s="69" t="s">
        <v>350</v>
      </c>
      <c r="I163" s="457" t="s">
        <v>76</v>
      </c>
      <c r="J163" s="303">
        <v>6</v>
      </c>
      <c r="K163" s="304">
        <f t="shared" si="4"/>
        <v>200</v>
      </c>
      <c r="L163" s="221">
        <v>200</v>
      </c>
      <c r="M163" s="220" t="e">
        <f>IF(L163="nio",0,IF(L163&gt;0,L163*J163/N163,0))*VLOOKUP(B163,'2B-Kosten per locatie'!$A$14:$D$38,4,FALSE)</f>
        <v>#DIV/0!</v>
      </c>
      <c r="N163" s="305">
        <f>IF(L163="nio",0,IF(L163&gt;0,VLOOKUP(G163,'3-Productie normen'!A:J,VLOOKUP(L163,'3-Productie normen'!$B$34:$C$37,2,FALSE),FALSE)))</f>
        <v>0</v>
      </c>
      <c r="O163" s="306" t="str">
        <f>VLOOKUP(G163,'3-Productie normen'!A:L,9,FALSE)</f>
        <v>S</v>
      </c>
      <c r="P163" s="306"/>
      <c r="R163" s="307">
        <f t="shared" si="5"/>
        <v>1200</v>
      </c>
    </row>
    <row r="164" spans="1:18" ht="14.1" customHeight="1">
      <c r="A164" s="73">
        <v>164</v>
      </c>
      <c r="B164" s="457" t="s">
        <v>369</v>
      </c>
      <c r="C164" s="273" t="s">
        <v>370</v>
      </c>
      <c r="D164" s="467" t="s">
        <v>346</v>
      </c>
      <c r="E164" s="468" t="s">
        <v>385</v>
      </c>
      <c r="F164" s="69" t="s">
        <v>286</v>
      </c>
      <c r="G164" s="273" t="s">
        <v>39</v>
      </c>
      <c r="H164" s="69" t="s">
        <v>78</v>
      </c>
      <c r="I164" s="457" t="s">
        <v>79</v>
      </c>
      <c r="J164" s="303">
        <v>13</v>
      </c>
      <c r="K164" s="304">
        <f t="shared" si="4"/>
        <v>40</v>
      </c>
      <c r="L164" s="221">
        <v>40</v>
      </c>
      <c r="M164" s="220" t="e">
        <f>IF(L164="nio",0,IF(L164&gt;0,L164*J164/N164,0))*VLOOKUP(B164,'2B-Kosten per locatie'!$A$14:$D$38,4,FALSE)</f>
        <v>#DIV/0!</v>
      </c>
      <c r="N164" s="305">
        <f>IF(L164="nio",0,IF(L164&gt;0,VLOOKUP(G164,'3-Productie normen'!A:J,VLOOKUP(L164,'3-Productie normen'!$B$34:$C$37,2,FALSE),FALSE)))</f>
        <v>0</v>
      </c>
      <c r="O164" s="306" t="str">
        <f>VLOOKUP(G164,'3-Productie normen'!A:L,9,FALSE)</f>
        <v>B</v>
      </c>
      <c r="P164" s="306"/>
      <c r="R164" s="307">
        <f t="shared" si="5"/>
        <v>520</v>
      </c>
    </row>
    <row r="165" spans="1:18" ht="14.1" customHeight="1">
      <c r="A165" s="73">
        <v>165</v>
      </c>
      <c r="B165" s="457" t="s">
        <v>369</v>
      </c>
      <c r="C165" s="273" t="s">
        <v>370</v>
      </c>
      <c r="D165" s="467" t="s">
        <v>346</v>
      </c>
      <c r="E165" s="468" t="s">
        <v>303</v>
      </c>
      <c r="F165" s="309" t="s">
        <v>372</v>
      </c>
      <c r="G165" s="309" t="s">
        <v>39</v>
      </c>
      <c r="H165" s="69" t="s">
        <v>75</v>
      </c>
      <c r="I165" s="69" t="s">
        <v>75</v>
      </c>
      <c r="J165" s="303">
        <v>7</v>
      </c>
      <c r="K165" s="304">
        <f t="shared" si="4"/>
        <v>80</v>
      </c>
      <c r="L165" s="221">
        <v>80</v>
      </c>
      <c r="M165" s="220" t="e">
        <f>IF(L165="nio",0,IF(L165&gt;0,L165*J165/N165,0))*VLOOKUP(B165,'2B-Kosten per locatie'!$A$14:$D$38,4,FALSE)</f>
        <v>#DIV/0!</v>
      </c>
      <c r="N165" s="305">
        <f>IF(L165="nio",0,IF(L165&gt;0,VLOOKUP(G165,'3-Productie normen'!A:J,VLOOKUP(L165,'3-Productie normen'!$B$34:$C$37,2,FALSE),FALSE)))</f>
        <v>0</v>
      </c>
      <c r="O165" s="306" t="str">
        <f>VLOOKUP(G165,'3-Productie normen'!A:L,9,FALSE)</f>
        <v>B</v>
      </c>
      <c r="P165" s="306"/>
      <c r="R165" s="307">
        <f t="shared" si="5"/>
        <v>560</v>
      </c>
    </row>
    <row r="166" spans="1:18" ht="14.1" customHeight="1">
      <c r="A166" s="73">
        <v>166</v>
      </c>
      <c r="B166" s="457" t="s">
        <v>369</v>
      </c>
      <c r="C166" s="273" t="s">
        <v>370</v>
      </c>
      <c r="D166" s="467" t="s">
        <v>346</v>
      </c>
      <c r="E166" s="468" t="s">
        <v>304</v>
      </c>
      <c r="F166" s="69" t="s">
        <v>284</v>
      </c>
      <c r="G166" s="273" t="s">
        <v>43</v>
      </c>
      <c r="H166" s="69" t="s">
        <v>75</v>
      </c>
      <c r="I166" s="69" t="s">
        <v>75</v>
      </c>
      <c r="J166" s="303">
        <v>7</v>
      </c>
      <c r="K166" s="304">
        <f t="shared" si="4"/>
        <v>200</v>
      </c>
      <c r="L166" s="221">
        <v>200</v>
      </c>
      <c r="M166" s="220" t="e">
        <f>IF(L166="nio",0,IF(L166&gt;0,L166*J166/N166,0))*VLOOKUP(B166,'2B-Kosten per locatie'!$A$14:$D$38,4,FALSE)</f>
        <v>#DIV/0!</v>
      </c>
      <c r="N166" s="305">
        <f>IF(L166="nio",0,IF(L166&gt;0,VLOOKUP(G166,'3-Productie normen'!A:J,VLOOKUP(L166,'3-Productie normen'!$B$34:$C$37,2,FALSE),FALSE)))</f>
        <v>0</v>
      </c>
      <c r="O166" s="306" t="str">
        <f>VLOOKUP(G166,'3-Productie normen'!A:L,9,FALSE)</f>
        <v>V</v>
      </c>
      <c r="P166" s="306"/>
      <c r="R166" s="307">
        <f t="shared" si="5"/>
        <v>1400</v>
      </c>
    </row>
    <row r="167" spans="1:18" ht="14.1" customHeight="1">
      <c r="A167" s="73">
        <v>167</v>
      </c>
      <c r="B167" s="457" t="s">
        <v>369</v>
      </c>
      <c r="C167" s="273" t="s">
        <v>370</v>
      </c>
      <c r="D167" s="467" t="s">
        <v>346</v>
      </c>
      <c r="E167" s="469" t="s">
        <v>386</v>
      </c>
      <c r="F167" s="83" t="s">
        <v>373</v>
      </c>
      <c r="G167" s="309" t="s">
        <v>39</v>
      </c>
      <c r="H167" s="69" t="s">
        <v>75</v>
      </c>
      <c r="I167" s="69" t="s">
        <v>75</v>
      </c>
      <c r="J167" s="303">
        <v>7</v>
      </c>
      <c r="K167" s="304">
        <f t="shared" si="4"/>
        <v>80</v>
      </c>
      <c r="L167" s="221">
        <v>80</v>
      </c>
      <c r="M167" s="220" t="e">
        <f>IF(L167="nio",0,IF(L167&gt;0,L167*J167/N167,0))*VLOOKUP(B167,'2B-Kosten per locatie'!$A$14:$D$38,4,FALSE)</f>
        <v>#DIV/0!</v>
      </c>
      <c r="N167" s="305">
        <f>IF(L167="nio",0,IF(L167&gt;0,VLOOKUP(G167,'3-Productie normen'!A:J,VLOOKUP(L167,'3-Productie normen'!$B$34:$C$37,2,FALSE),FALSE)))</f>
        <v>0</v>
      </c>
      <c r="O167" s="306" t="str">
        <f>VLOOKUP(G167,'3-Productie normen'!A:L,9,FALSE)</f>
        <v>B</v>
      </c>
      <c r="P167" s="306"/>
      <c r="R167" s="307">
        <f t="shared" si="5"/>
        <v>560</v>
      </c>
    </row>
    <row r="168" spans="1:18" ht="14.1" customHeight="1">
      <c r="A168" s="73">
        <v>168</v>
      </c>
      <c r="B168" s="457" t="s">
        <v>369</v>
      </c>
      <c r="C168" s="273" t="s">
        <v>370</v>
      </c>
      <c r="D168" s="467" t="s">
        <v>346</v>
      </c>
      <c r="E168" s="468" t="s">
        <v>387</v>
      </c>
      <c r="F168" s="69" t="s">
        <v>373</v>
      </c>
      <c r="G168" s="309" t="s">
        <v>39</v>
      </c>
      <c r="H168" s="69" t="s">
        <v>75</v>
      </c>
      <c r="I168" s="69" t="s">
        <v>75</v>
      </c>
      <c r="J168" s="303">
        <v>7</v>
      </c>
      <c r="K168" s="304">
        <f t="shared" si="4"/>
        <v>80</v>
      </c>
      <c r="L168" s="221">
        <v>80</v>
      </c>
      <c r="M168" s="220" t="e">
        <f>IF(L168="nio",0,IF(L168&gt;0,L168*J168/N168,0))*VLOOKUP(B168,'2B-Kosten per locatie'!$A$14:$D$38,4,FALSE)</f>
        <v>#DIV/0!</v>
      </c>
      <c r="N168" s="305">
        <f>IF(L168="nio",0,IF(L168&gt;0,VLOOKUP(G168,'3-Productie normen'!A:J,VLOOKUP(L168,'3-Productie normen'!$B$34:$C$37,2,FALSE),FALSE)))</f>
        <v>0</v>
      </c>
      <c r="O168" s="306" t="str">
        <f>VLOOKUP(G168,'3-Productie normen'!A:L,9,FALSE)</f>
        <v>B</v>
      </c>
      <c r="P168" s="306"/>
      <c r="R168" s="307">
        <f t="shared" si="5"/>
        <v>560</v>
      </c>
    </row>
    <row r="169" spans="1:18" ht="14.1" customHeight="1">
      <c r="A169" s="73">
        <v>169</v>
      </c>
      <c r="B169" s="457" t="s">
        <v>369</v>
      </c>
      <c r="C169" s="273" t="s">
        <v>370</v>
      </c>
      <c r="D169" s="467" t="s">
        <v>346</v>
      </c>
      <c r="E169" s="468" t="s">
        <v>305</v>
      </c>
      <c r="F169" s="69" t="s">
        <v>284</v>
      </c>
      <c r="G169" s="273" t="s">
        <v>43</v>
      </c>
      <c r="H169" s="69" t="s">
        <v>75</v>
      </c>
      <c r="I169" s="69" t="s">
        <v>75</v>
      </c>
      <c r="J169" s="303">
        <v>120</v>
      </c>
      <c r="K169" s="304">
        <f t="shared" si="4"/>
        <v>200</v>
      </c>
      <c r="L169" s="221">
        <v>200</v>
      </c>
      <c r="M169" s="220" t="e">
        <f>IF(L169="nio",0,IF(L169&gt;0,L169*J169/N169,0))*VLOOKUP(B169,'2B-Kosten per locatie'!$A$14:$D$38,4,FALSE)</f>
        <v>#DIV/0!</v>
      </c>
      <c r="N169" s="305">
        <f>IF(L169="nio",0,IF(L169&gt;0,VLOOKUP(G169,'3-Productie normen'!A:J,VLOOKUP(L169,'3-Productie normen'!$B$34:$C$37,2,FALSE),FALSE)))</f>
        <v>0</v>
      </c>
      <c r="O169" s="306" t="str">
        <f>VLOOKUP(G169,'3-Productie normen'!A:L,9,FALSE)</f>
        <v>V</v>
      </c>
      <c r="P169" s="306"/>
      <c r="R169" s="307">
        <f t="shared" si="5"/>
        <v>24000</v>
      </c>
    </row>
    <row r="170" spans="1:18" ht="14.1" customHeight="1">
      <c r="A170" s="73">
        <v>170</v>
      </c>
      <c r="B170" s="457" t="s">
        <v>369</v>
      </c>
      <c r="C170" s="273" t="s">
        <v>370</v>
      </c>
      <c r="D170" s="467" t="s">
        <v>346</v>
      </c>
      <c r="E170" s="468" t="s">
        <v>306</v>
      </c>
      <c r="F170" s="69" t="s">
        <v>374</v>
      </c>
      <c r="G170" s="69" t="s">
        <v>52</v>
      </c>
      <c r="H170" s="69" t="s">
        <v>75</v>
      </c>
      <c r="I170" s="69" t="s">
        <v>75</v>
      </c>
      <c r="J170" s="303">
        <v>10</v>
      </c>
      <c r="K170" s="304">
        <f t="shared" si="4"/>
        <v>200</v>
      </c>
      <c r="L170" s="221">
        <v>200</v>
      </c>
      <c r="M170" s="220" t="e">
        <f>IF(L170="nio",0,IF(L170&gt;0,L170*J170/N170,0))*VLOOKUP(B170,'2B-Kosten per locatie'!$A$14:$D$38,4,FALSE)</f>
        <v>#DIV/0!</v>
      </c>
      <c r="N170" s="305">
        <f>IF(L170="nio",0,IF(L170&gt;0,VLOOKUP(G170,'3-Productie normen'!A:J,VLOOKUP(L170,'3-Productie normen'!$B$34:$C$37,2,FALSE),FALSE)))</f>
        <v>0</v>
      </c>
      <c r="O170" s="306" t="str">
        <f>VLOOKUP(G170,'3-Productie normen'!A:L,9,FALSE)</f>
        <v>V</v>
      </c>
      <c r="P170" s="306"/>
      <c r="R170" s="307">
        <f t="shared" si="5"/>
        <v>2000</v>
      </c>
    </row>
    <row r="171" spans="1:18" ht="14.1" customHeight="1">
      <c r="A171" s="73">
        <v>171</v>
      </c>
      <c r="B171" s="457" t="s">
        <v>369</v>
      </c>
      <c r="C171" s="273" t="s">
        <v>370</v>
      </c>
      <c r="D171" s="467" t="s">
        <v>346</v>
      </c>
      <c r="E171" s="468" t="s">
        <v>388</v>
      </c>
      <c r="F171" s="69" t="s">
        <v>285</v>
      </c>
      <c r="G171" s="69" t="s">
        <v>50</v>
      </c>
      <c r="H171" s="69" t="s">
        <v>347</v>
      </c>
      <c r="I171" s="457" t="s">
        <v>364</v>
      </c>
      <c r="J171" s="303">
        <v>81</v>
      </c>
      <c r="K171" s="304">
        <f t="shared" si="4"/>
        <v>80</v>
      </c>
      <c r="L171" s="221">
        <v>80</v>
      </c>
      <c r="M171" s="220" t="e">
        <f>IF(L171="nio",0,IF(L171&gt;0,L171*J171/N171,0))*VLOOKUP(B171,'2B-Kosten per locatie'!$A$14:$D$38,4,FALSE)</f>
        <v>#DIV/0!</v>
      </c>
      <c r="N171" s="305">
        <f>IF(L171="nio",0,IF(L171&gt;0,VLOOKUP(G171,'3-Productie normen'!A:J,VLOOKUP(L171,'3-Productie normen'!$B$34:$C$37,2,FALSE),FALSE)))</f>
        <v>0</v>
      </c>
      <c r="O171" s="306" t="str">
        <f>VLOOKUP(G171,'3-Productie normen'!A:L,9,FALSE)</f>
        <v>L</v>
      </c>
      <c r="P171" s="306"/>
      <c r="R171" s="307">
        <f t="shared" si="5"/>
        <v>6480</v>
      </c>
    </row>
    <row r="172" spans="1:18" ht="14.1" customHeight="1">
      <c r="A172" s="73">
        <v>172</v>
      </c>
      <c r="B172" s="457" t="s">
        <v>369</v>
      </c>
      <c r="C172" s="273" t="s">
        <v>370</v>
      </c>
      <c r="D172" s="467" t="s">
        <v>346</v>
      </c>
      <c r="E172" s="468" t="s">
        <v>308</v>
      </c>
      <c r="F172" s="69" t="s">
        <v>293</v>
      </c>
      <c r="G172" s="69" t="s">
        <v>290</v>
      </c>
      <c r="H172" s="69" t="s">
        <v>75</v>
      </c>
      <c r="I172" s="69" t="s">
        <v>75</v>
      </c>
      <c r="J172" s="303">
        <v>60</v>
      </c>
      <c r="K172" s="304">
        <f t="shared" si="4"/>
        <v>80</v>
      </c>
      <c r="L172" s="221">
        <v>80</v>
      </c>
      <c r="M172" s="220" t="e">
        <f>IF(L172="nio",0,IF(L172&gt;0,L172*J172/N172,0))*VLOOKUP(B172,'2B-Kosten per locatie'!$A$14:$D$38,4,FALSE)</f>
        <v>#DIV/0!</v>
      </c>
      <c r="N172" s="305">
        <f>IF(L172="nio",0,IF(L172&gt;0,VLOOKUP(G172,'3-Productie normen'!A:J,VLOOKUP(L172,'3-Productie normen'!$B$34:$C$37,2,FALSE),FALSE)))</f>
        <v>0</v>
      </c>
      <c r="O172" s="306" t="str">
        <f>VLOOKUP(G172,'3-Productie normen'!A:L,9,FALSE)</f>
        <v>L</v>
      </c>
      <c r="P172" s="306"/>
      <c r="R172" s="307">
        <f t="shared" si="5"/>
        <v>4800</v>
      </c>
    </row>
    <row r="173" spans="1:18" ht="14.1" customHeight="1">
      <c r="A173" s="73">
        <v>173</v>
      </c>
      <c r="B173" s="457" t="s">
        <v>369</v>
      </c>
      <c r="C173" s="273" t="s">
        <v>370</v>
      </c>
      <c r="D173" s="467" t="s">
        <v>346</v>
      </c>
      <c r="E173" s="468" t="s">
        <v>309</v>
      </c>
      <c r="F173" s="273" t="s">
        <v>293</v>
      </c>
      <c r="G173" s="69" t="s">
        <v>290</v>
      </c>
      <c r="H173" s="69" t="s">
        <v>75</v>
      </c>
      <c r="I173" s="69" t="s">
        <v>75</v>
      </c>
      <c r="J173" s="303">
        <v>60</v>
      </c>
      <c r="K173" s="304">
        <f t="shared" si="4"/>
        <v>80</v>
      </c>
      <c r="L173" s="221">
        <v>80</v>
      </c>
      <c r="M173" s="220" t="e">
        <f>IF(L173="nio",0,IF(L173&gt;0,L173*J173/N173,0))*VLOOKUP(B173,'2B-Kosten per locatie'!$A$14:$D$38,4,FALSE)</f>
        <v>#DIV/0!</v>
      </c>
      <c r="N173" s="305">
        <f>IF(L173="nio",0,IF(L173&gt;0,VLOOKUP(G173,'3-Productie normen'!A:J,VLOOKUP(L173,'3-Productie normen'!$B$34:$C$37,2,FALSE),FALSE)))</f>
        <v>0</v>
      </c>
      <c r="O173" s="306" t="str">
        <f>VLOOKUP(G173,'3-Productie normen'!A:L,9,FALSE)</f>
        <v>L</v>
      </c>
      <c r="P173" s="306"/>
      <c r="R173" s="307">
        <f t="shared" si="5"/>
        <v>4800</v>
      </c>
    </row>
    <row r="174" spans="1:18" ht="14.1" customHeight="1">
      <c r="A174" s="73">
        <v>174</v>
      </c>
      <c r="B174" s="457" t="s">
        <v>369</v>
      </c>
      <c r="C174" s="273" t="s">
        <v>370</v>
      </c>
      <c r="D174" s="467" t="s">
        <v>346</v>
      </c>
      <c r="E174" s="468" t="s">
        <v>310</v>
      </c>
      <c r="F174" s="273" t="s">
        <v>293</v>
      </c>
      <c r="G174" s="69" t="s">
        <v>290</v>
      </c>
      <c r="H174" s="69" t="s">
        <v>75</v>
      </c>
      <c r="I174" s="69" t="s">
        <v>75</v>
      </c>
      <c r="J174" s="303">
        <v>60</v>
      </c>
      <c r="K174" s="304">
        <f t="shared" si="4"/>
        <v>80</v>
      </c>
      <c r="L174" s="221">
        <v>80</v>
      </c>
      <c r="M174" s="220" t="e">
        <f>IF(L174="nio",0,IF(L174&gt;0,L174*J174/N174,0))*VLOOKUP(B174,'2B-Kosten per locatie'!$A$14:$D$38,4,FALSE)</f>
        <v>#DIV/0!</v>
      </c>
      <c r="N174" s="305">
        <f>IF(L174="nio",0,IF(L174&gt;0,VLOOKUP(G174,'3-Productie normen'!A:J,VLOOKUP(L174,'3-Productie normen'!$B$34:$C$37,2,FALSE),FALSE)))</f>
        <v>0</v>
      </c>
      <c r="O174" s="306" t="str">
        <f>VLOOKUP(G174,'3-Productie normen'!A:L,9,FALSE)</f>
        <v>L</v>
      </c>
      <c r="P174" s="306"/>
      <c r="R174" s="307">
        <f t="shared" si="5"/>
        <v>4800</v>
      </c>
    </row>
    <row r="175" spans="1:18" ht="14.1" customHeight="1">
      <c r="A175" s="73">
        <v>175</v>
      </c>
      <c r="B175" s="457" t="s">
        <v>369</v>
      </c>
      <c r="C175" s="273" t="s">
        <v>370</v>
      </c>
      <c r="D175" s="467" t="s">
        <v>346</v>
      </c>
      <c r="E175" s="468" t="s">
        <v>311</v>
      </c>
      <c r="F175" s="273" t="s">
        <v>77</v>
      </c>
      <c r="G175" s="286" t="s">
        <v>41</v>
      </c>
      <c r="H175" s="69" t="s">
        <v>350</v>
      </c>
      <c r="I175" s="457" t="s">
        <v>76</v>
      </c>
      <c r="J175" s="303">
        <v>6</v>
      </c>
      <c r="K175" s="304">
        <f t="shared" si="4"/>
        <v>200</v>
      </c>
      <c r="L175" s="221">
        <v>200</v>
      </c>
      <c r="M175" s="220" t="e">
        <f>IF(L175="nio",0,IF(L175&gt;0,L175*J175/N175,0))*VLOOKUP(B175,'2B-Kosten per locatie'!$A$14:$D$38,4,FALSE)</f>
        <v>#DIV/0!</v>
      </c>
      <c r="N175" s="305">
        <f>IF(L175="nio",0,IF(L175&gt;0,VLOOKUP(G175,'3-Productie normen'!A:J,VLOOKUP(L175,'3-Productie normen'!$B$34:$C$37,2,FALSE),FALSE)))</f>
        <v>0</v>
      </c>
      <c r="O175" s="306" t="str">
        <f>VLOOKUP(G175,'3-Productie normen'!A:L,9,FALSE)</f>
        <v>S</v>
      </c>
      <c r="P175" s="306"/>
      <c r="R175" s="307">
        <f t="shared" si="5"/>
        <v>1200</v>
      </c>
    </row>
    <row r="176" spans="1:18" ht="14.1" customHeight="1">
      <c r="A176" s="73">
        <v>176</v>
      </c>
      <c r="B176" s="457" t="s">
        <v>369</v>
      </c>
      <c r="C176" s="273" t="s">
        <v>370</v>
      </c>
      <c r="D176" s="467" t="s">
        <v>346</v>
      </c>
      <c r="E176" s="468" t="s">
        <v>313</v>
      </c>
      <c r="F176" s="69" t="s">
        <v>375</v>
      </c>
      <c r="G176" s="69" t="s">
        <v>52</v>
      </c>
      <c r="H176" s="69" t="s">
        <v>75</v>
      </c>
      <c r="I176" s="69" t="s">
        <v>75</v>
      </c>
      <c r="J176" s="303">
        <v>10</v>
      </c>
      <c r="K176" s="304">
        <f t="shared" si="4"/>
        <v>200</v>
      </c>
      <c r="L176" s="221">
        <v>200</v>
      </c>
      <c r="M176" s="220" t="e">
        <f>IF(L176="nio",0,IF(L176&gt;0,L176*J176/N176,0))*VLOOKUP(B176,'2B-Kosten per locatie'!$A$14:$D$38,4,FALSE)</f>
        <v>#DIV/0!</v>
      </c>
      <c r="N176" s="305">
        <f>IF(L176="nio",0,IF(L176&gt;0,VLOOKUP(G176,'3-Productie normen'!A:J,VLOOKUP(L176,'3-Productie normen'!$B$34:$C$37,2,FALSE),FALSE)))</f>
        <v>0</v>
      </c>
      <c r="O176" s="306" t="str">
        <f>VLOOKUP(G176,'3-Productie normen'!A:L,9,FALSE)</f>
        <v>V</v>
      </c>
      <c r="P176" s="306"/>
      <c r="R176" s="307">
        <f t="shared" si="5"/>
        <v>2000</v>
      </c>
    </row>
    <row r="177" spans="1:18" ht="14.1" customHeight="1">
      <c r="A177" s="73">
        <v>177</v>
      </c>
      <c r="B177" s="457" t="s">
        <v>369</v>
      </c>
      <c r="C177" s="273" t="s">
        <v>370</v>
      </c>
      <c r="D177" s="467" t="s">
        <v>346</v>
      </c>
      <c r="E177" s="468" t="s">
        <v>314</v>
      </c>
      <c r="F177" s="69" t="s">
        <v>372</v>
      </c>
      <c r="G177" s="309" t="s">
        <v>39</v>
      </c>
      <c r="H177" s="69" t="s">
        <v>75</v>
      </c>
      <c r="I177" s="69" t="s">
        <v>75</v>
      </c>
      <c r="J177" s="303">
        <v>9</v>
      </c>
      <c r="K177" s="304">
        <f t="shared" si="4"/>
        <v>80</v>
      </c>
      <c r="L177" s="221">
        <v>80</v>
      </c>
      <c r="M177" s="220" t="e">
        <f>IF(L177="nio",0,IF(L177&gt;0,L177*J177/N177,0))*VLOOKUP(B177,'2B-Kosten per locatie'!$A$14:$D$38,4,FALSE)</f>
        <v>#DIV/0!</v>
      </c>
      <c r="N177" s="305">
        <f>IF(L177="nio",0,IF(L177&gt;0,VLOOKUP(G177,'3-Productie normen'!A:J,VLOOKUP(L177,'3-Productie normen'!$B$34:$C$37,2,FALSE),FALSE)))</f>
        <v>0</v>
      </c>
      <c r="O177" s="306" t="str">
        <f>VLOOKUP(G177,'3-Productie normen'!A:L,9,FALSE)</f>
        <v>B</v>
      </c>
      <c r="P177" s="306"/>
      <c r="R177" s="307">
        <f t="shared" si="5"/>
        <v>720</v>
      </c>
    </row>
    <row r="178" spans="1:18" ht="14.1" customHeight="1">
      <c r="A178" s="73">
        <v>178</v>
      </c>
      <c r="B178" s="457" t="s">
        <v>369</v>
      </c>
      <c r="C178" s="273" t="s">
        <v>370</v>
      </c>
      <c r="D178" s="467" t="s">
        <v>346</v>
      </c>
      <c r="E178" s="468" t="s">
        <v>315</v>
      </c>
      <c r="F178" s="69" t="s">
        <v>372</v>
      </c>
      <c r="G178" s="309" t="s">
        <v>39</v>
      </c>
      <c r="H178" s="69" t="s">
        <v>75</v>
      </c>
      <c r="I178" s="69" t="s">
        <v>75</v>
      </c>
      <c r="J178" s="303">
        <v>7</v>
      </c>
      <c r="K178" s="304">
        <f t="shared" si="4"/>
        <v>80</v>
      </c>
      <c r="L178" s="221">
        <v>80</v>
      </c>
      <c r="M178" s="220" t="e">
        <f>IF(L178="nio",0,IF(L178&gt;0,L178*J178/N178,0))*VLOOKUP(B178,'2B-Kosten per locatie'!$A$14:$D$38,4,FALSE)</f>
        <v>#DIV/0!</v>
      </c>
      <c r="N178" s="305">
        <f>IF(L178="nio",0,IF(L178&gt;0,VLOOKUP(G178,'3-Productie normen'!A:J,VLOOKUP(L178,'3-Productie normen'!$B$34:$C$37,2,FALSE),FALSE)))</f>
        <v>0</v>
      </c>
      <c r="O178" s="306" t="str">
        <f>VLOOKUP(G178,'3-Productie normen'!A:L,9,FALSE)</f>
        <v>B</v>
      </c>
      <c r="P178" s="306"/>
      <c r="R178" s="307">
        <f t="shared" si="5"/>
        <v>560</v>
      </c>
    </row>
    <row r="179" spans="1:18" ht="14.1" customHeight="1">
      <c r="A179" s="73">
        <v>179</v>
      </c>
      <c r="B179" s="457" t="s">
        <v>369</v>
      </c>
      <c r="C179" s="273" t="s">
        <v>370</v>
      </c>
      <c r="D179" s="467" t="s">
        <v>346</v>
      </c>
      <c r="E179" s="468" t="s">
        <v>389</v>
      </c>
      <c r="F179" s="69" t="s">
        <v>372</v>
      </c>
      <c r="G179" s="309" t="s">
        <v>39</v>
      </c>
      <c r="H179" s="69" t="s">
        <v>75</v>
      </c>
      <c r="I179" s="69" t="s">
        <v>75</v>
      </c>
      <c r="J179" s="303">
        <v>5</v>
      </c>
      <c r="K179" s="304">
        <f t="shared" si="4"/>
        <v>80</v>
      </c>
      <c r="L179" s="221">
        <v>80</v>
      </c>
      <c r="M179" s="220" t="e">
        <f>IF(L179="nio",0,IF(L179&gt;0,L179*J179/N179,0))*VLOOKUP(B179,'2B-Kosten per locatie'!$A$14:$D$38,4,FALSE)</f>
        <v>#DIV/0!</v>
      </c>
      <c r="N179" s="305">
        <f>IF(L179="nio",0,IF(L179&gt;0,VLOOKUP(G179,'3-Productie normen'!A:J,VLOOKUP(L179,'3-Productie normen'!$B$34:$C$37,2,FALSE),FALSE)))</f>
        <v>0</v>
      </c>
      <c r="O179" s="306" t="str">
        <f>VLOOKUP(G179,'3-Productie normen'!A:L,9,FALSE)</f>
        <v>B</v>
      </c>
      <c r="P179" s="306"/>
      <c r="R179" s="307">
        <f t="shared" si="5"/>
        <v>400</v>
      </c>
    </row>
    <row r="180" spans="1:18" ht="14.1" customHeight="1">
      <c r="A180" s="73">
        <v>180</v>
      </c>
      <c r="B180" s="457" t="s">
        <v>369</v>
      </c>
      <c r="C180" s="273" t="s">
        <v>370</v>
      </c>
      <c r="D180" s="467" t="s">
        <v>346</v>
      </c>
      <c r="E180" s="468" t="s">
        <v>390</v>
      </c>
      <c r="F180" s="309" t="s">
        <v>286</v>
      </c>
      <c r="G180" s="273" t="s">
        <v>39</v>
      </c>
      <c r="H180" s="69" t="s">
        <v>78</v>
      </c>
      <c r="I180" s="457" t="s">
        <v>79</v>
      </c>
      <c r="J180" s="303">
        <v>11</v>
      </c>
      <c r="K180" s="304">
        <f t="shared" si="4"/>
        <v>40</v>
      </c>
      <c r="L180" s="221">
        <v>40</v>
      </c>
      <c r="M180" s="220" t="e">
        <f>IF(L180="nio",0,IF(L180&gt;0,L180*J180/N180,0))*VLOOKUP(B180,'2B-Kosten per locatie'!$A$14:$D$38,4,FALSE)</f>
        <v>#DIV/0!</v>
      </c>
      <c r="N180" s="305">
        <f>IF(L180="nio",0,IF(L180&gt;0,VLOOKUP(G180,'3-Productie normen'!A:J,VLOOKUP(L180,'3-Productie normen'!$B$34:$C$37,2,FALSE),FALSE)))</f>
        <v>0</v>
      </c>
      <c r="O180" s="306" t="str">
        <f>VLOOKUP(G180,'3-Productie normen'!A:L,9,FALSE)</f>
        <v>B</v>
      </c>
      <c r="P180" s="306"/>
      <c r="R180" s="307">
        <f t="shared" si="5"/>
        <v>440</v>
      </c>
    </row>
    <row r="181" spans="1:18" ht="14.1" customHeight="1">
      <c r="A181" s="73">
        <v>181</v>
      </c>
      <c r="B181" s="457" t="s">
        <v>369</v>
      </c>
      <c r="C181" s="273" t="s">
        <v>370</v>
      </c>
      <c r="D181" s="467" t="s">
        <v>346</v>
      </c>
      <c r="E181" s="468" t="s">
        <v>391</v>
      </c>
      <c r="F181" s="69" t="s">
        <v>376</v>
      </c>
      <c r="G181" s="69" t="s">
        <v>290</v>
      </c>
      <c r="H181" s="69" t="s">
        <v>75</v>
      </c>
      <c r="I181" s="69" t="s">
        <v>75</v>
      </c>
      <c r="J181" s="303">
        <v>20</v>
      </c>
      <c r="K181" s="304">
        <f t="shared" si="4"/>
        <v>80</v>
      </c>
      <c r="L181" s="221">
        <v>80</v>
      </c>
      <c r="M181" s="220" t="e">
        <f>IF(L181="nio",0,IF(L181&gt;0,L181*J181/N181,0))*VLOOKUP(B181,'2B-Kosten per locatie'!$A$14:$D$38,4,FALSE)</f>
        <v>#DIV/0!</v>
      </c>
      <c r="N181" s="305">
        <f>IF(L181="nio",0,IF(L181&gt;0,VLOOKUP(G181,'3-Productie normen'!A:J,VLOOKUP(L181,'3-Productie normen'!$B$34:$C$37,2,FALSE),FALSE)))</f>
        <v>0</v>
      </c>
      <c r="O181" s="306" t="str">
        <f>VLOOKUP(G181,'3-Productie normen'!A:L,9,FALSE)</f>
        <v>L</v>
      </c>
      <c r="P181" s="306"/>
      <c r="R181" s="307">
        <f t="shared" si="5"/>
        <v>1600</v>
      </c>
    </row>
    <row r="182" spans="1:18" ht="14.1" customHeight="1">
      <c r="A182" s="73">
        <v>182</v>
      </c>
      <c r="B182" s="457" t="s">
        <v>369</v>
      </c>
      <c r="C182" s="273" t="s">
        <v>370</v>
      </c>
      <c r="D182" s="467" t="s">
        <v>346</v>
      </c>
      <c r="E182" s="469" t="s">
        <v>392</v>
      </c>
      <c r="F182" s="83" t="s">
        <v>294</v>
      </c>
      <c r="G182" s="69" t="s">
        <v>46</v>
      </c>
      <c r="H182" s="69" t="s">
        <v>75</v>
      </c>
      <c r="I182" s="69" t="s">
        <v>75</v>
      </c>
      <c r="J182" s="303">
        <v>47</v>
      </c>
      <c r="K182" s="304">
        <f t="shared" si="4"/>
        <v>200</v>
      </c>
      <c r="L182" s="221">
        <v>200</v>
      </c>
      <c r="M182" s="220" t="e">
        <f>IF(L182="nio",0,IF(L182&gt;0,L182*J182/N182,0))*VLOOKUP(B182,'2B-Kosten per locatie'!$A$14:$D$38,4,FALSE)</f>
        <v>#DIV/0!</v>
      </c>
      <c r="N182" s="305">
        <f>IF(L182="nio",0,IF(L182&gt;0,VLOOKUP(G182,'3-Productie normen'!A:J,VLOOKUP(L182,'3-Productie normen'!$B$34:$C$37,2,FALSE),FALSE)))</f>
        <v>0</v>
      </c>
      <c r="O182" s="306" t="str">
        <f>VLOOKUP(G182,'3-Productie normen'!A:L,9,FALSE)</f>
        <v>V</v>
      </c>
      <c r="P182" s="306"/>
      <c r="R182" s="307">
        <f t="shared" si="5"/>
        <v>9400</v>
      </c>
    </row>
    <row r="183" spans="1:18" ht="14.1" customHeight="1">
      <c r="A183" s="73">
        <v>183</v>
      </c>
      <c r="B183" s="457" t="s">
        <v>369</v>
      </c>
      <c r="C183" s="273" t="s">
        <v>370</v>
      </c>
      <c r="D183" s="467" t="s">
        <v>346</v>
      </c>
      <c r="E183" s="468" t="s">
        <v>393</v>
      </c>
      <c r="F183" s="69" t="s">
        <v>377</v>
      </c>
      <c r="G183" s="273" t="s">
        <v>39</v>
      </c>
      <c r="H183" s="69" t="s">
        <v>75</v>
      </c>
      <c r="I183" s="69" t="s">
        <v>75</v>
      </c>
      <c r="J183" s="303">
        <v>25</v>
      </c>
      <c r="K183" s="304">
        <f t="shared" si="4"/>
        <v>40</v>
      </c>
      <c r="L183" s="221">
        <v>40</v>
      </c>
      <c r="M183" s="220" t="e">
        <f>IF(L183="nio",0,IF(L183&gt;0,L183*J183/N183,0))*VLOOKUP(B183,'2B-Kosten per locatie'!$A$14:$D$38,4,FALSE)</f>
        <v>#DIV/0!</v>
      </c>
      <c r="N183" s="305">
        <f>IF(L183="nio",0,IF(L183&gt;0,VLOOKUP(G183,'3-Productie normen'!A:J,VLOOKUP(L183,'3-Productie normen'!$B$34:$C$37,2,FALSE),FALSE)))</f>
        <v>0</v>
      </c>
      <c r="O183" s="306" t="str">
        <f>VLOOKUP(G183,'3-Productie normen'!A:L,9,FALSE)</f>
        <v>B</v>
      </c>
      <c r="P183" s="306"/>
      <c r="R183" s="307">
        <f t="shared" si="5"/>
        <v>1000</v>
      </c>
    </row>
    <row r="184" spans="1:18" ht="14.1" customHeight="1">
      <c r="A184" s="73">
        <v>184</v>
      </c>
      <c r="B184" s="457" t="s">
        <v>369</v>
      </c>
      <c r="C184" s="273" t="s">
        <v>370</v>
      </c>
      <c r="D184" s="467" t="s">
        <v>346</v>
      </c>
      <c r="E184" s="468" t="s">
        <v>394</v>
      </c>
      <c r="F184" s="273" t="s">
        <v>378</v>
      </c>
      <c r="G184" s="273" t="s">
        <v>39</v>
      </c>
      <c r="H184" s="69" t="s">
        <v>75</v>
      </c>
      <c r="I184" s="69" t="s">
        <v>75</v>
      </c>
      <c r="J184" s="303">
        <v>12</v>
      </c>
      <c r="K184" s="304">
        <f t="shared" si="4"/>
        <v>40</v>
      </c>
      <c r="L184" s="221">
        <v>40</v>
      </c>
      <c r="M184" s="220" t="e">
        <f>IF(L184="nio",0,IF(L184&gt;0,L184*J184/N184,0))*VLOOKUP(B184,'2B-Kosten per locatie'!$A$14:$D$38,4,FALSE)</f>
        <v>#DIV/0!</v>
      </c>
      <c r="N184" s="305">
        <f>IF(L184="nio",0,IF(L184&gt;0,VLOOKUP(G184,'3-Productie normen'!A:J,VLOOKUP(L184,'3-Productie normen'!$B$34:$C$37,2,FALSE),FALSE)))</f>
        <v>0</v>
      </c>
      <c r="O184" s="306" t="str">
        <f>VLOOKUP(G184,'3-Productie normen'!A:L,9,FALSE)</f>
        <v>B</v>
      </c>
      <c r="P184" s="306"/>
      <c r="R184" s="307">
        <f t="shared" si="5"/>
        <v>480</v>
      </c>
    </row>
    <row r="185" spans="1:18" ht="14.1" customHeight="1">
      <c r="A185" s="73">
        <v>185</v>
      </c>
      <c r="B185" s="457" t="s">
        <v>369</v>
      </c>
      <c r="C185" s="273" t="s">
        <v>370</v>
      </c>
      <c r="D185" s="467" t="s">
        <v>346</v>
      </c>
      <c r="E185" s="468" t="s">
        <v>395</v>
      </c>
      <c r="F185" s="273" t="s">
        <v>77</v>
      </c>
      <c r="G185" s="286" t="s">
        <v>41</v>
      </c>
      <c r="H185" s="69" t="s">
        <v>350</v>
      </c>
      <c r="I185" s="457" t="s">
        <v>76</v>
      </c>
      <c r="J185" s="303">
        <v>5</v>
      </c>
      <c r="K185" s="304">
        <f t="shared" si="4"/>
        <v>200</v>
      </c>
      <c r="L185" s="221">
        <v>200</v>
      </c>
      <c r="M185" s="220" t="e">
        <f>IF(L185="nio",0,IF(L185&gt;0,L185*J185/N185,0))*VLOOKUP(B185,'2B-Kosten per locatie'!$A$14:$D$38,4,FALSE)</f>
        <v>#DIV/0!</v>
      </c>
      <c r="N185" s="305">
        <f>IF(L185="nio",0,IF(L185&gt;0,VLOOKUP(G185,'3-Productie normen'!A:J,VLOOKUP(L185,'3-Productie normen'!$B$34:$C$37,2,FALSE),FALSE)))</f>
        <v>0</v>
      </c>
      <c r="O185" s="306" t="str">
        <f>VLOOKUP(G185,'3-Productie normen'!A:L,9,FALSE)</f>
        <v>S</v>
      </c>
      <c r="P185" s="306"/>
      <c r="R185" s="307">
        <f t="shared" si="5"/>
        <v>1000</v>
      </c>
    </row>
    <row r="186" spans="1:18" ht="14.1" customHeight="1">
      <c r="A186" s="73">
        <v>186</v>
      </c>
      <c r="B186" s="457" t="s">
        <v>369</v>
      </c>
      <c r="C186" s="273" t="s">
        <v>370</v>
      </c>
      <c r="D186" s="467" t="s">
        <v>346</v>
      </c>
      <c r="E186" s="468">
        <v>0.31</v>
      </c>
      <c r="F186" s="273" t="s">
        <v>379</v>
      </c>
      <c r="G186" s="273" t="s">
        <v>43</v>
      </c>
      <c r="H186" s="69" t="s">
        <v>368</v>
      </c>
      <c r="I186" s="457" t="s">
        <v>79</v>
      </c>
      <c r="J186" s="303">
        <v>12</v>
      </c>
      <c r="K186" s="304">
        <f t="shared" si="4"/>
        <v>200</v>
      </c>
      <c r="L186" s="221">
        <v>200</v>
      </c>
      <c r="M186" s="220" t="e">
        <f>IF(L186="nio",0,IF(L186&gt;0,L186*J186/N186,0))*VLOOKUP(B186,'2B-Kosten per locatie'!$A$14:$D$38,4,FALSE)</f>
        <v>#DIV/0!</v>
      </c>
      <c r="N186" s="305">
        <f>IF(L186="nio",0,IF(L186&gt;0,VLOOKUP(G186,'3-Productie normen'!A:J,VLOOKUP(L186,'3-Productie normen'!$B$34:$C$37,2,FALSE),FALSE)))</f>
        <v>0</v>
      </c>
      <c r="O186" s="306" t="str">
        <f>VLOOKUP(G186,'3-Productie normen'!A:L,9,FALSE)</f>
        <v>V</v>
      </c>
      <c r="P186" s="306"/>
      <c r="R186" s="307">
        <f t="shared" si="5"/>
        <v>2400</v>
      </c>
    </row>
    <row r="187" spans="1:18" ht="14.1" customHeight="1">
      <c r="A187" s="73">
        <v>187</v>
      </c>
      <c r="B187" s="457" t="s">
        <v>369</v>
      </c>
      <c r="C187" s="273" t="s">
        <v>370</v>
      </c>
      <c r="D187" s="467" t="s">
        <v>346</v>
      </c>
      <c r="E187" s="468" t="s">
        <v>396</v>
      </c>
      <c r="F187" s="69" t="s">
        <v>380</v>
      </c>
      <c r="G187" s="273" t="s">
        <v>43</v>
      </c>
      <c r="H187" s="69" t="s">
        <v>75</v>
      </c>
      <c r="I187" s="69" t="s">
        <v>75</v>
      </c>
      <c r="J187" s="303">
        <v>30</v>
      </c>
      <c r="K187" s="304">
        <f t="shared" si="4"/>
        <v>200</v>
      </c>
      <c r="L187" s="221">
        <v>200</v>
      </c>
      <c r="M187" s="220" t="e">
        <f>IF(L187="nio",0,IF(L187&gt;0,L187*J187/N187,0))*VLOOKUP(B187,'2B-Kosten per locatie'!$A$14:$D$38,4,FALSE)</f>
        <v>#DIV/0!</v>
      </c>
      <c r="N187" s="305">
        <f>IF(L187="nio",0,IF(L187&gt;0,VLOOKUP(G187,'3-Productie normen'!A:J,VLOOKUP(L187,'3-Productie normen'!$B$34:$C$37,2,FALSE),FALSE)))</f>
        <v>0</v>
      </c>
      <c r="O187" s="306" t="str">
        <f>VLOOKUP(G187,'3-Productie normen'!A:L,9,FALSE)</f>
        <v>V</v>
      </c>
      <c r="P187" s="306"/>
      <c r="R187" s="307">
        <f t="shared" si="5"/>
        <v>6000</v>
      </c>
    </row>
    <row r="188" spans="1:18" ht="14.1" customHeight="1">
      <c r="A188" s="73">
        <v>188</v>
      </c>
      <c r="B188" s="457" t="s">
        <v>369</v>
      </c>
      <c r="C188" s="273" t="s">
        <v>370</v>
      </c>
      <c r="D188" s="467" t="s">
        <v>346</v>
      </c>
      <c r="E188" s="468" t="s">
        <v>397</v>
      </c>
      <c r="F188" s="69" t="s">
        <v>289</v>
      </c>
      <c r="G188" s="69" t="s">
        <v>538</v>
      </c>
      <c r="H188" s="69" t="s">
        <v>75</v>
      </c>
      <c r="I188" s="69" t="s">
        <v>75</v>
      </c>
      <c r="J188" s="303">
        <v>66</v>
      </c>
      <c r="K188" s="304">
        <f t="shared" si="4"/>
        <v>80</v>
      </c>
      <c r="L188" s="221">
        <v>80</v>
      </c>
      <c r="M188" s="220" t="e">
        <f>IF(L188="nio",0,IF(L188&gt;0,L188*J188/N188,0))*VLOOKUP(B188,'2B-Kosten per locatie'!$A$14:$D$38,4,FALSE)</f>
        <v>#DIV/0!</v>
      </c>
      <c r="N188" s="305">
        <f>IF(L188="nio",0,IF(L188&gt;0,VLOOKUP(G188,'3-Productie normen'!A:J,VLOOKUP(L188,'3-Productie normen'!$B$34:$C$37,2,FALSE),FALSE)))</f>
        <v>0</v>
      </c>
      <c r="O188" s="306" t="str">
        <f>VLOOKUP(G188,'3-Productie normen'!A:L,9,FALSE)</f>
        <v>L</v>
      </c>
      <c r="P188" s="306"/>
      <c r="R188" s="307">
        <f t="shared" si="5"/>
        <v>5280</v>
      </c>
    </row>
    <row r="189" spans="1:18" ht="14.1" customHeight="1">
      <c r="A189" s="73">
        <v>189</v>
      </c>
      <c r="B189" s="457" t="s">
        <v>369</v>
      </c>
      <c r="C189" s="273" t="s">
        <v>370</v>
      </c>
      <c r="D189" s="467" t="s">
        <v>346</v>
      </c>
      <c r="E189" s="468" t="s">
        <v>398</v>
      </c>
      <c r="F189" s="69" t="s">
        <v>286</v>
      </c>
      <c r="G189" s="273" t="s">
        <v>39</v>
      </c>
      <c r="H189" s="69" t="s">
        <v>75</v>
      </c>
      <c r="I189" s="69" t="s">
        <v>75</v>
      </c>
      <c r="J189" s="303">
        <v>11</v>
      </c>
      <c r="K189" s="304">
        <f t="shared" si="4"/>
        <v>40</v>
      </c>
      <c r="L189" s="221">
        <v>40</v>
      </c>
      <c r="M189" s="220" t="e">
        <f>IF(L189="nio",0,IF(L189&gt;0,L189*J189/N189,0))*VLOOKUP(B189,'2B-Kosten per locatie'!$A$14:$D$38,4,FALSE)</f>
        <v>#DIV/0!</v>
      </c>
      <c r="N189" s="305">
        <f>IF(L189="nio",0,IF(L189&gt;0,VLOOKUP(G189,'3-Productie normen'!A:J,VLOOKUP(L189,'3-Productie normen'!$B$34:$C$37,2,FALSE),FALSE)))</f>
        <v>0</v>
      </c>
      <c r="O189" s="306" t="str">
        <f>VLOOKUP(G189,'3-Productie normen'!A:L,9,FALSE)</f>
        <v>B</v>
      </c>
      <c r="P189" s="306"/>
      <c r="R189" s="307">
        <f t="shared" si="5"/>
        <v>440</v>
      </c>
    </row>
    <row r="190" spans="1:18" ht="14.1" customHeight="1">
      <c r="A190" s="73">
        <v>190</v>
      </c>
      <c r="B190" s="457" t="s">
        <v>369</v>
      </c>
      <c r="C190" s="273" t="s">
        <v>370</v>
      </c>
      <c r="D190" s="467" t="s">
        <v>346</v>
      </c>
      <c r="E190" s="468" t="s">
        <v>399</v>
      </c>
      <c r="F190" s="69" t="s">
        <v>288</v>
      </c>
      <c r="G190" s="286" t="s">
        <v>41</v>
      </c>
      <c r="H190" s="69" t="s">
        <v>350</v>
      </c>
      <c r="I190" s="457" t="s">
        <v>76</v>
      </c>
      <c r="J190" s="303">
        <v>7</v>
      </c>
      <c r="K190" s="304">
        <f t="shared" si="4"/>
        <v>200</v>
      </c>
      <c r="L190" s="221">
        <v>200</v>
      </c>
      <c r="M190" s="220" t="e">
        <f>IF(L190="nio",0,IF(L190&gt;0,L190*J190/N190,0))*VLOOKUP(B190,'2B-Kosten per locatie'!$A$14:$D$38,4,FALSE)</f>
        <v>#DIV/0!</v>
      </c>
      <c r="N190" s="305">
        <f>IF(L190="nio",0,IF(L190&gt;0,VLOOKUP(G190,'3-Productie normen'!A:J,VLOOKUP(L190,'3-Productie normen'!$B$34:$C$37,2,FALSE),FALSE)))</f>
        <v>0</v>
      </c>
      <c r="O190" s="306" t="str">
        <f>VLOOKUP(G190,'3-Productie normen'!A:L,9,FALSE)</f>
        <v>S</v>
      </c>
      <c r="P190" s="306"/>
      <c r="R190" s="307">
        <f t="shared" si="5"/>
        <v>1400</v>
      </c>
    </row>
    <row r="191" spans="1:18" ht="14.1" customHeight="1">
      <c r="A191" s="73">
        <v>191</v>
      </c>
      <c r="B191" s="457" t="s">
        <v>369</v>
      </c>
      <c r="C191" s="273" t="s">
        <v>370</v>
      </c>
      <c r="D191" s="467" t="s">
        <v>346</v>
      </c>
      <c r="E191" s="468" t="s">
        <v>400</v>
      </c>
      <c r="F191" s="309" t="s">
        <v>284</v>
      </c>
      <c r="G191" s="273" t="s">
        <v>43</v>
      </c>
      <c r="H191" s="69" t="s">
        <v>75</v>
      </c>
      <c r="I191" s="69" t="s">
        <v>75</v>
      </c>
      <c r="J191" s="303">
        <v>2</v>
      </c>
      <c r="K191" s="304">
        <f t="shared" si="4"/>
        <v>200</v>
      </c>
      <c r="L191" s="221">
        <v>200</v>
      </c>
      <c r="M191" s="220" t="e">
        <f>IF(L191="nio",0,IF(L191&gt;0,L191*J191/N191,0))*VLOOKUP(B191,'2B-Kosten per locatie'!$A$14:$D$38,4,FALSE)</f>
        <v>#DIV/0!</v>
      </c>
      <c r="N191" s="305">
        <f>IF(L191="nio",0,IF(L191&gt;0,VLOOKUP(G191,'3-Productie normen'!A:J,VLOOKUP(L191,'3-Productie normen'!$B$34:$C$37,2,FALSE),FALSE)))</f>
        <v>0</v>
      </c>
      <c r="O191" s="306" t="str">
        <f>VLOOKUP(G191,'3-Productie normen'!A:L,9,FALSE)</f>
        <v>V</v>
      </c>
      <c r="P191" s="306"/>
      <c r="R191" s="307">
        <f t="shared" si="5"/>
        <v>400</v>
      </c>
    </row>
    <row r="192" spans="1:18" ht="14.1" customHeight="1">
      <c r="A192" s="73">
        <v>192</v>
      </c>
      <c r="B192" s="457" t="s">
        <v>369</v>
      </c>
      <c r="C192" s="273" t="s">
        <v>370</v>
      </c>
      <c r="D192" s="302">
        <v>1</v>
      </c>
      <c r="E192" s="468" t="s">
        <v>316</v>
      </c>
      <c r="F192" s="69" t="s">
        <v>293</v>
      </c>
      <c r="G192" s="69" t="s">
        <v>290</v>
      </c>
      <c r="H192" s="69" t="s">
        <v>75</v>
      </c>
      <c r="I192" s="69" t="s">
        <v>75</v>
      </c>
      <c r="J192" s="303">
        <v>65</v>
      </c>
      <c r="K192" s="304">
        <f t="shared" si="4"/>
        <v>80</v>
      </c>
      <c r="L192" s="221">
        <v>80</v>
      </c>
      <c r="M192" s="220" t="e">
        <f>IF(L192="nio",0,IF(L192&gt;0,L192*J192/N192,0))*VLOOKUP(B192,'2B-Kosten per locatie'!$A$14:$D$38,4,FALSE)</f>
        <v>#DIV/0!</v>
      </c>
      <c r="N192" s="305">
        <f>IF(L192="nio",0,IF(L192&gt;0,VLOOKUP(G192,'3-Productie normen'!A:J,VLOOKUP(L192,'3-Productie normen'!$B$34:$C$37,2,FALSE),FALSE)))</f>
        <v>0</v>
      </c>
      <c r="O192" s="306" t="str">
        <f>VLOOKUP(G192,'3-Productie normen'!A:L,9,FALSE)</f>
        <v>L</v>
      </c>
      <c r="P192" s="306"/>
      <c r="R192" s="307">
        <f t="shared" si="5"/>
        <v>5200</v>
      </c>
    </row>
    <row r="193" spans="1:18" ht="14.1" customHeight="1">
      <c r="A193" s="73">
        <v>193</v>
      </c>
      <c r="B193" s="457" t="s">
        <v>369</v>
      </c>
      <c r="C193" s="273" t="s">
        <v>370</v>
      </c>
      <c r="D193" s="302">
        <v>1</v>
      </c>
      <c r="E193" s="468" t="s">
        <v>317</v>
      </c>
      <c r="F193" s="273" t="s">
        <v>293</v>
      </c>
      <c r="G193" s="69" t="s">
        <v>290</v>
      </c>
      <c r="H193" s="69" t="s">
        <v>75</v>
      </c>
      <c r="I193" s="69" t="s">
        <v>75</v>
      </c>
      <c r="J193" s="303">
        <v>62</v>
      </c>
      <c r="K193" s="304">
        <f t="shared" si="4"/>
        <v>80</v>
      </c>
      <c r="L193" s="221">
        <v>80</v>
      </c>
      <c r="M193" s="220" t="e">
        <f>IF(L193="nio",0,IF(L193&gt;0,L193*J193/N193,0))*VLOOKUP(B193,'2B-Kosten per locatie'!$A$14:$D$38,4,FALSE)</f>
        <v>#DIV/0!</v>
      </c>
      <c r="N193" s="305">
        <f>IF(L193="nio",0,IF(L193&gt;0,VLOOKUP(G193,'3-Productie normen'!A:J,VLOOKUP(L193,'3-Productie normen'!$B$34:$C$37,2,FALSE),FALSE)))</f>
        <v>0</v>
      </c>
      <c r="O193" s="306" t="str">
        <f>VLOOKUP(G193,'3-Productie normen'!A:L,9,FALSE)</f>
        <v>L</v>
      </c>
      <c r="P193" s="306"/>
      <c r="R193" s="307">
        <f t="shared" si="5"/>
        <v>4960</v>
      </c>
    </row>
    <row r="194" spans="1:18" ht="14.1" customHeight="1">
      <c r="A194" s="73">
        <v>194</v>
      </c>
      <c r="B194" s="457" t="s">
        <v>369</v>
      </c>
      <c r="C194" s="273" t="s">
        <v>370</v>
      </c>
      <c r="D194" s="302">
        <v>1</v>
      </c>
      <c r="E194" s="468" t="s">
        <v>318</v>
      </c>
      <c r="F194" s="273" t="s">
        <v>293</v>
      </c>
      <c r="G194" s="69" t="s">
        <v>290</v>
      </c>
      <c r="H194" s="69" t="s">
        <v>75</v>
      </c>
      <c r="I194" s="69" t="s">
        <v>75</v>
      </c>
      <c r="J194" s="303">
        <v>62</v>
      </c>
      <c r="K194" s="304">
        <f t="shared" si="4"/>
        <v>80</v>
      </c>
      <c r="L194" s="221">
        <v>80</v>
      </c>
      <c r="M194" s="220" t="e">
        <f>IF(L194="nio",0,IF(L194&gt;0,L194*J194/N194,0))*VLOOKUP(B194,'2B-Kosten per locatie'!$A$14:$D$38,4,FALSE)</f>
        <v>#DIV/0!</v>
      </c>
      <c r="N194" s="305">
        <f>IF(L194="nio",0,IF(L194&gt;0,VLOOKUP(G194,'3-Productie normen'!A:J,VLOOKUP(L194,'3-Productie normen'!$B$34:$C$37,2,FALSE),FALSE)))</f>
        <v>0</v>
      </c>
      <c r="O194" s="306" t="str">
        <f>VLOOKUP(G194,'3-Productie normen'!A:L,9,FALSE)</f>
        <v>L</v>
      </c>
      <c r="P194" s="306"/>
      <c r="R194" s="307">
        <f t="shared" si="5"/>
        <v>4960</v>
      </c>
    </row>
    <row r="195" spans="1:18" ht="14.1" customHeight="1">
      <c r="A195" s="73">
        <v>195</v>
      </c>
      <c r="B195" s="457" t="s">
        <v>369</v>
      </c>
      <c r="C195" s="273" t="s">
        <v>370</v>
      </c>
      <c r="D195" s="302">
        <v>1</v>
      </c>
      <c r="E195" s="468" t="s">
        <v>319</v>
      </c>
      <c r="F195" s="273" t="s">
        <v>288</v>
      </c>
      <c r="G195" s="286" t="s">
        <v>41</v>
      </c>
      <c r="H195" s="69" t="s">
        <v>645</v>
      </c>
      <c r="I195" s="457" t="s">
        <v>76</v>
      </c>
      <c r="J195" s="303">
        <v>6</v>
      </c>
      <c r="K195" s="304">
        <f t="shared" si="4"/>
        <v>200</v>
      </c>
      <c r="L195" s="221">
        <v>200</v>
      </c>
      <c r="M195" s="220" t="e">
        <f>IF(L195="nio",0,IF(L195&gt;0,L195*J195/N195,0))*VLOOKUP(B195,'2B-Kosten per locatie'!$A$14:$D$38,4,FALSE)</f>
        <v>#DIV/0!</v>
      </c>
      <c r="N195" s="305">
        <f>IF(L195="nio",0,IF(L195&gt;0,VLOOKUP(G195,'3-Productie normen'!A:J,VLOOKUP(L195,'3-Productie normen'!$B$34:$C$37,2,FALSE),FALSE)))</f>
        <v>0</v>
      </c>
      <c r="O195" s="306" t="str">
        <f>VLOOKUP(G195,'3-Productie normen'!A:L,9,FALSE)</f>
        <v>S</v>
      </c>
      <c r="P195" s="306"/>
      <c r="R195" s="307">
        <f t="shared" si="5"/>
        <v>1200</v>
      </c>
    </row>
    <row r="196" spans="1:18" ht="14.1" customHeight="1">
      <c r="A196" s="73">
        <v>196</v>
      </c>
      <c r="B196" s="457" t="s">
        <v>369</v>
      </c>
      <c r="C196" s="273" t="s">
        <v>370</v>
      </c>
      <c r="D196" s="302">
        <v>1</v>
      </c>
      <c r="E196" s="468" t="s">
        <v>320</v>
      </c>
      <c r="F196" s="69" t="s">
        <v>286</v>
      </c>
      <c r="G196" s="273" t="s">
        <v>39</v>
      </c>
      <c r="H196" s="69" t="s">
        <v>78</v>
      </c>
      <c r="I196" s="457" t="s">
        <v>79</v>
      </c>
      <c r="J196" s="303">
        <v>13</v>
      </c>
      <c r="K196" s="304">
        <f t="shared" si="4"/>
        <v>40</v>
      </c>
      <c r="L196" s="221">
        <v>40</v>
      </c>
      <c r="M196" s="220" t="e">
        <f>IF(L196="nio",0,IF(L196&gt;0,L196*J196/N196,0))*VLOOKUP(B196,'2B-Kosten per locatie'!$A$14:$D$38,4,FALSE)</f>
        <v>#DIV/0!</v>
      </c>
      <c r="N196" s="305">
        <f>IF(L196="nio",0,IF(L196&gt;0,VLOOKUP(G196,'3-Productie normen'!A:J,VLOOKUP(L196,'3-Productie normen'!$B$34:$C$37,2,FALSE),FALSE)))</f>
        <v>0</v>
      </c>
      <c r="O196" s="306" t="str">
        <f>VLOOKUP(G196,'3-Productie normen'!A:L,9,FALSE)</f>
        <v>B</v>
      </c>
      <c r="P196" s="306"/>
      <c r="R196" s="307">
        <f t="shared" si="5"/>
        <v>520</v>
      </c>
    </row>
    <row r="197" spans="1:18" ht="14.1" customHeight="1">
      <c r="A197" s="73">
        <v>197</v>
      </c>
      <c r="B197" s="457" t="s">
        <v>369</v>
      </c>
      <c r="C197" s="273" t="s">
        <v>370</v>
      </c>
      <c r="D197" s="302">
        <v>1</v>
      </c>
      <c r="E197" s="468" t="s">
        <v>321</v>
      </c>
      <c r="F197" s="69" t="s">
        <v>381</v>
      </c>
      <c r="G197" s="69" t="s">
        <v>290</v>
      </c>
      <c r="H197" s="69" t="s">
        <v>75</v>
      </c>
      <c r="I197" s="69" t="s">
        <v>75</v>
      </c>
      <c r="J197" s="303">
        <v>6</v>
      </c>
      <c r="K197" s="304">
        <f t="shared" si="4"/>
        <v>80</v>
      </c>
      <c r="L197" s="221">
        <v>80</v>
      </c>
      <c r="M197" s="220" t="e">
        <f>IF(L197="nio",0,IF(L197&gt;0,L197*J197/N197,0))*VLOOKUP(B197,'2B-Kosten per locatie'!$A$14:$D$38,4,FALSE)</f>
        <v>#DIV/0!</v>
      </c>
      <c r="N197" s="305">
        <f>IF(L197="nio",0,IF(L197&gt;0,VLOOKUP(G197,'3-Productie normen'!A:J,VLOOKUP(L197,'3-Productie normen'!$B$34:$C$37,2,FALSE),FALSE)))</f>
        <v>0</v>
      </c>
      <c r="O197" s="306" t="str">
        <f>VLOOKUP(G197,'3-Productie normen'!A:L,9,FALSE)</f>
        <v>L</v>
      </c>
      <c r="P197" s="306"/>
      <c r="R197" s="307">
        <f t="shared" si="5"/>
        <v>480</v>
      </c>
    </row>
    <row r="198" spans="1:18" ht="14.1" customHeight="1">
      <c r="A198" s="73">
        <v>198</v>
      </c>
      <c r="B198" s="457" t="s">
        <v>369</v>
      </c>
      <c r="C198" s="273" t="s">
        <v>370</v>
      </c>
      <c r="D198" s="302">
        <v>1</v>
      </c>
      <c r="E198" s="468" t="s">
        <v>322</v>
      </c>
      <c r="F198" s="69" t="s">
        <v>284</v>
      </c>
      <c r="G198" s="273" t="s">
        <v>43</v>
      </c>
      <c r="H198" s="69" t="s">
        <v>75</v>
      </c>
      <c r="I198" s="69" t="s">
        <v>75</v>
      </c>
      <c r="J198" s="303">
        <v>7</v>
      </c>
      <c r="K198" s="304">
        <f t="shared" si="4"/>
        <v>200</v>
      </c>
      <c r="L198" s="221">
        <v>200</v>
      </c>
      <c r="M198" s="220" t="e">
        <f>IF(L198="nio",0,IF(L198&gt;0,L198*J198/N198,0))*VLOOKUP(B198,'2B-Kosten per locatie'!$A$14:$D$38,4,FALSE)</f>
        <v>#DIV/0!</v>
      </c>
      <c r="N198" s="305">
        <f>IF(L198="nio",0,IF(L198&gt;0,VLOOKUP(G198,'3-Productie normen'!A:J,VLOOKUP(L198,'3-Productie normen'!$B$34:$C$37,2,FALSE),FALSE)))</f>
        <v>0</v>
      </c>
      <c r="O198" s="306" t="str">
        <f>VLOOKUP(G198,'3-Productie normen'!A:L,9,FALSE)</f>
        <v>V</v>
      </c>
      <c r="P198" s="306"/>
      <c r="R198" s="307">
        <f t="shared" si="5"/>
        <v>1400</v>
      </c>
    </row>
    <row r="199" spans="1:18" ht="14.1" customHeight="1">
      <c r="A199" s="73">
        <v>199</v>
      </c>
      <c r="B199" s="457" t="s">
        <v>369</v>
      </c>
      <c r="C199" s="273" t="s">
        <v>370</v>
      </c>
      <c r="D199" s="302">
        <v>1</v>
      </c>
      <c r="E199" s="468" t="s">
        <v>323</v>
      </c>
      <c r="F199" s="69" t="s">
        <v>381</v>
      </c>
      <c r="G199" s="69" t="s">
        <v>290</v>
      </c>
      <c r="H199" s="69" t="s">
        <v>75</v>
      </c>
      <c r="I199" s="69" t="s">
        <v>75</v>
      </c>
      <c r="J199" s="303">
        <v>7</v>
      </c>
      <c r="K199" s="304">
        <f t="shared" si="4"/>
        <v>80</v>
      </c>
      <c r="L199" s="221">
        <v>80</v>
      </c>
      <c r="M199" s="220" t="e">
        <f>IF(L199="nio",0,IF(L199&gt;0,L199*J199/N199,0))*VLOOKUP(B199,'2B-Kosten per locatie'!$A$14:$D$38,4,FALSE)</f>
        <v>#DIV/0!</v>
      </c>
      <c r="N199" s="305">
        <f>IF(L199="nio",0,IF(L199&gt;0,VLOOKUP(G199,'3-Productie normen'!A:J,VLOOKUP(L199,'3-Productie normen'!$B$34:$C$37,2,FALSE),FALSE)))</f>
        <v>0</v>
      </c>
      <c r="O199" s="306" t="str">
        <f>VLOOKUP(G199,'3-Productie normen'!A:L,9,FALSE)</f>
        <v>L</v>
      </c>
      <c r="P199" s="306"/>
      <c r="R199" s="307">
        <f t="shared" si="5"/>
        <v>560</v>
      </c>
    </row>
    <row r="200" spans="1:18" ht="14.1" customHeight="1">
      <c r="A200" s="73">
        <v>200</v>
      </c>
      <c r="B200" s="457" t="s">
        <v>369</v>
      </c>
      <c r="C200" s="273" t="s">
        <v>370</v>
      </c>
      <c r="D200" s="302">
        <v>1</v>
      </c>
      <c r="E200" s="468" t="s">
        <v>324</v>
      </c>
      <c r="F200" s="309" t="s">
        <v>381</v>
      </c>
      <c r="G200" s="69" t="s">
        <v>290</v>
      </c>
      <c r="H200" s="69" t="s">
        <v>75</v>
      </c>
      <c r="I200" s="69" t="s">
        <v>75</v>
      </c>
      <c r="J200" s="303">
        <v>14</v>
      </c>
      <c r="K200" s="304">
        <f t="shared" si="4"/>
        <v>80</v>
      </c>
      <c r="L200" s="221">
        <v>80</v>
      </c>
      <c r="M200" s="220" t="e">
        <f>IF(L200="nio",0,IF(L200&gt;0,L200*J200/N200,0))*VLOOKUP(B200,'2B-Kosten per locatie'!$A$14:$D$38,4,FALSE)</f>
        <v>#DIV/0!</v>
      </c>
      <c r="N200" s="305">
        <f>IF(L200="nio",0,IF(L200&gt;0,VLOOKUP(G200,'3-Productie normen'!A:J,VLOOKUP(L200,'3-Productie normen'!$B$34:$C$37,2,FALSE),FALSE)))</f>
        <v>0</v>
      </c>
      <c r="O200" s="306" t="str">
        <f>VLOOKUP(G200,'3-Productie normen'!A:L,9,FALSE)</f>
        <v>L</v>
      </c>
      <c r="P200" s="306"/>
      <c r="R200" s="307">
        <f t="shared" si="5"/>
        <v>1120</v>
      </c>
    </row>
    <row r="201" spans="1:18" ht="14.1" customHeight="1">
      <c r="A201" s="73">
        <v>201</v>
      </c>
      <c r="B201" s="457" t="s">
        <v>369</v>
      </c>
      <c r="C201" s="273" t="s">
        <v>370</v>
      </c>
      <c r="D201" s="302">
        <v>1</v>
      </c>
      <c r="E201" s="468" t="s">
        <v>325</v>
      </c>
      <c r="F201" s="69" t="s">
        <v>284</v>
      </c>
      <c r="G201" s="273" t="s">
        <v>43</v>
      </c>
      <c r="H201" s="69" t="s">
        <v>75</v>
      </c>
      <c r="I201" s="69" t="s">
        <v>75</v>
      </c>
      <c r="J201" s="303">
        <v>124</v>
      </c>
      <c r="K201" s="304">
        <f t="shared" si="4"/>
        <v>200</v>
      </c>
      <c r="L201" s="221">
        <v>200</v>
      </c>
      <c r="M201" s="220" t="e">
        <f>IF(L201="nio",0,IF(L201&gt;0,L201*J201/N201,0))*VLOOKUP(B201,'2B-Kosten per locatie'!$A$14:$D$38,4,FALSE)</f>
        <v>#DIV/0!</v>
      </c>
      <c r="N201" s="305">
        <f>IF(L201="nio",0,IF(L201&gt;0,VLOOKUP(G201,'3-Productie normen'!A:J,VLOOKUP(L201,'3-Productie normen'!$B$34:$C$37,2,FALSE),FALSE)))</f>
        <v>0</v>
      </c>
      <c r="O201" s="306" t="str">
        <f>VLOOKUP(G201,'3-Productie normen'!A:L,9,FALSE)</f>
        <v>V</v>
      </c>
      <c r="P201" s="306"/>
      <c r="R201" s="307">
        <f t="shared" si="5"/>
        <v>24800</v>
      </c>
    </row>
    <row r="202" spans="1:18" ht="14.1" customHeight="1">
      <c r="A202" s="73">
        <v>202</v>
      </c>
      <c r="B202" s="457" t="s">
        <v>369</v>
      </c>
      <c r="C202" s="273" t="s">
        <v>370</v>
      </c>
      <c r="D202" s="302">
        <v>1</v>
      </c>
      <c r="E202" s="469" t="s">
        <v>326</v>
      </c>
      <c r="F202" s="83" t="s">
        <v>293</v>
      </c>
      <c r="G202" s="69" t="s">
        <v>290</v>
      </c>
      <c r="H202" s="69" t="s">
        <v>75</v>
      </c>
      <c r="I202" s="69" t="s">
        <v>75</v>
      </c>
      <c r="J202" s="303">
        <v>61</v>
      </c>
      <c r="K202" s="304">
        <f t="shared" ref="K202:K265" si="6">SUM(L202:L202)</f>
        <v>80</v>
      </c>
      <c r="L202" s="221">
        <v>80</v>
      </c>
      <c r="M202" s="220" t="e">
        <f>IF(L202="nio",0,IF(L202&gt;0,L202*J202/N202,0))*VLOOKUP(B202,'2B-Kosten per locatie'!$A$14:$D$38,4,FALSE)</f>
        <v>#DIV/0!</v>
      </c>
      <c r="N202" s="305">
        <f>IF(L202="nio",0,IF(L202&gt;0,VLOOKUP(G202,'3-Productie normen'!A:J,VLOOKUP(L202,'3-Productie normen'!$B$34:$C$37,2,FALSE),FALSE)))</f>
        <v>0</v>
      </c>
      <c r="O202" s="306" t="str">
        <f>VLOOKUP(G202,'3-Productie normen'!A:L,9,FALSE)</f>
        <v>L</v>
      </c>
      <c r="P202" s="306"/>
      <c r="R202" s="307">
        <f t="shared" si="5"/>
        <v>4880</v>
      </c>
    </row>
    <row r="203" spans="1:18" ht="14.1" customHeight="1">
      <c r="A203" s="73">
        <v>203</v>
      </c>
      <c r="B203" s="457" t="s">
        <v>369</v>
      </c>
      <c r="C203" s="273" t="s">
        <v>370</v>
      </c>
      <c r="D203" s="302">
        <v>1</v>
      </c>
      <c r="E203" s="468" t="s">
        <v>327</v>
      </c>
      <c r="F203" s="69" t="s">
        <v>293</v>
      </c>
      <c r="G203" s="69" t="s">
        <v>290</v>
      </c>
      <c r="H203" s="69" t="s">
        <v>75</v>
      </c>
      <c r="I203" s="69" t="s">
        <v>75</v>
      </c>
      <c r="J203" s="303">
        <v>61</v>
      </c>
      <c r="K203" s="304">
        <f t="shared" si="6"/>
        <v>80</v>
      </c>
      <c r="L203" s="221">
        <v>80</v>
      </c>
      <c r="M203" s="220" t="e">
        <f>IF(L203="nio",0,IF(L203&gt;0,L203*J203/N203,0))*VLOOKUP(B203,'2B-Kosten per locatie'!$A$14:$D$38,4,FALSE)</f>
        <v>#DIV/0!</v>
      </c>
      <c r="N203" s="305">
        <f>IF(L203="nio",0,IF(L203&gt;0,VLOOKUP(G203,'3-Productie normen'!A:J,VLOOKUP(L203,'3-Productie normen'!$B$34:$C$37,2,FALSE),FALSE)))</f>
        <v>0</v>
      </c>
      <c r="O203" s="306" t="str">
        <f>VLOOKUP(G203,'3-Productie normen'!A:L,9,FALSE)</f>
        <v>L</v>
      </c>
      <c r="P203" s="306"/>
      <c r="R203" s="307">
        <f t="shared" ref="R203:R266" si="7">K203*J203</f>
        <v>4880</v>
      </c>
    </row>
    <row r="204" spans="1:18" ht="14.1" customHeight="1">
      <c r="A204" s="73">
        <v>204</v>
      </c>
      <c r="B204" s="457" t="s">
        <v>369</v>
      </c>
      <c r="C204" s="273" t="s">
        <v>370</v>
      </c>
      <c r="D204" s="302">
        <v>1</v>
      </c>
      <c r="E204" s="468" t="s">
        <v>328</v>
      </c>
      <c r="F204" s="273" t="s">
        <v>293</v>
      </c>
      <c r="G204" s="69" t="s">
        <v>290</v>
      </c>
      <c r="H204" s="69" t="s">
        <v>75</v>
      </c>
      <c r="I204" s="69" t="s">
        <v>75</v>
      </c>
      <c r="J204" s="303">
        <v>61</v>
      </c>
      <c r="K204" s="304">
        <f t="shared" si="6"/>
        <v>80</v>
      </c>
      <c r="L204" s="221">
        <v>80</v>
      </c>
      <c r="M204" s="220" t="e">
        <f>IF(L204="nio",0,IF(L204&gt;0,L204*J204/N204,0))*VLOOKUP(B204,'2B-Kosten per locatie'!$A$14:$D$38,4,FALSE)</f>
        <v>#DIV/0!</v>
      </c>
      <c r="N204" s="305">
        <f>IF(L204="nio",0,IF(L204&gt;0,VLOOKUP(G204,'3-Productie normen'!A:J,VLOOKUP(L204,'3-Productie normen'!$B$34:$C$37,2,FALSE),FALSE)))</f>
        <v>0</v>
      </c>
      <c r="O204" s="306" t="str">
        <f>VLOOKUP(G204,'3-Productie normen'!A:L,9,FALSE)</f>
        <v>L</v>
      </c>
      <c r="P204" s="306"/>
      <c r="R204" s="307">
        <f t="shared" si="7"/>
        <v>4880</v>
      </c>
    </row>
    <row r="205" spans="1:18" ht="14.1" customHeight="1">
      <c r="A205" s="73">
        <v>205</v>
      </c>
      <c r="B205" s="457" t="s">
        <v>369</v>
      </c>
      <c r="C205" s="273" t="s">
        <v>370</v>
      </c>
      <c r="D205" s="302">
        <v>1</v>
      </c>
      <c r="E205" s="468" t="s">
        <v>329</v>
      </c>
      <c r="F205" s="273" t="s">
        <v>77</v>
      </c>
      <c r="G205" s="286" t="s">
        <v>41</v>
      </c>
      <c r="H205" s="69" t="s">
        <v>645</v>
      </c>
      <c r="I205" s="457" t="s">
        <v>76</v>
      </c>
      <c r="J205" s="303">
        <v>6</v>
      </c>
      <c r="K205" s="304">
        <f t="shared" si="6"/>
        <v>200</v>
      </c>
      <c r="L205" s="221">
        <v>200</v>
      </c>
      <c r="M205" s="220" t="e">
        <f>IF(L205="nio",0,IF(L205&gt;0,L205*J205/N205,0))*VLOOKUP(B205,'2B-Kosten per locatie'!$A$14:$D$38,4,FALSE)</f>
        <v>#DIV/0!</v>
      </c>
      <c r="N205" s="305">
        <f>IF(L205="nio",0,IF(L205&gt;0,VLOOKUP(G205,'3-Productie normen'!A:J,VLOOKUP(L205,'3-Productie normen'!$B$34:$C$37,2,FALSE),FALSE)))</f>
        <v>0</v>
      </c>
      <c r="O205" s="306" t="str">
        <f>VLOOKUP(G205,'3-Productie normen'!A:L,9,FALSE)</f>
        <v>S</v>
      </c>
      <c r="P205" s="306"/>
      <c r="R205" s="307">
        <f t="shared" si="7"/>
        <v>1200</v>
      </c>
    </row>
    <row r="206" spans="1:18" ht="14.1" customHeight="1">
      <c r="A206" s="73">
        <v>206</v>
      </c>
      <c r="B206" s="457" t="s">
        <v>369</v>
      </c>
      <c r="C206" s="273" t="s">
        <v>370</v>
      </c>
      <c r="D206" s="302">
        <v>1</v>
      </c>
      <c r="E206" s="468" t="s">
        <v>330</v>
      </c>
      <c r="F206" s="273" t="s">
        <v>77</v>
      </c>
      <c r="G206" s="286" t="s">
        <v>41</v>
      </c>
      <c r="H206" s="69" t="s">
        <v>645</v>
      </c>
      <c r="I206" s="457" t="s">
        <v>76</v>
      </c>
      <c r="J206" s="303">
        <v>1</v>
      </c>
      <c r="K206" s="304">
        <f t="shared" si="6"/>
        <v>200</v>
      </c>
      <c r="L206" s="221">
        <v>200</v>
      </c>
      <c r="M206" s="220" t="e">
        <f>IF(L206="nio",0,IF(L206&gt;0,L206*J206/N206,0))*VLOOKUP(B206,'2B-Kosten per locatie'!$A$14:$D$38,4,FALSE)</f>
        <v>#DIV/0!</v>
      </c>
      <c r="N206" s="305">
        <f>IF(L206="nio",0,IF(L206&gt;0,VLOOKUP(G206,'3-Productie normen'!A:J,VLOOKUP(L206,'3-Productie normen'!$B$34:$C$37,2,FALSE),FALSE)))</f>
        <v>0</v>
      </c>
      <c r="O206" s="306" t="str">
        <f>VLOOKUP(G206,'3-Productie normen'!A:L,9,FALSE)</f>
        <v>S</v>
      </c>
      <c r="P206" s="306"/>
      <c r="R206" s="307">
        <f t="shared" si="7"/>
        <v>200</v>
      </c>
    </row>
    <row r="207" spans="1:18" ht="14.1" customHeight="1">
      <c r="A207" s="73">
        <v>207</v>
      </c>
      <c r="B207" s="457" t="s">
        <v>369</v>
      </c>
      <c r="C207" s="273" t="s">
        <v>370</v>
      </c>
      <c r="D207" s="302">
        <v>1</v>
      </c>
      <c r="E207" s="468" t="s">
        <v>331</v>
      </c>
      <c r="F207" s="69" t="s">
        <v>381</v>
      </c>
      <c r="G207" s="69" t="s">
        <v>290</v>
      </c>
      <c r="H207" s="69" t="s">
        <v>75</v>
      </c>
      <c r="I207" s="69" t="s">
        <v>75</v>
      </c>
      <c r="J207" s="303">
        <v>16</v>
      </c>
      <c r="K207" s="304">
        <f t="shared" si="6"/>
        <v>80</v>
      </c>
      <c r="L207" s="221">
        <v>80</v>
      </c>
      <c r="M207" s="220" t="e">
        <f>IF(L207="nio",0,IF(L207&gt;0,L207*J207/N207,0))*VLOOKUP(B207,'2B-Kosten per locatie'!$A$14:$D$38,4,FALSE)</f>
        <v>#DIV/0!</v>
      </c>
      <c r="N207" s="305">
        <f>IF(L207="nio",0,IF(L207&gt;0,VLOOKUP(G207,'3-Productie normen'!A:J,VLOOKUP(L207,'3-Productie normen'!$B$34:$C$37,2,FALSE),FALSE)))</f>
        <v>0</v>
      </c>
      <c r="O207" s="306" t="str">
        <f>VLOOKUP(G207,'3-Productie normen'!A:L,9,FALSE)</f>
        <v>L</v>
      </c>
      <c r="P207" s="306"/>
      <c r="R207" s="307">
        <f t="shared" si="7"/>
        <v>1280</v>
      </c>
    </row>
    <row r="208" spans="1:18" ht="14.1" customHeight="1">
      <c r="A208" s="73">
        <v>208</v>
      </c>
      <c r="B208" s="457" t="s">
        <v>369</v>
      </c>
      <c r="C208" s="273" t="s">
        <v>370</v>
      </c>
      <c r="D208" s="302">
        <v>1</v>
      </c>
      <c r="E208" s="468" t="s">
        <v>332</v>
      </c>
      <c r="F208" s="69" t="s">
        <v>381</v>
      </c>
      <c r="G208" s="69" t="s">
        <v>290</v>
      </c>
      <c r="H208" s="69" t="s">
        <v>75</v>
      </c>
      <c r="I208" s="69" t="s">
        <v>75</v>
      </c>
      <c r="J208" s="303">
        <v>12</v>
      </c>
      <c r="K208" s="304">
        <f t="shared" si="6"/>
        <v>80</v>
      </c>
      <c r="L208" s="221">
        <v>80</v>
      </c>
      <c r="M208" s="220" t="e">
        <f>IF(L208="nio",0,IF(L208&gt;0,L208*J208/N208,0))*VLOOKUP(B208,'2B-Kosten per locatie'!$A$14:$D$38,4,FALSE)</f>
        <v>#DIV/0!</v>
      </c>
      <c r="N208" s="305">
        <f>IF(L208="nio",0,IF(L208&gt;0,VLOOKUP(G208,'3-Productie normen'!A:J,VLOOKUP(L208,'3-Productie normen'!$B$34:$C$37,2,FALSE),FALSE)))</f>
        <v>0</v>
      </c>
      <c r="O208" s="306" t="str">
        <f>VLOOKUP(G208,'3-Productie normen'!A:L,9,FALSE)</f>
        <v>L</v>
      </c>
      <c r="P208" s="306"/>
      <c r="R208" s="307">
        <f t="shared" si="7"/>
        <v>960</v>
      </c>
    </row>
    <row r="209" spans="1:18" ht="14.1" customHeight="1">
      <c r="A209" s="73">
        <v>209</v>
      </c>
      <c r="B209" s="457" t="s">
        <v>369</v>
      </c>
      <c r="C209" s="273" t="s">
        <v>370</v>
      </c>
      <c r="D209" s="302">
        <v>1</v>
      </c>
      <c r="E209" s="468" t="s">
        <v>333</v>
      </c>
      <c r="F209" s="69" t="s">
        <v>381</v>
      </c>
      <c r="G209" s="69" t="s">
        <v>290</v>
      </c>
      <c r="H209" s="69" t="s">
        <v>75</v>
      </c>
      <c r="I209" s="69" t="s">
        <v>75</v>
      </c>
      <c r="J209" s="303">
        <v>14</v>
      </c>
      <c r="K209" s="304">
        <f t="shared" si="6"/>
        <v>80</v>
      </c>
      <c r="L209" s="221">
        <v>80</v>
      </c>
      <c r="M209" s="220" t="e">
        <f>IF(L209="nio",0,IF(L209&gt;0,L209*J209/N209,0))*VLOOKUP(B209,'2B-Kosten per locatie'!$A$14:$D$38,4,FALSE)</f>
        <v>#DIV/0!</v>
      </c>
      <c r="N209" s="305">
        <f>IF(L209="nio",0,IF(L209&gt;0,VLOOKUP(G209,'3-Productie normen'!A:J,VLOOKUP(L209,'3-Productie normen'!$B$34:$C$37,2,FALSE),FALSE)))</f>
        <v>0</v>
      </c>
      <c r="O209" s="306" t="str">
        <f>VLOOKUP(G209,'3-Productie normen'!A:L,9,FALSE)</f>
        <v>L</v>
      </c>
      <c r="P209" s="306"/>
      <c r="R209" s="307">
        <f t="shared" si="7"/>
        <v>1120</v>
      </c>
    </row>
    <row r="210" spans="1:18" ht="14.1" customHeight="1">
      <c r="A210" s="73">
        <v>210</v>
      </c>
      <c r="B210" s="457" t="s">
        <v>369</v>
      </c>
      <c r="C210" s="273" t="s">
        <v>370</v>
      </c>
      <c r="D210" s="302">
        <v>1</v>
      </c>
      <c r="E210" s="468" t="s">
        <v>334</v>
      </c>
      <c r="F210" s="69" t="s">
        <v>293</v>
      </c>
      <c r="G210" s="69" t="s">
        <v>290</v>
      </c>
      <c r="H210" s="69" t="s">
        <v>75</v>
      </c>
      <c r="I210" s="69" t="s">
        <v>75</v>
      </c>
      <c r="J210" s="303">
        <v>60</v>
      </c>
      <c r="K210" s="304">
        <f t="shared" si="6"/>
        <v>80</v>
      </c>
      <c r="L210" s="221">
        <v>80</v>
      </c>
      <c r="M210" s="220" t="e">
        <f>IF(L210="nio",0,IF(L210&gt;0,L210*J210/N210,0))*VLOOKUP(B210,'2B-Kosten per locatie'!$A$14:$D$38,4,FALSE)</f>
        <v>#DIV/0!</v>
      </c>
      <c r="N210" s="305">
        <f>IF(L210="nio",0,IF(L210&gt;0,VLOOKUP(G210,'3-Productie normen'!A:J,VLOOKUP(L210,'3-Productie normen'!$B$34:$C$37,2,FALSE),FALSE)))</f>
        <v>0</v>
      </c>
      <c r="O210" s="306" t="str">
        <f>VLOOKUP(G210,'3-Productie normen'!A:L,9,FALSE)</f>
        <v>L</v>
      </c>
      <c r="P210" s="306"/>
      <c r="R210" s="307">
        <f t="shared" si="7"/>
        <v>4800</v>
      </c>
    </row>
    <row r="211" spans="1:18" ht="14.1" customHeight="1">
      <c r="A211" s="73">
        <v>211</v>
      </c>
      <c r="B211" s="457" t="s">
        <v>369</v>
      </c>
      <c r="C211" s="273" t="s">
        <v>370</v>
      </c>
      <c r="D211" s="302">
        <v>1</v>
      </c>
      <c r="E211" s="468" t="s">
        <v>401</v>
      </c>
      <c r="F211" s="273" t="s">
        <v>293</v>
      </c>
      <c r="G211" s="69" t="s">
        <v>290</v>
      </c>
      <c r="H211" s="69" t="s">
        <v>75</v>
      </c>
      <c r="I211" s="69" t="s">
        <v>75</v>
      </c>
      <c r="J211" s="303">
        <v>60</v>
      </c>
      <c r="K211" s="304">
        <f t="shared" si="6"/>
        <v>80</v>
      </c>
      <c r="L211" s="221">
        <v>80</v>
      </c>
      <c r="M211" s="220" t="e">
        <f>IF(L211="nio",0,IF(L211&gt;0,L211*J211/N211,0))*VLOOKUP(B211,'2B-Kosten per locatie'!$A$14:$D$38,4,FALSE)</f>
        <v>#DIV/0!</v>
      </c>
      <c r="N211" s="305">
        <f>IF(L211="nio",0,IF(L211&gt;0,VLOOKUP(G211,'3-Productie normen'!A:J,VLOOKUP(L211,'3-Productie normen'!$B$34:$C$37,2,FALSE),FALSE)))</f>
        <v>0</v>
      </c>
      <c r="O211" s="306" t="str">
        <f>VLOOKUP(G211,'3-Productie normen'!A:L,9,FALSE)</f>
        <v>L</v>
      </c>
      <c r="P211" s="306"/>
      <c r="R211" s="307">
        <f t="shared" si="7"/>
        <v>4800</v>
      </c>
    </row>
    <row r="212" spans="1:18" ht="14.1" customHeight="1">
      <c r="A212" s="73">
        <v>212</v>
      </c>
      <c r="B212" s="457" t="s">
        <v>369</v>
      </c>
      <c r="C212" s="273" t="s">
        <v>370</v>
      </c>
      <c r="D212" s="302">
        <v>1</v>
      </c>
      <c r="E212" s="468" t="s">
        <v>402</v>
      </c>
      <c r="F212" s="273" t="s">
        <v>293</v>
      </c>
      <c r="G212" s="69" t="s">
        <v>290</v>
      </c>
      <c r="H212" s="69" t="s">
        <v>75</v>
      </c>
      <c r="I212" s="69" t="s">
        <v>75</v>
      </c>
      <c r="J212" s="303">
        <v>60</v>
      </c>
      <c r="K212" s="304">
        <f t="shared" si="6"/>
        <v>80</v>
      </c>
      <c r="L212" s="221">
        <v>80</v>
      </c>
      <c r="M212" s="220" t="e">
        <f>IF(L212="nio",0,IF(L212&gt;0,L212*J212/N212,0))*VLOOKUP(B212,'2B-Kosten per locatie'!$A$14:$D$38,4,FALSE)</f>
        <v>#DIV/0!</v>
      </c>
      <c r="N212" s="305">
        <f>IF(L212="nio",0,IF(L212&gt;0,VLOOKUP(G212,'3-Productie normen'!A:J,VLOOKUP(L212,'3-Productie normen'!$B$34:$C$37,2,FALSE),FALSE)))</f>
        <v>0</v>
      </c>
      <c r="O212" s="306" t="str">
        <f>VLOOKUP(G212,'3-Productie normen'!A:L,9,FALSE)</f>
        <v>L</v>
      </c>
      <c r="P212" s="306"/>
      <c r="R212" s="307">
        <f t="shared" si="7"/>
        <v>4800</v>
      </c>
    </row>
    <row r="213" spans="1:18" ht="14.1" customHeight="1">
      <c r="A213" s="73">
        <v>213</v>
      </c>
      <c r="B213" s="457" t="s">
        <v>369</v>
      </c>
      <c r="C213" s="273" t="s">
        <v>370</v>
      </c>
      <c r="D213" s="302">
        <v>1</v>
      </c>
      <c r="E213" s="468" t="s">
        <v>403</v>
      </c>
      <c r="F213" s="273" t="s">
        <v>77</v>
      </c>
      <c r="G213" s="286" t="s">
        <v>41</v>
      </c>
      <c r="H213" s="69" t="s">
        <v>645</v>
      </c>
      <c r="I213" s="457" t="s">
        <v>76</v>
      </c>
      <c r="J213" s="303">
        <v>6</v>
      </c>
      <c r="K213" s="304">
        <f t="shared" si="6"/>
        <v>200</v>
      </c>
      <c r="L213" s="221">
        <v>200</v>
      </c>
      <c r="M213" s="220" t="e">
        <f>IF(L213="nio",0,IF(L213&gt;0,L213*J213/N213,0))*VLOOKUP(B213,'2B-Kosten per locatie'!$A$14:$D$38,4,FALSE)</f>
        <v>#DIV/0!</v>
      </c>
      <c r="N213" s="305">
        <f>IF(L213="nio",0,IF(L213&gt;0,VLOOKUP(G213,'3-Productie normen'!A:J,VLOOKUP(L213,'3-Productie normen'!$B$34:$C$37,2,FALSE),FALSE)))</f>
        <v>0</v>
      </c>
      <c r="O213" s="306" t="str">
        <f>VLOOKUP(G213,'3-Productie normen'!A:L,9,FALSE)</f>
        <v>S</v>
      </c>
      <c r="P213" s="306"/>
      <c r="R213" s="307">
        <f t="shared" si="7"/>
        <v>1200</v>
      </c>
    </row>
    <row r="214" spans="1:18" ht="14.1" customHeight="1">
      <c r="A214" s="73">
        <v>214</v>
      </c>
      <c r="B214" s="457" t="s">
        <v>369</v>
      </c>
      <c r="C214" s="273" t="s">
        <v>370</v>
      </c>
      <c r="D214" s="302">
        <v>1</v>
      </c>
      <c r="E214" s="468" t="s">
        <v>404</v>
      </c>
      <c r="F214" s="69" t="s">
        <v>381</v>
      </c>
      <c r="G214" s="69" t="s">
        <v>290</v>
      </c>
      <c r="H214" s="69" t="s">
        <v>75</v>
      </c>
      <c r="I214" s="69" t="s">
        <v>75</v>
      </c>
      <c r="J214" s="303">
        <v>13</v>
      </c>
      <c r="K214" s="304">
        <f t="shared" si="6"/>
        <v>80</v>
      </c>
      <c r="L214" s="221">
        <v>80</v>
      </c>
      <c r="M214" s="220" t="e">
        <f>IF(L214="nio",0,IF(L214&gt;0,L214*J214/N214,0))*VLOOKUP(B214,'2B-Kosten per locatie'!$A$14:$D$38,4,FALSE)</f>
        <v>#DIV/0!</v>
      </c>
      <c r="N214" s="305">
        <f>IF(L214="nio",0,IF(L214&gt;0,VLOOKUP(G214,'3-Productie normen'!A:J,VLOOKUP(L214,'3-Productie normen'!$B$34:$C$37,2,FALSE),FALSE)))</f>
        <v>0</v>
      </c>
      <c r="O214" s="306" t="str">
        <f>VLOOKUP(G214,'3-Productie normen'!A:L,9,FALSE)</f>
        <v>L</v>
      </c>
      <c r="P214" s="306"/>
      <c r="R214" s="307">
        <f t="shared" si="7"/>
        <v>1040</v>
      </c>
    </row>
    <row r="215" spans="1:18" ht="14.1" customHeight="1">
      <c r="A215" s="73">
        <v>215</v>
      </c>
      <c r="B215" s="457" t="s">
        <v>369</v>
      </c>
      <c r="C215" s="273" t="s">
        <v>370</v>
      </c>
      <c r="D215" s="302">
        <v>1</v>
      </c>
      <c r="E215" s="468" t="s">
        <v>405</v>
      </c>
      <c r="F215" s="69" t="s">
        <v>381</v>
      </c>
      <c r="G215" s="69" t="s">
        <v>290</v>
      </c>
      <c r="H215" s="69" t="s">
        <v>75</v>
      </c>
      <c r="I215" s="69" t="s">
        <v>75</v>
      </c>
      <c r="J215" s="303">
        <v>13</v>
      </c>
      <c r="K215" s="304">
        <f t="shared" si="6"/>
        <v>80</v>
      </c>
      <c r="L215" s="221">
        <v>80</v>
      </c>
      <c r="M215" s="220" t="e">
        <f>IF(L215="nio",0,IF(L215&gt;0,L215*J215/N215,0))*VLOOKUP(B215,'2B-Kosten per locatie'!$A$14:$D$38,4,FALSE)</f>
        <v>#DIV/0!</v>
      </c>
      <c r="N215" s="305">
        <f>IF(L215="nio",0,IF(L215&gt;0,VLOOKUP(G215,'3-Productie normen'!A:J,VLOOKUP(L215,'3-Productie normen'!$B$34:$C$37,2,FALSE),FALSE)))</f>
        <v>0</v>
      </c>
      <c r="O215" s="306" t="str">
        <f>VLOOKUP(G215,'3-Productie normen'!A:L,9,FALSE)</f>
        <v>L</v>
      </c>
      <c r="P215" s="306"/>
      <c r="R215" s="307">
        <f t="shared" si="7"/>
        <v>1040</v>
      </c>
    </row>
    <row r="216" spans="1:18" ht="14.1" customHeight="1">
      <c r="A216" s="73">
        <v>216</v>
      </c>
      <c r="B216" s="457" t="s">
        <v>369</v>
      </c>
      <c r="C216" s="273" t="s">
        <v>370</v>
      </c>
      <c r="D216" s="302">
        <v>1</v>
      </c>
      <c r="E216" s="468" t="s">
        <v>406</v>
      </c>
      <c r="F216" s="69" t="s">
        <v>381</v>
      </c>
      <c r="G216" s="69" t="s">
        <v>290</v>
      </c>
      <c r="H216" s="69" t="s">
        <v>75</v>
      </c>
      <c r="I216" s="69" t="s">
        <v>75</v>
      </c>
      <c r="J216" s="303">
        <v>9</v>
      </c>
      <c r="K216" s="304">
        <f t="shared" si="6"/>
        <v>80</v>
      </c>
      <c r="L216" s="221">
        <v>80</v>
      </c>
      <c r="M216" s="220" t="e">
        <f>IF(L216="nio",0,IF(L216&gt;0,L216*J216/N216,0))*VLOOKUP(B216,'2B-Kosten per locatie'!$A$14:$D$38,4,FALSE)</f>
        <v>#DIV/0!</v>
      </c>
      <c r="N216" s="305">
        <f>IF(L216="nio",0,IF(L216&gt;0,VLOOKUP(G216,'3-Productie normen'!A:J,VLOOKUP(L216,'3-Productie normen'!$B$34:$C$37,2,FALSE),FALSE)))</f>
        <v>0</v>
      </c>
      <c r="O216" s="306" t="str">
        <f>VLOOKUP(G216,'3-Productie normen'!A:L,9,FALSE)</f>
        <v>L</v>
      </c>
      <c r="P216" s="306"/>
      <c r="R216" s="307">
        <f t="shared" si="7"/>
        <v>720</v>
      </c>
    </row>
    <row r="217" spans="1:18" ht="14.1" customHeight="1">
      <c r="A217" s="73">
        <v>217</v>
      </c>
      <c r="B217" s="457" t="s">
        <v>369</v>
      </c>
      <c r="C217" s="273" t="s">
        <v>371</v>
      </c>
      <c r="D217" s="467" t="s">
        <v>346</v>
      </c>
      <c r="E217" s="468" t="s">
        <v>407</v>
      </c>
      <c r="F217" s="69" t="s">
        <v>295</v>
      </c>
      <c r="G217" s="273" t="s">
        <v>43</v>
      </c>
      <c r="H217" s="69" t="s">
        <v>75</v>
      </c>
      <c r="I217" s="69" t="s">
        <v>75</v>
      </c>
      <c r="J217" s="303">
        <v>8</v>
      </c>
      <c r="K217" s="304">
        <f t="shared" si="6"/>
        <v>200</v>
      </c>
      <c r="L217" s="221">
        <v>200</v>
      </c>
      <c r="M217" s="220" t="e">
        <f>IF(L217="nio",0,IF(L217&gt;0,L217*J217/N217,0))*VLOOKUP(B217,'2B-Kosten per locatie'!$A$14:$D$38,4,FALSE)</f>
        <v>#DIV/0!</v>
      </c>
      <c r="N217" s="305">
        <f>IF(L217="nio",0,IF(L217&gt;0,VLOOKUP(G217,'3-Productie normen'!A:J,VLOOKUP(L217,'3-Productie normen'!$B$34:$C$37,2,FALSE),FALSE)))</f>
        <v>0</v>
      </c>
      <c r="O217" s="306" t="str">
        <f>VLOOKUP(G217,'3-Productie normen'!A:L,9,FALSE)</f>
        <v>V</v>
      </c>
      <c r="P217" s="306"/>
      <c r="R217" s="307">
        <f t="shared" si="7"/>
        <v>1600</v>
      </c>
    </row>
    <row r="218" spans="1:18" ht="14.1" customHeight="1">
      <c r="A218" s="73">
        <v>218</v>
      </c>
      <c r="B218" s="457" t="s">
        <v>369</v>
      </c>
      <c r="C218" s="273" t="s">
        <v>371</v>
      </c>
      <c r="D218" s="467" t="s">
        <v>346</v>
      </c>
      <c r="E218" s="468" t="s">
        <v>408</v>
      </c>
      <c r="F218" s="309" t="s">
        <v>295</v>
      </c>
      <c r="G218" s="273" t="s">
        <v>43</v>
      </c>
      <c r="H218" s="69" t="s">
        <v>75</v>
      </c>
      <c r="I218" s="69" t="s">
        <v>75</v>
      </c>
      <c r="J218" s="303">
        <v>40</v>
      </c>
      <c r="K218" s="304">
        <f t="shared" si="6"/>
        <v>200</v>
      </c>
      <c r="L218" s="221">
        <v>200</v>
      </c>
      <c r="M218" s="220" t="e">
        <f>IF(L218="nio",0,IF(L218&gt;0,L218*J218/N218,0))*VLOOKUP(B218,'2B-Kosten per locatie'!$A$14:$D$38,4,FALSE)</f>
        <v>#DIV/0!</v>
      </c>
      <c r="N218" s="305">
        <f>IF(L218="nio",0,IF(L218&gt;0,VLOOKUP(G218,'3-Productie normen'!A:J,VLOOKUP(L218,'3-Productie normen'!$B$34:$C$37,2,FALSE),FALSE)))</f>
        <v>0</v>
      </c>
      <c r="O218" s="306" t="str">
        <f>VLOOKUP(G218,'3-Productie normen'!A:L,9,FALSE)</f>
        <v>V</v>
      </c>
      <c r="P218" s="306"/>
      <c r="R218" s="307">
        <f t="shared" si="7"/>
        <v>8000</v>
      </c>
    </row>
    <row r="219" spans="1:18" ht="14.1" customHeight="1">
      <c r="A219" s="73">
        <v>219</v>
      </c>
      <c r="B219" s="457" t="s">
        <v>369</v>
      </c>
      <c r="C219" s="273" t="s">
        <v>371</v>
      </c>
      <c r="D219" s="467" t="s">
        <v>346</v>
      </c>
      <c r="E219" s="468" t="s">
        <v>409</v>
      </c>
      <c r="F219" s="69" t="s">
        <v>382</v>
      </c>
      <c r="G219" s="69" t="s">
        <v>290</v>
      </c>
      <c r="H219" s="69" t="s">
        <v>75</v>
      </c>
      <c r="I219" s="69" t="s">
        <v>75</v>
      </c>
      <c r="J219" s="303">
        <v>54</v>
      </c>
      <c r="K219" s="304">
        <f t="shared" si="6"/>
        <v>80</v>
      </c>
      <c r="L219" s="221">
        <v>80</v>
      </c>
      <c r="M219" s="220" t="e">
        <f>IF(L219="nio",0,IF(L219&gt;0,L219*J219/N219,0))*VLOOKUP(B219,'2B-Kosten per locatie'!$A$14:$D$38,4,FALSE)</f>
        <v>#DIV/0!</v>
      </c>
      <c r="N219" s="305">
        <f>IF(L219="nio",0,IF(L219&gt;0,VLOOKUP(G219,'3-Productie normen'!A:J,VLOOKUP(L219,'3-Productie normen'!$B$34:$C$37,2,FALSE),FALSE)))</f>
        <v>0</v>
      </c>
      <c r="O219" s="306" t="str">
        <f>VLOOKUP(G219,'3-Productie normen'!A:L,9,FALSE)</f>
        <v>L</v>
      </c>
      <c r="P219" s="306"/>
      <c r="R219" s="307">
        <f t="shared" si="7"/>
        <v>4320</v>
      </c>
    </row>
    <row r="220" spans="1:18" ht="14.1" customHeight="1">
      <c r="A220" s="73">
        <v>220</v>
      </c>
      <c r="B220" s="457" t="s">
        <v>369</v>
      </c>
      <c r="C220" s="273" t="s">
        <v>371</v>
      </c>
      <c r="D220" s="467" t="s">
        <v>346</v>
      </c>
      <c r="E220" s="469" t="s">
        <v>305</v>
      </c>
      <c r="F220" s="83" t="s">
        <v>382</v>
      </c>
      <c r="G220" s="69" t="s">
        <v>290</v>
      </c>
      <c r="H220" s="69" t="s">
        <v>75</v>
      </c>
      <c r="I220" s="69" t="s">
        <v>75</v>
      </c>
      <c r="J220" s="303">
        <v>46</v>
      </c>
      <c r="K220" s="304">
        <f t="shared" si="6"/>
        <v>80</v>
      </c>
      <c r="L220" s="221">
        <v>80</v>
      </c>
      <c r="M220" s="220" t="e">
        <f>IF(L220="nio",0,IF(L220&gt;0,L220*J220/N220,0))*VLOOKUP(B220,'2B-Kosten per locatie'!$A$14:$D$38,4,FALSE)</f>
        <v>#DIV/0!</v>
      </c>
      <c r="N220" s="305">
        <f>IF(L220="nio",0,IF(L220&gt;0,VLOOKUP(G220,'3-Productie normen'!A:J,VLOOKUP(L220,'3-Productie normen'!$B$34:$C$37,2,FALSE),FALSE)))</f>
        <v>0</v>
      </c>
      <c r="O220" s="306" t="str">
        <f>VLOOKUP(G220,'3-Productie normen'!A:L,9,FALSE)</f>
        <v>L</v>
      </c>
      <c r="P220" s="306"/>
      <c r="R220" s="307">
        <f t="shared" si="7"/>
        <v>3680</v>
      </c>
    </row>
    <row r="221" spans="1:18" ht="14.1" customHeight="1">
      <c r="A221" s="73">
        <v>221</v>
      </c>
      <c r="B221" s="457" t="s">
        <v>369</v>
      </c>
      <c r="C221" s="273" t="s">
        <v>371</v>
      </c>
      <c r="D221" s="467" t="s">
        <v>346</v>
      </c>
      <c r="E221" s="468" t="s">
        <v>306</v>
      </c>
      <c r="F221" s="69" t="s">
        <v>382</v>
      </c>
      <c r="G221" s="69" t="s">
        <v>290</v>
      </c>
      <c r="H221" s="69" t="s">
        <v>75</v>
      </c>
      <c r="I221" s="69" t="s">
        <v>75</v>
      </c>
      <c r="J221" s="303">
        <v>55</v>
      </c>
      <c r="K221" s="304">
        <f t="shared" si="6"/>
        <v>80</v>
      </c>
      <c r="L221" s="221">
        <v>80</v>
      </c>
      <c r="M221" s="220" t="e">
        <f>IF(L221="nio",0,IF(L221&gt;0,L221*J221/N221,0))*VLOOKUP(B221,'2B-Kosten per locatie'!$A$14:$D$38,4,FALSE)</f>
        <v>#DIV/0!</v>
      </c>
      <c r="N221" s="305">
        <f>IF(L221="nio",0,IF(L221&gt;0,VLOOKUP(G221,'3-Productie normen'!A:J,VLOOKUP(L221,'3-Productie normen'!$B$34:$C$37,2,FALSE),FALSE)))</f>
        <v>0</v>
      </c>
      <c r="O221" s="306" t="str">
        <f>VLOOKUP(G221,'3-Productie normen'!A:L,9,FALSE)</f>
        <v>L</v>
      </c>
      <c r="P221" s="306"/>
      <c r="R221" s="307">
        <f t="shared" si="7"/>
        <v>4400</v>
      </c>
    </row>
    <row r="222" spans="1:18" ht="14.1" customHeight="1">
      <c r="A222" s="73">
        <v>222</v>
      </c>
      <c r="B222" s="457" t="s">
        <v>369</v>
      </c>
      <c r="C222" s="273" t="s">
        <v>371</v>
      </c>
      <c r="D222" s="467" t="s">
        <v>346</v>
      </c>
      <c r="E222" s="468" t="s">
        <v>388</v>
      </c>
      <c r="F222" s="69" t="s">
        <v>383</v>
      </c>
      <c r="G222" s="273" t="s">
        <v>39</v>
      </c>
      <c r="H222" s="69" t="s">
        <v>75</v>
      </c>
      <c r="I222" s="69" t="s">
        <v>75</v>
      </c>
      <c r="J222" s="303">
        <v>9</v>
      </c>
      <c r="K222" s="304">
        <f t="shared" si="6"/>
        <v>80</v>
      </c>
      <c r="L222" s="221">
        <v>80</v>
      </c>
      <c r="M222" s="220" t="e">
        <f>IF(L222="nio",0,IF(L222&gt;0,L222*J222/N222,0))*VLOOKUP(B222,'2B-Kosten per locatie'!$A$14:$D$38,4,FALSE)</f>
        <v>#DIV/0!</v>
      </c>
      <c r="N222" s="305">
        <f>IF(L222="nio",0,IF(L222&gt;0,VLOOKUP(G222,'3-Productie normen'!A:J,VLOOKUP(L222,'3-Productie normen'!$B$34:$C$37,2,FALSE),FALSE)))</f>
        <v>0</v>
      </c>
      <c r="O222" s="306" t="str">
        <f>VLOOKUP(G222,'3-Productie normen'!A:L,9,FALSE)</f>
        <v>B</v>
      </c>
      <c r="P222" s="306"/>
      <c r="R222" s="307">
        <f t="shared" si="7"/>
        <v>720</v>
      </c>
    </row>
    <row r="223" spans="1:18" ht="14.1" customHeight="1">
      <c r="A223" s="73">
        <v>223</v>
      </c>
      <c r="B223" s="457" t="s">
        <v>369</v>
      </c>
      <c r="C223" s="273" t="s">
        <v>371</v>
      </c>
      <c r="D223" s="467" t="s">
        <v>346</v>
      </c>
      <c r="E223" s="468" t="s">
        <v>314</v>
      </c>
      <c r="F223" s="69" t="s">
        <v>384</v>
      </c>
      <c r="G223" s="286" t="s">
        <v>41</v>
      </c>
      <c r="H223" s="69" t="s">
        <v>645</v>
      </c>
      <c r="I223" s="457" t="s">
        <v>76</v>
      </c>
      <c r="J223" s="303">
        <v>8</v>
      </c>
      <c r="K223" s="304">
        <f t="shared" si="6"/>
        <v>200</v>
      </c>
      <c r="L223" s="221">
        <v>200</v>
      </c>
      <c r="M223" s="220" t="e">
        <f>IF(L223="nio",0,IF(L223&gt;0,L223*J223/N223,0))*VLOOKUP(B223,'2B-Kosten per locatie'!$A$14:$D$38,4,FALSE)</f>
        <v>#DIV/0!</v>
      </c>
      <c r="N223" s="305">
        <f>IF(L223="nio",0,IF(L223&gt;0,VLOOKUP(G223,'3-Productie normen'!A:J,VLOOKUP(L223,'3-Productie normen'!$B$34:$C$37,2,FALSE),FALSE)))</f>
        <v>0</v>
      </c>
      <c r="O223" s="306" t="str">
        <f>VLOOKUP(G223,'3-Productie normen'!A:L,9,FALSE)</f>
        <v>S</v>
      </c>
      <c r="P223" s="306"/>
      <c r="R223" s="307">
        <f t="shared" si="7"/>
        <v>1600</v>
      </c>
    </row>
    <row r="224" spans="1:18" ht="14.1" customHeight="1">
      <c r="A224" s="73">
        <v>224</v>
      </c>
      <c r="B224" s="457" t="s">
        <v>260</v>
      </c>
      <c r="C224" s="273" t="s">
        <v>430</v>
      </c>
      <c r="D224" s="467" t="s">
        <v>346</v>
      </c>
      <c r="E224" s="468" t="s">
        <v>299</v>
      </c>
      <c r="F224" s="69" t="s">
        <v>51</v>
      </c>
      <c r="G224" s="273" t="s">
        <v>51</v>
      </c>
      <c r="H224" s="69" t="s">
        <v>78</v>
      </c>
      <c r="I224" s="457" t="s">
        <v>79</v>
      </c>
      <c r="J224" s="303">
        <v>11.3</v>
      </c>
      <c r="K224" s="304">
        <f t="shared" si="6"/>
        <v>200</v>
      </c>
      <c r="L224" s="221">
        <v>200</v>
      </c>
      <c r="M224" s="220" t="e">
        <f>IF(L224="nio",0,IF(L224&gt;0,L224*J224/N224,0))*VLOOKUP(B224,'2B-Kosten per locatie'!$A$14:$D$38,4,FALSE)</f>
        <v>#DIV/0!</v>
      </c>
      <c r="N224" s="305">
        <f>IF(L224="nio",0,IF(L224&gt;0,VLOOKUP(G224,'3-Productie normen'!A:J,VLOOKUP(L224,'3-Productie normen'!$B$34:$C$37,2,FALSE),FALSE)))</f>
        <v>0</v>
      </c>
      <c r="O224" s="306" t="str">
        <f>VLOOKUP(G224,'3-Productie normen'!A:L,9,FALSE)</f>
        <v>V</v>
      </c>
      <c r="P224" s="306"/>
      <c r="R224" s="307">
        <f t="shared" si="7"/>
        <v>2260</v>
      </c>
    </row>
    <row r="225" spans="1:18" ht="14.1" customHeight="1">
      <c r="A225" s="73">
        <v>225</v>
      </c>
      <c r="B225" s="457" t="s">
        <v>260</v>
      </c>
      <c r="C225" s="273" t="s">
        <v>430</v>
      </c>
      <c r="D225" s="467" t="s">
        <v>346</v>
      </c>
      <c r="E225" s="468" t="s">
        <v>300</v>
      </c>
      <c r="F225" s="69" t="s">
        <v>287</v>
      </c>
      <c r="G225" s="273" t="s">
        <v>43</v>
      </c>
      <c r="H225" s="69" t="s">
        <v>75</v>
      </c>
      <c r="I225" s="69" t="s">
        <v>75</v>
      </c>
      <c r="J225" s="303">
        <v>65.75</v>
      </c>
      <c r="K225" s="304">
        <f t="shared" si="6"/>
        <v>200</v>
      </c>
      <c r="L225" s="221">
        <v>200</v>
      </c>
      <c r="M225" s="220" t="e">
        <f>IF(L225="nio",0,IF(L225&gt;0,L225*J225/N225,0))*VLOOKUP(B225,'2B-Kosten per locatie'!$A$14:$D$38,4,FALSE)</f>
        <v>#DIV/0!</v>
      </c>
      <c r="N225" s="305">
        <f>IF(L225="nio",0,IF(L225&gt;0,VLOOKUP(G225,'3-Productie normen'!A:J,VLOOKUP(L225,'3-Productie normen'!$B$34:$C$37,2,FALSE),FALSE)))</f>
        <v>0</v>
      </c>
      <c r="O225" s="306" t="str">
        <f>VLOOKUP(G225,'3-Productie normen'!A:L,9,FALSE)</f>
        <v>V</v>
      </c>
      <c r="P225" s="306"/>
      <c r="R225" s="307">
        <f t="shared" si="7"/>
        <v>13150</v>
      </c>
    </row>
    <row r="226" spans="1:18" ht="14.1" customHeight="1">
      <c r="A226" s="73">
        <v>226</v>
      </c>
      <c r="B226" s="457" t="s">
        <v>260</v>
      </c>
      <c r="C226" s="273" t="s">
        <v>430</v>
      </c>
      <c r="D226" s="467" t="s">
        <v>346</v>
      </c>
      <c r="E226" s="468" t="s">
        <v>301</v>
      </c>
      <c r="F226" s="69" t="s">
        <v>377</v>
      </c>
      <c r="G226" s="273" t="s">
        <v>39</v>
      </c>
      <c r="H226" s="69" t="s">
        <v>75</v>
      </c>
      <c r="I226" s="69" t="s">
        <v>75</v>
      </c>
      <c r="J226" s="303">
        <v>18.350000000000001</v>
      </c>
      <c r="K226" s="304">
        <f t="shared" si="6"/>
        <v>40</v>
      </c>
      <c r="L226" s="221">
        <v>40</v>
      </c>
      <c r="M226" s="220" t="e">
        <f>IF(L226="nio",0,IF(L226&gt;0,L226*J226/N226,0))*VLOOKUP(B226,'2B-Kosten per locatie'!$A$14:$D$38,4,FALSE)</f>
        <v>#DIV/0!</v>
      </c>
      <c r="N226" s="305">
        <f>IF(L226="nio",0,IF(L226&gt;0,VLOOKUP(G226,'3-Productie normen'!A:J,VLOOKUP(L226,'3-Productie normen'!$B$34:$C$37,2,FALSE),FALSE)))</f>
        <v>0</v>
      </c>
      <c r="O226" s="306" t="str">
        <f>VLOOKUP(G226,'3-Productie normen'!A:L,9,FALSE)</f>
        <v>B</v>
      </c>
      <c r="P226" s="306"/>
      <c r="R226" s="307">
        <f t="shared" si="7"/>
        <v>734</v>
      </c>
    </row>
    <row r="227" spans="1:18" ht="14.1" customHeight="1">
      <c r="A227" s="73">
        <v>227</v>
      </c>
      <c r="B227" s="457" t="s">
        <v>260</v>
      </c>
      <c r="C227" s="273" t="s">
        <v>430</v>
      </c>
      <c r="D227" s="467" t="s">
        <v>346</v>
      </c>
      <c r="E227" s="468" t="s">
        <v>303</v>
      </c>
      <c r="F227" s="69" t="s">
        <v>410</v>
      </c>
      <c r="G227" s="69" t="s">
        <v>50</v>
      </c>
      <c r="H227" s="69" t="s">
        <v>347</v>
      </c>
      <c r="I227" s="457" t="s">
        <v>364</v>
      </c>
      <c r="J227" s="303">
        <v>77.849999999999994</v>
      </c>
      <c r="K227" s="304">
        <f t="shared" si="6"/>
        <v>80</v>
      </c>
      <c r="L227" s="221">
        <v>80</v>
      </c>
      <c r="M227" s="220" t="e">
        <f>IF(L227="nio",0,IF(L227&gt;0,L227*J227/N227,0))*VLOOKUP(B227,'2B-Kosten per locatie'!$A$14:$D$38,4,FALSE)</f>
        <v>#DIV/0!</v>
      </c>
      <c r="N227" s="305">
        <f>IF(L227="nio",0,IF(L227&gt;0,VLOOKUP(G227,'3-Productie normen'!A:J,VLOOKUP(L227,'3-Productie normen'!$B$34:$C$37,2,FALSE),FALSE)))</f>
        <v>0</v>
      </c>
      <c r="O227" s="306" t="str">
        <f>VLOOKUP(G227,'3-Productie normen'!A:L,9,FALSE)</f>
        <v>L</v>
      </c>
      <c r="P227" s="306"/>
      <c r="R227" s="307">
        <f t="shared" si="7"/>
        <v>6228</v>
      </c>
    </row>
    <row r="228" spans="1:18" ht="14.1" customHeight="1">
      <c r="A228" s="73">
        <v>228</v>
      </c>
      <c r="B228" s="457" t="s">
        <v>260</v>
      </c>
      <c r="C228" s="273" t="s">
        <v>430</v>
      </c>
      <c r="D228" s="467" t="s">
        <v>346</v>
      </c>
      <c r="E228" s="468" t="s">
        <v>429</v>
      </c>
      <c r="F228" s="69" t="s">
        <v>411</v>
      </c>
      <c r="G228" s="69" t="s">
        <v>49</v>
      </c>
      <c r="H228" s="69" t="s">
        <v>350</v>
      </c>
      <c r="I228" s="457" t="s">
        <v>80</v>
      </c>
      <c r="J228" s="303">
        <v>5.4</v>
      </c>
      <c r="K228" s="304">
        <f t="shared" si="6"/>
        <v>40</v>
      </c>
      <c r="L228" s="221">
        <v>40</v>
      </c>
      <c r="M228" s="220" t="e">
        <f>IF(L228="nio",0,IF(L228&gt;0,L228*J228/N228,0))*VLOOKUP(B228,'2B-Kosten per locatie'!$A$14:$D$38,4,FALSE)</f>
        <v>#DIV/0!</v>
      </c>
      <c r="N228" s="305">
        <f>IF(L228="nio",0,IF(L228&gt;0,VLOOKUP(G228,'3-Productie normen'!A:J,VLOOKUP(L228,'3-Productie normen'!$B$34:$C$37,2,FALSE),FALSE)))</f>
        <v>0</v>
      </c>
      <c r="O228" s="306" t="str">
        <f>VLOOKUP(G228,'3-Productie normen'!A:L,9,FALSE)</f>
        <v>V</v>
      </c>
      <c r="P228" s="306"/>
      <c r="R228" s="307">
        <f t="shared" si="7"/>
        <v>216</v>
      </c>
    </row>
    <row r="229" spans="1:18" ht="14.1" customHeight="1">
      <c r="A229" s="73">
        <v>229</v>
      </c>
      <c r="B229" s="457" t="s">
        <v>260</v>
      </c>
      <c r="C229" s="273" t="s">
        <v>430</v>
      </c>
      <c r="D229" s="467" t="s">
        <v>346</v>
      </c>
      <c r="E229" s="468" t="s">
        <v>304</v>
      </c>
      <c r="F229" s="69" t="s">
        <v>52</v>
      </c>
      <c r="G229" s="69" t="s">
        <v>52</v>
      </c>
      <c r="H229" s="69" t="s">
        <v>75</v>
      </c>
      <c r="I229" s="69" t="s">
        <v>75</v>
      </c>
      <c r="J229" s="303">
        <v>27.35</v>
      </c>
      <c r="K229" s="304">
        <f t="shared" si="6"/>
        <v>200</v>
      </c>
      <c r="L229" s="221">
        <v>200</v>
      </c>
      <c r="M229" s="220" t="e">
        <f>IF(L229="nio",0,IF(L229&gt;0,L229*J229/N229,0))*VLOOKUP(B229,'2B-Kosten per locatie'!$A$14:$D$38,4,FALSE)</f>
        <v>#DIV/0!</v>
      </c>
      <c r="N229" s="305">
        <f>IF(L229="nio",0,IF(L229&gt;0,VLOOKUP(G229,'3-Productie normen'!A:J,VLOOKUP(L229,'3-Productie normen'!$B$34:$C$37,2,FALSE),FALSE)))</f>
        <v>0</v>
      </c>
      <c r="O229" s="306" t="str">
        <f>VLOOKUP(G229,'3-Productie normen'!A:L,9,FALSE)</f>
        <v>V</v>
      </c>
      <c r="P229" s="306"/>
      <c r="R229" s="307">
        <f t="shared" si="7"/>
        <v>5470</v>
      </c>
    </row>
    <row r="230" spans="1:18" ht="14.1" customHeight="1">
      <c r="A230" s="73">
        <v>230</v>
      </c>
      <c r="B230" s="457" t="s">
        <v>260</v>
      </c>
      <c r="C230" s="273" t="s">
        <v>430</v>
      </c>
      <c r="D230" s="467" t="s">
        <v>346</v>
      </c>
      <c r="E230" s="468" t="s">
        <v>387</v>
      </c>
      <c r="F230" s="69" t="s">
        <v>412</v>
      </c>
      <c r="G230" s="69" t="s">
        <v>41</v>
      </c>
      <c r="H230" s="69" t="s">
        <v>645</v>
      </c>
      <c r="I230" s="457" t="s">
        <v>76</v>
      </c>
      <c r="J230" s="303">
        <v>5</v>
      </c>
      <c r="K230" s="304">
        <f t="shared" si="6"/>
        <v>200</v>
      </c>
      <c r="L230" s="221">
        <v>200</v>
      </c>
      <c r="M230" s="220" t="e">
        <f>IF(L230="nio",0,IF(L230&gt;0,L230*J230/N230,0))*VLOOKUP(B230,'2B-Kosten per locatie'!$A$14:$D$38,4,FALSE)</f>
        <v>#DIV/0!</v>
      </c>
      <c r="N230" s="305">
        <f>IF(L230="nio",0,IF(L230&gt;0,VLOOKUP(G230,'3-Productie normen'!A:J,VLOOKUP(L230,'3-Productie normen'!$B$34:$C$37,2,FALSE),FALSE)))</f>
        <v>0</v>
      </c>
      <c r="O230" s="306" t="str">
        <f>VLOOKUP(G230,'3-Productie normen'!A:L,9,FALSE)</f>
        <v>S</v>
      </c>
      <c r="P230" s="306"/>
      <c r="R230" s="307">
        <f t="shared" si="7"/>
        <v>1000</v>
      </c>
    </row>
    <row r="231" spans="1:18" ht="14.1" customHeight="1">
      <c r="A231" s="73">
        <v>231</v>
      </c>
      <c r="B231" s="457" t="s">
        <v>260</v>
      </c>
      <c r="C231" s="273" t="s">
        <v>430</v>
      </c>
      <c r="D231" s="467" t="s">
        <v>346</v>
      </c>
      <c r="E231" s="468" t="s">
        <v>305</v>
      </c>
      <c r="F231" s="69" t="s">
        <v>287</v>
      </c>
      <c r="G231" s="273" t="s">
        <v>43</v>
      </c>
      <c r="H231" s="69" t="s">
        <v>75</v>
      </c>
      <c r="I231" s="69" t="s">
        <v>75</v>
      </c>
      <c r="J231" s="303">
        <v>49.5</v>
      </c>
      <c r="K231" s="304">
        <f t="shared" si="6"/>
        <v>200</v>
      </c>
      <c r="L231" s="221">
        <v>200</v>
      </c>
      <c r="M231" s="220" t="e">
        <f>IF(L231="nio",0,IF(L231&gt;0,L231*J231/N231,0))*VLOOKUP(B231,'2B-Kosten per locatie'!$A$14:$D$38,4,FALSE)</f>
        <v>#DIV/0!</v>
      </c>
      <c r="N231" s="305">
        <f>IF(L231="nio",0,IF(L231&gt;0,VLOOKUP(G231,'3-Productie normen'!A:J,VLOOKUP(L231,'3-Productie normen'!$B$34:$C$37,2,FALSE),FALSE)))</f>
        <v>0</v>
      </c>
      <c r="O231" s="306" t="str">
        <f>VLOOKUP(G231,'3-Productie normen'!A:L,9,FALSE)</f>
        <v>V</v>
      </c>
      <c r="P231" s="306"/>
      <c r="R231" s="307">
        <f t="shared" si="7"/>
        <v>9900</v>
      </c>
    </row>
    <row r="232" spans="1:18" ht="14.1" customHeight="1">
      <c r="A232" s="73">
        <v>232</v>
      </c>
      <c r="B232" s="457" t="s">
        <v>260</v>
      </c>
      <c r="C232" s="273" t="s">
        <v>430</v>
      </c>
      <c r="D232" s="467" t="s">
        <v>346</v>
      </c>
      <c r="E232" s="468" t="s">
        <v>306</v>
      </c>
      <c r="F232" s="273" t="s">
        <v>413</v>
      </c>
      <c r="G232" s="69" t="s">
        <v>290</v>
      </c>
      <c r="H232" s="69" t="s">
        <v>75</v>
      </c>
      <c r="I232" s="69" t="s">
        <v>75</v>
      </c>
      <c r="J232" s="303">
        <v>52.7</v>
      </c>
      <c r="K232" s="304">
        <f t="shared" si="6"/>
        <v>80</v>
      </c>
      <c r="L232" s="221">
        <v>80</v>
      </c>
      <c r="M232" s="220" t="e">
        <f>IF(L232="nio",0,IF(L232&gt;0,L232*J232/N232,0))*VLOOKUP(B232,'2B-Kosten per locatie'!$A$14:$D$38,4,FALSE)</f>
        <v>#DIV/0!</v>
      </c>
      <c r="N232" s="305">
        <f>IF(L232="nio",0,IF(L232&gt;0,VLOOKUP(G232,'3-Productie normen'!A:J,VLOOKUP(L232,'3-Productie normen'!$B$34:$C$37,2,FALSE),FALSE)))</f>
        <v>0</v>
      </c>
      <c r="O232" s="306" t="str">
        <f>VLOOKUP(G232,'3-Productie normen'!A:L,9,FALSE)</f>
        <v>L</v>
      </c>
      <c r="P232" s="306"/>
      <c r="R232" s="307">
        <f t="shared" si="7"/>
        <v>4216</v>
      </c>
    </row>
    <row r="233" spans="1:18" ht="14.1" customHeight="1">
      <c r="A233" s="73">
        <v>233</v>
      </c>
      <c r="B233" s="457" t="s">
        <v>260</v>
      </c>
      <c r="C233" s="273" t="s">
        <v>430</v>
      </c>
      <c r="D233" s="467" t="s">
        <v>346</v>
      </c>
      <c r="E233" s="468" t="s">
        <v>388</v>
      </c>
      <c r="F233" s="273" t="s">
        <v>52</v>
      </c>
      <c r="G233" s="69" t="s">
        <v>52</v>
      </c>
      <c r="H233" s="69" t="s">
        <v>75</v>
      </c>
      <c r="I233" s="69" t="s">
        <v>75</v>
      </c>
      <c r="J233" s="303">
        <v>26.65</v>
      </c>
      <c r="K233" s="304">
        <f t="shared" si="6"/>
        <v>200</v>
      </c>
      <c r="L233" s="221">
        <v>200</v>
      </c>
      <c r="M233" s="220" t="e">
        <f>IF(L233="nio",0,IF(L233&gt;0,L233*J233/N233,0))*VLOOKUP(B233,'2B-Kosten per locatie'!$A$14:$D$38,4,FALSE)</f>
        <v>#DIV/0!</v>
      </c>
      <c r="N233" s="305">
        <f>IF(L233="nio",0,IF(L233&gt;0,VLOOKUP(G233,'3-Productie normen'!A:J,VLOOKUP(L233,'3-Productie normen'!$B$34:$C$37,2,FALSE),FALSE)))</f>
        <v>0</v>
      </c>
      <c r="O233" s="306" t="str">
        <f>VLOOKUP(G233,'3-Productie normen'!A:L,9,FALSE)</f>
        <v>V</v>
      </c>
      <c r="P233" s="306"/>
      <c r="R233" s="307">
        <f t="shared" si="7"/>
        <v>5330</v>
      </c>
    </row>
    <row r="234" spans="1:18" ht="14.1" customHeight="1">
      <c r="A234" s="73">
        <v>234</v>
      </c>
      <c r="B234" s="457" t="s">
        <v>260</v>
      </c>
      <c r="C234" s="273" t="s">
        <v>430</v>
      </c>
      <c r="D234" s="467" t="s">
        <v>346</v>
      </c>
      <c r="E234" s="468" t="s">
        <v>307</v>
      </c>
      <c r="F234" s="273" t="s">
        <v>414</v>
      </c>
      <c r="G234" s="69" t="s">
        <v>290</v>
      </c>
      <c r="H234" s="69" t="s">
        <v>75</v>
      </c>
      <c r="I234" s="69" t="s">
        <v>75</v>
      </c>
      <c r="J234" s="303">
        <v>57.2</v>
      </c>
      <c r="K234" s="304">
        <f t="shared" si="6"/>
        <v>80</v>
      </c>
      <c r="L234" s="221">
        <v>80</v>
      </c>
      <c r="M234" s="220" t="e">
        <f>IF(L234="nio",0,IF(L234&gt;0,L234*J234/N234,0))*VLOOKUP(B234,'2B-Kosten per locatie'!$A$14:$D$38,4,FALSE)</f>
        <v>#DIV/0!</v>
      </c>
      <c r="N234" s="305">
        <f>IF(L234="nio",0,IF(L234&gt;0,VLOOKUP(G234,'3-Productie normen'!A:J,VLOOKUP(L234,'3-Productie normen'!$B$34:$C$37,2,FALSE),FALSE)))</f>
        <v>0</v>
      </c>
      <c r="O234" s="306" t="str">
        <f>VLOOKUP(G234,'3-Productie normen'!A:L,9,FALSE)</f>
        <v>L</v>
      </c>
      <c r="P234" s="306"/>
      <c r="R234" s="307">
        <f t="shared" si="7"/>
        <v>4576</v>
      </c>
    </row>
    <row r="235" spans="1:18" ht="14.1" customHeight="1">
      <c r="A235" s="73">
        <v>235</v>
      </c>
      <c r="B235" s="457" t="s">
        <v>260</v>
      </c>
      <c r="C235" s="273" t="s">
        <v>430</v>
      </c>
      <c r="D235" s="467" t="s">
        <v>346</v>
      </c>
      <c r="E235" s="468" t="s">
        <v>308</v>
      </c>
      <c r="F235" s="69" t="s">
        <v>415</v>
      </c>
      <c r="G235" s="286" t="s">
        <v>41</v>
      </c>
      <c r="H235" s="69" t="s">
        <v>350</v>
      </c>
      <c r="I235" s="457" t="s">
        <v>76</v>
      </c>
      <c r="J235" s="303">
        <v>5.9</v>
      </c>
      <c r="K235" s="304">
        <f t="shared" si="6"/>
        <v>200</v>
      </c>
      <c r="L235" s="221">
        <v>200</v>
      </c>
      <c r="M235" s="220" t="e">
        <f>IF(L235="nio",0,IF(L235&gt;0,L235*J235/N235,0))*VLOOKUP(B235,'2B-Kosten per locatie'!$A$14:$D$38,4,FALSE)</f>
        <v>#DIV/0!</v>
      </c>
      <c r="N235" s="305">
        <f>IF(L235="nio",0,IF(L235&gt;0,VLOOKUP(G235,'3-Productie normen'!A:J,VLOOKUP(L235,'3-Productie normen'!$B$34:$C$37,2,FALSE),FALSE)))</f>
        <v>0</v>
      </c>
      <c r="O235" s="306" t="str">
        <f>VLOOKUP(G235,'3-Productie normen'!A:L,9,FALSE)</f>
        <v>S</v>
      </c>
      <c r="P235" s="306"/>
      <c r="R235" s="307">
        <f t="shared" si="7"/>
        <v>1180</v>
      </c>
    </row>
    <row r="236" spans="1:18" ht="14.1" customHeight="1">
      <c r="A236" s="73">
        <v>236</v>
      </c>
      <c r="B236" s="457" t="s">
        <v>260</v>
      </c>
      <c r="C236" s="273" t="s">
        <v>430</v>
      </c>
      <c r="D236" s="467" t="s">
        <v>346</v>
      </c>
      <c r="E236" s="468" t="s">
        <v>310</v>
      </c>
      <c r="F236" s="69" t="s">
        <v>415</v>
      </c>
      <c r="G236" s="286" t="s">
        <v>41</v>
      </c>
      <c r="H236" s="69" t="s">
        <v>350</v>
      </c>
      <c r="I236" s="457" t="s">
        <v>76</v>
      </c>
      <c r="J236" s="303">
        <v>5.9</v>
      </c>
      <c r="K236" s="304">
        <f t="shared" si="6"/>
        <v>200</v>
      </c>
      <c r="L236" s="221">
        <v>200</v>
      </c>
      <c r="M236" s="220" t="e">
        <f>IF(L236="nio",0,IF(L236&gt;0,L236*J236/N236,0))*VLOOKUP(B236,'2B-Kosten per locatie'!$A$14:$D$38,4,FALSE)</f>
        <v>#DIV/0!</v>
      </c>
      <c r="N236" s="305">
        <f>IF(L236="nio",0,IF(L236&gt;0,VLOOKUP(G236,'3-Productie normen'!A:J,VLOOKUP(L236,'3-Productie normen'!$B$34:$C$37,2,FALSE),FALSE)))</f>
        <v>0</v>
      </c>
      <c r="O236" s="306" t="str">
        <f>VLOOKUP(G236,'3-Productie normen'!A:L,9,FALSE)</f>
        <v>S</v>
      </c>
      <c r="P236" s="306"/>
      <c r="R236" s="307">
        <f t="shared" si="7"/>
        <v>1180</v>
      </c>
    </row>
    <row r="237" spans="1:18" ht="14.1" customHeight="1">
      <c r="A237" s="73">
        <v>237</v>
      </c>
      <c r="B237" s="457" t="s">
        <v>260</v>
      </c>
      <c r="C237" s="273" t="s">
        <v>430</v>
      </c>
      <c r="D237" s="467" t="s">
        <v>346</v>
      </c>
      <c r="E237" s="468" t="s">
        <v>311</v>
      </c>
      <c r="F237" s="69" t="s">
        <v>416</v>
      </c>
      <c r="G237" s="69" t="s">
        <v>290</v>
      </c>
      <c r="H237" s="69" t="s">
        <v>75</v>
      </c>
      <c r="I237" s="69" t="s">
        <v>75</v>
      </c>
      <c r="J237" s="303">
        <v>57.2</v>
      </c>
      <c r="K237" s="304">
        <f t="shared" si="6"/>
        <v>80</v>
      </c>
      <c r="L237" s="221">
        <v>80</v>
      </c>
      <c r="M237" s="220" t="e">
        <f>IF(L237="nio",0,IF(L237&gt;0,L237*J237/N237,0))*VLOOKUP(B237,'2B-Kosten per locatie'!$A$14:$D$38,4,FALSE)</f>
        <v>#DIV/0!</v>
      </c>
      <c r="N237" s="305">
        <f>IF(L237="nio",0,IF(L237&gt;0,VLOOKUP(G237,'3-Productie normen'!A:J,VLOOKUP(L237,'3-Productie normen'!$B$34:$C$37,2,FALSE),FALSE)))</f>
        <v>0</v>
      </c>
      <c r="O237" s="306" t="str">
        <f>VLOOKUP(G237,'3-Productie normen'!A:L,9,FALSE)</f>
        <v>L</v>
      </c>
      <c r="P237" s="306"/>
      <c r="R237" s="307">
        <f t="shared" si="7"/>
        <v>4576</v>
      </c>
    </row>
    <row r="238" spans="1:18" ht="14.1" customHeight="1">
      <c r="A238" s="73">
        <v>238</v>
      </c>
      <c r="B238" s="457" t="s">
        <v>260</v>
      </c>
      <c r="C238" s="273" t="s">
        <v>430</v>
      </c>
      <c r="D238" s="467" t="s">
        <v>346</v>
      </c>
      <c r="E238" s="468" t="s">
        <v>312</v>
      </c>
      <c r="F238" s="69" t="s">
        <v>417</v>
      </c>
      <c r="G238" s="69" t="s">
        <v>290</v>
      </c>
      <c r="H238" s="69" t="s">
        <v>75</v>
      </c>
      <c r="I238" s="69" t="s">
        <v>75</v>
      </c>
      <c r="J238" s="303">
        <v>57.2</v>
      </c>
      <c r="K238" s="304">
        <f t="shared" si="6"/>
        <v>80</v>
      </c>
      <c r="L238" s="221">
        <v>80</v>
      </c>
      <c r="M238" s="220" t="e">
        <f>IF(L238="nio",0,IF(L238&gt;0,L238*J238/N238,0))*VLOOKUP(B238,'2B-Kosten per locatie'!$A$14:$D$38,4,FALSE)</f>
        <v>#DIV/0!</v>
      </c>
      <c r="N238" s="305">
        <f>IF(L238="nio",0,IF(L238&gt;0,VLOOKUP(G238,'3-Productie normen'!A:J,VLOOKUP(L238,'3-Productie normen'!$B$34:$C$37,2,FALSE),FALSE)))</f>
        <v>0</v>
      </c>
      <c r="O238" s="306" t="str">
        <f>VLOOKUP(G238,'3-Productie normen'!A:L,9,FALSE)</f>
        <v>L</v>
      </c>
      <c r="P238" s="306"/>
      <c r="R238" s="307">
        <f t="shared" si="7"/>
        <v>4576</v>
      </c>
    </row>
    <row r="239" spans="1:18" ht="14.1" customHeight="1">
      <c r="A239" s="73">
        <v>239</v>
      </c>
      <c r="B239" s="457" t="s">
        <v>260</v>
      </c>
      <c r="C239" s="273" t="s">
        <v>430</v>
      </c>
      <c r="D239" s="467" t="s">
        <v>346</v>
      </c>
      <c r="E239" s="470" t="s">
        <v>313</v>
      </c>
      <c r="F239" s="84" t="s">
        <v>415</v>
      </c>
      <c r="G239" s="286" t="s">
        <v>41</v>
      </c>
      <c r="H239" s="69" t="s">
        <v>350</v>
      </c>
      <c r="I239" s="457" t="s">
        <v>76</v>
      </c>
      <c r="J239" s="471">
        <v>5.9</v>
      </c>
      <c r="K239" s="304">
        <f t="shared" si="6"/>
        <v>200</v>
      </c>
      <c r="L239" s="221">
        <v>200</v>
      </c>
      <c r="M239" s="220" t="e">
        <f>IF(L239="nio",0,IF(L239&gt;0,L239*J239/N239,0))*VLOOKUP(B239,'2B-Kosten per locatie'!$A$14:$D$38,4,FALSE)</f>
        <v>#DIV/0!</v>
      </c>
      <c r="N239" s="305">
        <f>IF(L239="nio",0,IF(L239&gt;0,VLOOKUP(G239,'3-Productie normen'!A:J,VLOOKUP(L239,'3-Productie normen'!$B$34:$C$37,2,FALSE),FALSE)))</f>
        <v>0</v>
      </c>
      <c r="O239" s="306" t="str">
        <f>VLOOKUP(G239,'3-Productie normen'!A:L,9,FALSE)</f>
        <v>S</v>
      </c>
      <c r="P239" s="306"/>
      <c r="R239" s="307">
        <f t="shared" si="7"/>
        <v>1180</v>
      </c>
    </row>
    <row r="240" spans="1:18" ht="14.1" customHeight="1">
      <c r="A240" s="73">
        <v>240</v>
      </c>
      <c r="B240" s="457" t="s">
        <v>260</v>
      </c>
      <c r="C240" s="273" t="s">
        <v>430</v>
      </c>
      <c r="D240" s="467" t="s">
        <v>346</v>
      </c>
      <c r="E240" s="470" t="s">
        <v>315</v>
      </c>
      <c r="F240" s="84" t="s">
        <v>415</v>
      </c>
      <c r="G240" s="286" t="s">
        <v>41</v>
      </c>
      <c r="H240" s="69" t="s">
        <v>350</v>
      </c>
      <c r="I240" s="457" t="s">
        <v>76</v>
      </c>
      <c r="J240" s="471">
        <v>5.9</v>
      </c>
      <c r="K240" s="304">
        <f t="shared" si="6"/>
        <v>200</v>
      </c>
      <c r="L240" s="221">
        <v>200</v>
      </c>
      <c r="M240" s="220" t="e">
        <f>IF(L240="nio",0,IF(L240&gt;0,L240*J240/N240,0))*VLOOKUP(B240,'2B-Kosten per locatie'!$A$14:$D$38,4,FALSE)</f>
        <v>#DIV/0!</v>
      </c>
      <c r="N240" s="305">
        <f>IF(L240="nio",0,IF(L240&gt;0,VLOOKUP(G240,'3-Productie normen'!A:J,VLOOKUP(L240,'3-Productie normen'!$B$34:$C$37,2,FALSE),FALSE)))</f>
        <v>0</v>
      </c>
      <c r="O240" s="306" t="str">
        <f>VLOOKUP(G240,'3-Productie normen'!A:L,9,FALSE)</f>
        <v>S</v>
      </c>
      <c r="P240" s="306"/>
      <c r="R240" s="307">
        <f t="shared" si="7"/>
        <v>1180</v>
      </c>
    </row>
    <row r="241" spans="1:18" ht="14.1" customHeight="1">
      <c r="A241" s="73">
        <v>241</v>
      </c>
      <c r="B241" s="457" t="s">
        <v>260</v>
      </c>
      <c r="C241" s="273" t="s">
        <v>430</v>
      </c>
      <c r="D241" s="467" t="s">
        <v>346</v>
      </c>
      <c r="E241" s="470" t="s">
        <v>389</v>
      </c>
      <c r="F241" s="84" t="s">
        <v>418</v>
      </c>
      <c r="G241" s="69" t="s">
        <v>290</v>
      </c>
      <c r="H241" s="69" t="s">
        <v>75</v>
      </c>
      <c r="I241" s="69" t="s">
        <v>75</v>
      </c>
      <c r="J241" s="471">
        <v>57.2</v>
      </c>
      <c r="K241" s="304">
        <f t="shared" si="6"/>
        <v>80</v>
      </c>
      <c r="L241" s="221">
        <v>80</v>
      </c>
      <c r="M241" s="220" t="e">
        <f>IF(L241="nio",0,IF(L241&gt;0,L241*J241/N241,0))*VLOOKUP(B241,'2B-Kosten per locatie'!$A$14:$D$38,4,FALSE)</f>
        <v>#DIV/0!</v>
      </c>
      <c r="N241" s="305">
        <f>IF(L241="nio",0,IF(L241&gt;0,VLOOKUP(G241,'3-Productie normen'!A:J,VLOOKUP(L241,'3-Productie normen'!$B$34:$C$37,2,FALSE),FALSE)))</f>
        <v>0</v>
      </c>
      <c r="O241" s="306" t="str">
        <f>VLOOKUP(G241,'3-Productie normen'!A:L,9,FALSE)</f>
        <v>L</v>
      </c>
      <c r="P241" s="306"/>
      <c r="R241" s="307">
        <f t="shared" si="7"/>
        <v>4576</v>
      </c>
    </row>
    <row r="242" spans="1:18" ht="14.1" customHeight="1">
      <c r="A242" s="73">
        <v>242</v>
      </c>
      <c r="B242" s="457" t="s">
        <v>260</v>
      </c>
      <c r="C242" s="273" t="s">
        <v>430</v>
      </c>
      <c r="D242" s="467" t="s">
        <v>346</v>
      </c>
      <c r="E242" s="470" t="s">
        <v>390</v>
      </c>
      <c r="F242" s="84" t="s">
        <v>294</v>
      </c>
      <c r="G242" s="69" t="s">
        <v>46</v>
      </c>
      <c r="H242" s="69" t="s">
        <v>75</v>
      </c>
      <c r="I242" s="69" t="s">
        <v>75</v>
      </c>
      <c r="J242" s="471">
        <v>32.799999999999997</v>
      </c>
      <c r="K242" s="304">
        <f t="shared" si="6"/>
        <v>200</v>
      </c>
      <c r="L242" s="221">
        <v>200</v>
      </c>
      <c r="M242" s="220" t="e">
        <f>IF(L242="nio",0,IF(L242&gt;0,L242*J242/N242,0))*VLOOKUP(B242,'2B-Kosten per locatie'!$A$14:$D$38,4,FALSE)</f>
        <v>#DIV/0!</v>
      </c>
      <c r="N242" s="305">
        <f>IF(L242="nio",0,IF(L242&gt;0,VLOOKUP(G242,'3-Productie normen'!A:J,VLOOKUP(L242,'3-Productie normen'!$B$34:$C$37,2,FALSE),FALSE)))</f>
        <v>0</v>
      </c>
      <c r="O242" s="306" t="str">
        <f>VLOOKUP(G242,'3-Productie normen'!A:L,9,FALSE)</f>
        <v>V</v>
      </c>
      <c r="P242" s="306"/>
      <c r="R242" s="307">
        <f t="shared" si="7"/>
        <v>6559.9999999999991</v>
      </c>
    </row>
    <row r="243" spans="1:18" ht="14.1" customHeight="1">
      <c r="A243" s="73">
        <v>243</v>
      </c>
      <c r="B243" s="457" t="s">
        <v>260</v>
      </c>
      <c r="C243" s="273" t="s">
        <v>430</v>
      </c>
      <c r="D243" s="302">
        <v>1</v>
      </c>
      <c r="E243" s="470">
        <v>101</v>
      </c>
      <c r="F243" s="84" t="s">
        <v>419</v>
      </c>
      <c r="G243" s="84" t="s">
        <v>290</v>
      </c>
      <c r="H243" s="69" t="s">
        <v>75</v>
      </c>
      <c r="I243" s="69" t="s">
        <v>75</v>
      </c>
      <c r="J243" s="471">
        <v>82.55</v>
      </c>
      <c r="K243" s="304">
        <f t="shared" si="6"/>
        <v>80</v>
      </c>
      <c r="L243" s="221">
        <v>80</v>
      </c>
      <c r="M243" s="220" t="e">
        <f>IF(L243="nio",0,IF(L243&gt;0,L243*J243/N243,0))*VLOOKUP(B243,'2B-Kosten per locatie'!$A$14:$D$38,4,FALSE)</f>
        <v>#DIV/0!</v>
      </c>
      <c r="N243" s="305">
        <f>IF(L243="nio",0,IF(L243&gt;0,VLOOKUP(G243,'3-Productie normen'!A:J,VLOOKUP(L243,'3-Productie normen'!$B$34:$C$37,2,FALSE),FALSE)))</f>
        <v>0</v>
      </c>
      <c r="O243" s="306" t="str">
        <f>VLOOKUP(G243,'3-Productie normen'!A:L,9,FALSE)</f>
        <v>L</v>
      </c>
      <c r="P243" s="306"/>
      <c r="R243" s="307">
        <f t="shared" si="7"/>
        <v>6604</v>
      </c>
    </row>
    <row r="244" spans="1:18" ht="14.1" customHeight="1">
      <c r="A244" s="73">
        <v>244</v>
      </c>
      <c r="B244" s="457" t="s">
        <v>260</v>
      </c>
      <c r="C244" s="273" t="s">
        <v>430</v>
      </c>
      <c r="D244" s="302">
        <v>1</v>
      </c>
      <c r="E244" s="470">
        <v>102</v>
      </c>
      <c r="F244" s="84" t="s">
        <v>420</v>
      </c>
      <c r="G244" s="84" t="s">
        <v>45</v>
      </c>
      <c r="H244" s="69" t="s">
        <v>350</v>
      </c>
      <c r="I244" s="457" t="s">
        <v>80</v>
      </c>
      <c r="J244" s="471">
        <v>2.35</v>
      </c>
      <c r="K244" s="304">
        <f t="shared" si="6"/>
        <v>80</v>
      </c>
      <c r="L244" s="221">
        <v>80</v>
      </c>
      <c r="M244" s="220" t="e">
        <f>IF(L244="nio",0,IF(L244&gt;0,L244*J244/N244,0))*VLOOKUP(B244,'2B-Kosten per locatie'!$A$14:$D$38,4,FALSE)</f>
        <v>#DIV/0!</v>
      </c>
      <c r="N244" s="305">
        <f>IF(L244="nio",0,IF(L244&gt;0,VLOOKUP(G244,'3-Productie normen'!A:J,VLOOKUP(L244,'3-Productie normen'!$B$34:$C$37,2,FALSE),FALSE)))</f>
        <v>0</v>
      </c>
      <c r="O244" s="306" t="str">
        <f>VLOOKUP(G244,'3-Productie normen'!A:L,9,FALSE)</f>
        <v>V</v>
      </c>
      <c r="P244" s="306"/>
      <c r="R244" s="307">
        <f t="shared" si="7"/>
        <v>188</v>
      </c>
    </row>
    <row r="245" spans="1:18" ht="14.1" customHeight="1">
      <c r="A245" s="73">
        <v>245</v>
      </c>
      <c r="B245" s="457" t="s">
        <v>260</v>
      </c>
      <c r="C245" s="273" t="s">
        <v>430</v>
      </c>
      <c r="D245" s="302">
        <v>1</v>
      </c>
      <c r="E245" s="470">
        <v>103</v>
      </c>
      <c r="F245" s="84" t="s">
        <v>286</v>
      </c>
      <c r="G245" s="273" t="s">
        <v>39</v>
      </c>
      <c r="H245" s="69" t="s">
        <v>75</v>
      </c>
      <c r="I245" s="69" t="s">
        <v>75</v>
      </c>
      <c r="J245" s="471">
        <v>16.149999999999999</v>
      </c>
      <c r="K245" s="304">
        <f t="shared" si="6"/>
        <v>40</v>
      </c>
      <c r="L245" s="221">
        <v>40</v>
      </c>
      <c r="M245" s="220" t="e">
        <f>IF(L245="nio",0,IF(L245&gt;0,L245*J245/N245,0))*VLOOKUP(B245,'2B-Kosten per locatie'!$A$14:$D$38,4,FALSE)</f>
        <v>#DIV/0!</v>
      </c>
      <c r="N245" s="305">
        <f>IF(L245="nio",0,IF(L245&gt;0,VLOOKUP(G245,'3-Productie normen'!A:J,VLOOKUP(L245,'3-Productie normen'!$B$34:$C$37,2,FALSE),FALSE)))</f>
        <v>0</v>
      </c>
      <c r="O245" s="306" t="str">
        <f>VLOOKUP(G245,'3-Productie normen'!A:L,9,FALSE)</f>
        <v>B</v>
      </c>
      <c r="P245" s="306"/>
      <c r="R245" s="307">
        <f t="shared" si="7"/>
        <v>646</v>
      </c>
    </row>
    <row r="246" spans="1:18" ht="14.1" customHeight="1">
      <c r="A246" s="73">
        <v>246</v>
      </c>
      <c r="B246" s="457" t="s">
        <v>260</v>
      </c>
      <c r="C246" s="273" t="s">
        <v>430</v>
      </c>
      <c r="D246" s="302">
        <v>1</v>
      </c>
      <c r="E246" s="470">
        <v>104</v>
      </c>
      <c r="F246" s="84" t="s">
        <v>421</v>
      </c>
      <c r="G246" s="69" t="s">
        <v>290</v>
      </c>
      <c r="H246" s="69" t="s">
        <v>75</v>
      </c>
      <c r="I246" s="69" t="s">
        <v>75</v>
      </c>
      <c r="J246" s="471">
        <v>52.5</v>
      </c>
      <c r="K246" s="304">
        <f t="shared" si="6"/>
        <v>80</v>
      </c>
      <c r="L246" s="221">
        <v>80</v>
      </c>
      <c r="M246" s="220" t="e">
        <f>IF(L246="nio",0,IF(L246&gt;0,L246*J246/N246,0))*VLOOKUP(B246,'2B-Kosten per locatie'!$A$14:$D$38,4,FALSE)</f>
        <v>#DIV/0!</v>
      </c>
      <c r="N246" s="305">
        <f>IF(L246="nio",0,IF(L246&gt;0,VLOOKUP(G246,'3-Productie normen'!A:J,VLOOKUP(L246,'3-Productie normen'!$B$34:$C$37,2,FALSE),FALSE)))</f>
        <v>0</v>
      </c>
      <c r="O246" s="306" t="str">
        <f>VLOOKUP(G246,'3-Productie normen'!A:L,9,FALSE)</f>
        <v>L</v>
      </c>
      <c r="P246" s="306"/>
      <c r="R246" s="307">
        <f t="shared" si="7"/>
        <v>4200</v>
      </c>
    </row>
    <row r="247" spans="1:18" ht="14.1" customHeight="1">
      <c r="A247" s="73">
        <v>247</v>
      </c>
      <c r="B247" s="457" t="s">
        <v>260</v>
      </c>
      <c r="C247" s="273" t="s">
        <v>430</v>
      </c>
      <c r="D247" s="302">
        <v>1</v>
      </c>
      <c r="E247" s="470">
        <v>106</v>
      </c>
      <c r="F247" s="84" t="s">
        <v>422</v>
      </c>
      <c r="G247" s="69" t="s">
        <v>290</v>
      </c>
      <c r="H247" s="69" t="s">
        <v>75</v>
      </c>
      <c r="I247" s="69" t="s">
        <v>75</v>
      </c>
      <c r="J247" s="471">
        <v>55.45</v>
      </c>
      <c r="K247" s="304">
        <f t="shared" si="6"/>
        <v>80</v>
      </c>
      <c r="L247" s="221">
        <v>80</v>
      </c>
      <c r="M247" s="220" t="e">
        <f>IF(L247="nio",0,IF(L247&gt;0,L247*J247/N247,0))*VLOOKUP(B247,'2B-Kosten per locatie'!$A$14:$D$38,4,FALSE)</f>
        <v>#DIV/0!</v>
      </c>
      <c r="N247" s="305">
        <f>IF(L247="nio",0,IF(L247&gt;0,VLOOKUP(G247,'3-Productie normen'!A:J,VLOOKUP(L247,'3-Productie normen'!$B$34:$C$37,2,FALSE),FALSE)))</f>
        <v>0</v>
      </c>
      <c r="O247" s="306" t="str">
        <f>VLOOKUP(G247,'3-Productie normen'!A:L,9,FALSE)</f>
        <v>L</v>
      </c>
      <c r="P247" s="306"/>
      <c r="R247" s="307">
        <f t="shared" si="7"/>
        <v>4436</v>
      </c>
    </row>
    <row r="248" spans="1:18" ht="14.1" customHeight="1">
      <c r="A248" s="73">
        <v>248</v>
      </c>
      <c r="B248" s="457" t="s">
        <v>260</v>
      </c>
      <c r="C248" s="273" t="s">
        <v>430</v>
      </c>
      <c r="D248" s="302">
        <v>1</v>
      </c>
      <c r="E248" s="470">
        <v>108</v>
      </c>
      <c r="F248" s="84" t="s">
        <v>415</v>
      </c>
      <c r="G248" s="286" t="s">
        <v>41</v>
      </c>
      <c r="H248" s="69" t="s">
        <v>350</v>
      </c>
      <c r="I248" s="457" t="s">
        <v>76</v>
      </c>
      <c r="J248" s="471">
        <v>5.6</v>
      </c>
      <c r="K248" s="304">
        <f t="shared" si="6"/>
        <v>200</v>
      </c>
      <c r="L248" s="221">
        <v>200</v>
      </c>
      <c r="M248" s="220" t="e">
        <f>IF(L248="nio",0,IF(L248&gt;0,L248*J248/N248,0))*VLOOKUP(B248,'2B-Kosten per locatie'!$A$14:$D$38,4,FALSE)</f>
        <v>#DIV/0!</v>
      </c>
      <c r="N248" s="305">
        <f>IF(L248="nio",0,IF(L248&gt;0,VLOOKUP(G248,'3-Productie normen'!A:J,VLOOKUP(L248,'3-Productie normen'!$B$34:$C$37,2,FALSE),FALSE)))</f>
        <v>0</v>
      </c>
      <c r="O248" s="306" t="str">
        <f>VLOOKUP(G248,'3-Productie normen'!A:L,9,FALSE)</f>
        <v>S</v>
      </c>
      <c r="P248" s="306"/>
      <c r="R248" s="307">
        <f t="shared" si="7"/>
        <v>1120</v>
      </c>
    </row>
    <row r="249" spans="1:18" ht="14.1" customHeight="1">
      <c r="A249" s="73">
        <v>249</v>
      </c>
      <c r="B249" s="457" t="s">
        <v>260</v>
      </c>
      <c r="C249" s="273" t="s">
        <v>430</v>
      </c>
      <c r="D249" s="302">
        <v>1</v>
      </c>
      <c r="E249" s="470">
        <v>109</v>
      </c>
      <c r="F249" s="84" t="s">
        <v>415</v>
      </c>
      <c r="G249" s="286" t="s">
        <v>41</v>
      </c>
      <c r="H249" s="69" t="s">
        <v>350</v>
      </c>
      <c r="I249" s="457" t="s">
        <v>76</v>
      </c>
      <c r="J249" s="471">
        <v>5.6</v>
      </c>
      <c r="K249" s="304">
        <f t="shared" si="6"/>
        <v>200</v>
      </c>
      <c r="L249" s="221">
        <v>200</v>
      </c>
      <c r="M249" s="220" t="e">
        <f>IF(L249="nio",0,IF(L249&gt;0,L249*J249/N249,0))*VLOOKUP(B249,'2B-Kosten per locatie'!$A$14:$D$38,4,FALSE)</f>
        <v>#DIV/0!</v>
      </c>
      <c r="N249" s="305">
        <f>IF(L249="nio",0,IF(L249&gt;0,VLOOKUP(G249,'3-Productie normen'!A:J,VLOOKUP(L249,'3-Productie normen'!$B$34:$C$37,2,FALSE),FALSE)))</f>
        <v>0</v>
      </c>
      <c r="O249" s="306" t="str">
        <f>VLOOKUP(G249,'3-Productie normen'!A:L,9,FALSE)</f>
        <v>S</v>
      </c>
      <c r="P249" s="306"/>
      <c r="R249" s="307">
        <f t="shared" si="7"/>
        <v>1120</v>
      </c>
    </row>
    <row r="250" spans="1:18" ht="14.1" customHeight="1">
      <c r="A250" s="73">
        <v>250</v>
      </c>
      <c r="B250" s="457" t="s">
        <v>260</v>
      </c>
      <c r="C250" s="273" t="s">
        <v>430</v>
      </c>
      <c r="D250" s="302">
        <v>1</v>
      </c>
      <c r="E250" s="470">
        <v>110</v>
      </c>
      <c r="F250" s="84" t="s">
        <v>423</v>
      </c>
      <c r="G250" s="69" t="s">
        <v>290</v>
      </c>
      <c r="H250" s="69" t="s">
        <v>75</v>
      </c>
      <c r="I250" s="69" t="s">
        <v>75</v>
      </c>
      <c r="J250" s="471">
        <v>53</v>
      </c>
      <c r="K250" s="304">
        <f t="shared" si="6"/>
        <v>80</v>
      </c>
      <c r="L250" s="221">
        <v>80</v>
      </c>
      <c r="M250" s="220" t="e">
        <f>IF(L250="nio",0,IF(L250&gt;0,L250*J250/N250,0))*VLOOKUP(B250,'2B-Kosten per locatie'!$A$14:$D$38,4,FALSE)</f>
        <v>#DIV/0!</v>
      </c>
      <c r="N250" s="305">
        <f>IF(L250="nio",0,IF(L250&gt;0,VLOOKUP(G250,'3-Productie normen'!A:J,VLOOKUP(L250,'3-Productie normen'!$B$34:$C$37,2,FALSE),FALSE)))</f>
        <v>0</v>
      </c>
      <c r="O250" s="306" t="str">
        <f>VLOOKUP(G250,'3-Productie normen'!A:L,9,FALSE)</f>
        <v>L</v>
      </c>
      <c r="P250" s="306"/>
      <c r="R250" s="307">
        <f t="shared" si="7"/>
        <v>4240</v>
      </c>
    </row>
    <row r="251" spans="1:18" ht="14.1" customHeight="1">
      <c r="A251" s="73">
        <v>251</v>
      </c>
      <c r="B251" s="457" t="s">
        <v>260</v>
      </c>
      <c r="C251" s="273" t="s">
        <v>430</v>
      </c>
      <c r="D251" s="302">
        <v>1</v>
      </c>
      <c r="E251" s="470">
        <v>112</v>
      </c>
      <c r="F251" s="84" t="s">
        <v>287</v>
      </c>
      <c r="G251" s="273" t="s">
        <v>43</v>
      </c>
      <c r="H251" s="69" t="s">
        <v>75</v>
      </c>
      <c r="I251" s="69" t="s">
        <v>75</v>
      </c>
      <c r="J251" s="471">
        <v>83.45</v>
      </c>
      <c r="K251" s="304">
        <f t="shared" si="6"/>
        <v>200</v>
      </c>
      <c r="L251" s="221">
        <v>200</v>
      </c>
      <c r="M251" s="220" t="e">
        <f>IF(L251="nio",0,IF(L251&gt;0,L251*J251/N251,0))*VLOOKUP(B251,'2B-Kosten per locatie'!$A$14:$D$38,4,FALSE)</f>
        <v>#DIV/0!</v>
      </c>
      <c r="N251" s="305">
        <f>IF(L251="nio",0,IF(L251&gt;0,VLOOKUP(G251,'3-Productie normen'!A:J,VLOOKUP(L251,'3-Productie normen'!$B$34:$C$37,2,FALSE),FALSE)))</f>
        <v>0</v>
      </c>
      <c r="O251" s="306" t="str">
        <f>VLOOKUP(G251,'3-Productie normen'!A:L,9,FALSE)</f>
        <v>V</v>
      </c>
      <c r="P251" s="306"/>
      <c r="R251" s="307">
        <f t="shared" si="7"/>
        <v>16690</v>
      </c>
    </row>
    <row r="252" spans="1:18" ht="14.1" customHeight="1">
      <c r="A252" s="73">
        <v>252</v>
      </c>
      <c r="B252" s="457" t="s">
        <v>260</v>
      </c>
      <c r="C252" s="273" t="s">
        <v>430</v>
      </c>
      <c r="D252" s="302">
        <v>1</v>
      </c>
      <c r="E252" s="470">
        <v>113</v>
      </c>
      <c r="F252" s="84" t="s">
        <v>424</v>
      </c>
      <c r="G252" s="69" t="s">
        <v>290</v>
      </c>
      <c r="H252" s="69" t="s">
        <v>75</v>
      </c>
      <c r="I252" s="69" t="s">
        <v>75</v>
      </c>
      <c r="J252" s="471">
        <v>53</v>
      </c>
      <c r="K252" s="304">
        <f t="shared" si="6"/>
        <v>80</v>
      </c>
      <c r="L252" s="221">
        <v>80</v>
      </c>
      <c r="M252" s="220" t="e">
        <f>IF(L252="nio",0,IF(L252&gt;0,L252*J252/N252,0))*VLOOKUP(B252,'2B-Kosten per locatie'!$A$14:$D$38,4,FALSE)</f>
        <v>#DIV/0!</v>
      </c>
      <c r="N252" s="305">
        <f>IF(L252="nio",0,IF(L252&gt;0,VLOOKUP(G252,'3-Productie normen'!A:J,VLOOKUP(L252,'3-Productie normen'!$B$34:$C$37,2,FALSE),FALSE)))</f>
        <v>0</v>
      </c>
      <c r="O252" s="306" t="str">
        <f>VLOOKUP(G252,'3-Productie normen'!A:L,9,FALSE)</f>
        <v>L</v>
      </c>
      <c r="P252" s="306"/>
      <c r="R252" s="307">
        <f t="shared" si="7"/>
        <v>4240</v>
      </c>
    </row>
    <row r="253" spans="1:18" ht="14.1" customHeight="1">
      <c r="A253" s="73">
        <v>253</v>
      </c>
      <c r="B253" s="457" t="s">
        <v>260</v>
      </c>
      <c r="C253" s="273" t="s">
        <v>430</v>
      </c>
      <c r="D253" s="302">
        <v>1</v>
      </c>
      <c r="E253" s="470">
        <v>115</v>
      </c>
      <c r="F253" s="84" t="s">
        <v>415</v>
      </c>
      <c r="G253" s="286" t="s">
        <v>41</v>
      </c>
      <c r="H253" s="69" t="s">
        <v>350</v>
      </c>
      <c r="I253" s="457" t="s">
        <v>76</v>
      </c>
      <c r="J253" s="471">
        <v>5.6</v>
      </c>
      <c r="K253" s="304">
        <f t="shared" si="6"/>
        <v>200</v>
      </c>
      <c r="L253" s="221">
        <v>200</v>
      </c>
      <c r="M253" s="220" t="e">
        <f>IF(L253="nio",0,IF(L253&gt;0,L253*J253/N253,0))*VLOOKUP(B253,'2B-Kosten per locatie'!$A$14:$D$38,4,FALSE)</f>
        <v>#DIV/0!</v>
      </c>
      <c r="N253" s="305">
        <f>IF(L253="nio",0,IF(L253&gt;0,VLOOKUP(G253,'3-Productie normen'!A:J,VLOOKUP(L253,'3-Productie normen'!$B$34:$C$37,2,FALSE),FALSE)))</f>
        <v>0</v>
      </c>
      <c r="O253" s="306" t="str">
        <f>VLOOKUP(G253,'3-Productie normen'!A:L,9,FALSE)</f>
        <v>S</v>
      </c>
      <c r="P253" s="306"/>
      <c r="R253" s="307">
        <f t="shared" si="7"/>
        <v>1120</v>
      </c>
    </row>
    <row r="254" spans="1:18" ht="14.1" customHeight="1">
      <c r="A254" s="73">
        <v>254</v>
      </c>
      <c r="B254" s="457" t="s">
        <v>260</v>
      </c>
      <c r="C254" s="273" t="s">
        <v>430</v>
      </c>
      <c r="D254" s="302">
        <v>1</v>
      </c>
      <c r="E254" s="470">
        <v>116</v>
      </c>
      <c r="F254" s="84" t="s">
        <v>415</v>
      </c>
      <c r="G254" s="286" t="s">
        <v>41</v>
      </c>
      <c r="H254" s="69" t="s">
        <v>350</v>
      </c>
      <c r="I254" s="457" t="s">
        <v>76</v>
      </c>
      <c r="J254" s="471">
        <v>5.6</v>
      </c>
      <c r="K254" s="304">
        <f t="shared" si="6"/>
        <v>200</v>
      </c>
      <c r="L254" s="221">
        <v>200</v>
      </c>
      <c r="M254" s="220" t="e">
        <f>IF(L254="nio",0,IF(L254&gt;0,L254*J254/N254,0))*VLOOKUP(B254,'2B-Kosten per locatie'!$A$14:$D$38,4,FALSE)</f>
        <v>#DIV/0!</v>
      </c>
      <c r="N254" s="305">
        <f>IF(L254="nio",0,IF(L254&gt;0,VLOOKUP(G254,'3-Productie normen'!A:J,VLOOKUP(L254,'3-Productie normen'!$B$34:$C$37,2,FALSE),FALSE)))</f>
        <v>0</v>
      </c>
      <c r="O254" s="306" t="str">
        <f>VLOOKUP(G254,'3-Productie normen'!A:L,9,FALSE)</f>
        <v>S</v>
      </c>
      <c r="P254" s="306"/>
      <c r="R254" s="307">
        <f t="shared" si="7"/>
        <v>1120</v>
      </c>
    </row>
    <row r="255" spans="1:18" ht="14.1" customHeight="1">
      <c r="A255" s="73">
        <v>255</v>
      </c>
      <c r="B255" s="457" t="s">
        <v>260</v>
      </c>
      <c r="C255" s="273" t="s">
        <v>430</v>
      </c>
      <c r="D255" s="302">
        <v>1</v>
      </c>
      <c r="E255" s="470">
        <v>117</v>
      </c>
      <c r="F255" s="84" t="s">
        <v>425</v>
      </c>
      <c r="G255" s="69" t="s">
        <v>290</v>
      </c>
      <c r="H255" s="69" t="s">
        <v>75</v>
      </c>
      <c r="I255" s="69" t="s">
        <v>75</v>
      </c>
      <c r="J255" s="471">
        <v>26.5</v>
      </c>
      <c r="K255" s="304">
        <f t="shared" si="6"/>
        <v>80</v>
      </c>
      <c r="L255" s="221">
        <v>80</v>
      </c>
      <c r="M255" s="220" t="e">
        <f>IF(L255="nio",0,IF(L255&gt;0,L255*J255/N255,0))*VLOOKUP(B255,'2B-Kosten per locatie'!$A$14:$D$38,4,FALSE)</f>
        <v>#DIV/0!</v>
      </c>
      <c r="N255" s="305">
        <f>IF(L255="nio",0,IF(L255&gt;0,VLOOKUP(G255,'3-Productie normen'!A:J,VLOOKUP(L255,'3-Productie normen'!$B$34:$C$37,2,FALSE),FALSE)))</f>
        <v>0</v>
      </c>
      <c r="O255" s="306" t="str">
        <f>VLOOKUP(G255,'3-Productie normen'!A:L,9,FALSE)</f>
        <v>L</v>
      </c>
      <c r="P255" s="306"/>
      <c r="R255" s="307">
        <f t="shared" si="7"/>
        <v>2120</v>
      </c>
    </row>
    <row r="256" spans="1:18" ht="14.1" customHeight="1">
      <c r="A256" s="73">
        <v>256</v>
      </c>
      <c r="B256" s="457" t="s">
        <v>260</v>
      </c>
      <c r="C256" s="273" t="s">
        <v>430</v>
      </c>
      <c r="D256" s="302">
        <v>1</v>
      </c>
      <c r="E256" s="470">
        <v>117</v>
      </c>
      <c r="F256" s="84" t="s">
        <v>425</v>
      </c>
      <c r="G256" s="69" t="s">
        <v>290</v>
      </c>
      <c r="H256" s="69" t="s">
        <v>75</v>
      </c>
      <c r="I256" s="69" t="s">
        <v>75</v>
      </c>
      <c r="J256" s="471">
        <v>26.5</v>
      </c>
      <c r="K256" s="304">
        <f t="shared" si="6"/>
        <v>80</v>
      </c>
      <c r="L256" s="221">
        <v>80</v>
      </c>
      <c r="M256" s="220" t="e">
        <f>IF(L256="nio",0,IF(L256&gt;0,L256*J256/N256,0))*VLOOKUP(B256,'2B-Kosten per locatie'!$A$14:$D$38,4,FALSE)</f>
        <v>#DIV/0!</v>
      </c>
      <c r="N256" s="305">
        <f>IF(L256="nio",0,IF(L256&gt;0,VLOOKUP(G256,'3-Productie normen'!A:J,VLOOKUP(L256,'3-Productie normen'!$B$34:$C$37,2,FALSE),FALSE)))</f>
        <v>0</v>
      </c>
      <c r="O256" s="306" t="str">
        <f>VLOOKUP(G256,'3-Productie normen'!A:L,9,FALSE)</f>
        <v>L</v>
      </c>
      <c r="P256" s="306"/>
      <c r="R256" s="307">
        <f t="shared" si="7"/>
        <v>2120</v>
      </c>
    </row>
    <row r="257" spans="1:18" ht="14.1" customHeight="1">
      <c r="A257" s="73">
        <v>257</v>
      </c>
      <c r="B257" s="457" t="s">
        <v>260</v>
      </c>
      <c r="C257" s="273" t="s">
        <v>430</v>
      </c>
      <c r="D257" s="302">
        <v>1</v>
      </c>
      <c r="E257" s="470">
        <v>119</v>
      </c>
      <c r="F257" s="84" t="s">
        <v>426</v>
      </c>
      <c r="G257" s="273" t="s">
        <v>43</v>
      </c>
      <c r="H257" s="69" t="s">
        <v>75</v>
      </c>
      <c r="I257" s="69" t="s">
        <v>75</v>
      </c>
      <c r="J257" s="471">
        <v>5.3</v>
      </c>
      <c r="K257" s="304">
        <f t="shared" si="6"/>
        <v>200</v>
      </c>
      <c r="L257" s="221">
        <v>200</v>
      </c>
      <c r="M257" s="220" t="e">
        <f>IF(L257="nio",0,IF(L257&gt;0,L257*J257/N257,0))*VLOOKUP(B257,'2B-Kosten per locatie'!$A$14:$D$38,4,FALSE)</f>
        <v>#DIV/0!</v>
      </c>
      <c r="N257" s="305">
        <f>IF(L257="nio",0,IF(L257&gt;0,VLOOKUP(G257,'3-Productie normen'!A:J,VLOOKUP(L257,'3-Productie normen'!$B$34:$C$37,2,FALSE),FALSE)))</f>
        <v>0</v>
      </c>
      <c r="O257" s="306" t="str">
        <f>VLOOKUP(G257,'3-Productie normen'!A:L,9,FALSE)</f>
        <v>V</v>
      </c>
      <c r="P257" s="306"/>
      <c r="R257" s="307">
        <f t="shared" si="7"/>
        <v>1060</v>
      </c>
    </row>
    <row r="258" spans="1:18" ht="14.1" customHeight="1">
      <c r="A258" s="73">
        <v>258</v>
      </c>
      <c r="B258" s="457" t="s">
        <v>260</v>
      </c>
      <c r="C258" s="273" t="s">
        <v>430</v>
      </c>
      <c r="D258" s="302">
        <v>1</v>
      </c>
      <c r="E258" s="470">
        <v>120</v>
      </c>
      <c r="F258" s="84" t="s">
        <v>427</v>
      </c>
      <c r="G258" s="69" t="s">
        <v>290</v>
      </c>
      <c r="H258" s="69" t="s">
        <v>75</v>
      </c>
      <c r="I258" s="69" t="s">
        <v>75</v>
      </c>
      <c r="J258" s="471">
        <v>52.7</v>
      </c>
      <c r="K258" s="304">
        <f t="shared" si="6"/>
        <v>80</v>
      </c>
      <c r="L258" s="221">
        <v>80</v>
      </c>
      <c r="M258" s="220" t="e">
        <f>IF(L258="nio",0,IF(L258&gt;0,L258*J258/N258,0))*VLOOKUP(B258,'2B-Kosten per locatie'!$A$14:$D$38,4,FALSE)</f>
        <v>#DIV/0!</v>
      </c>
      <c r="N258" s="305">
        <f>IF(L258="nio",0,IF(L258&gt;0,VLOOKUP(G258,'3-Productie normen'!A:J,VLOOKUP(L258,'3-Productie normen'!$B$34:$C$37,2,FALSE),FALSE)))</f>
        <v>0</v>
      </c>
      <c r="O258" s="306" t="str">
        <f>VLOOKUP(G258,'3-Productie normen'!A:L,9,FALSE)</f>
        <v>L</v>
      </c>
      <c r="P258" s="306"/>
      <c r="R258" s="307">
        <f t="shared" si="7"/>
        <v>4216</v>
      </c>
    </row>
    <row r="259" spans="1:18" ht="14.1" customHeight="1">
      <c r="A259" s="73">
        <v>259</v>
      </c>
      <c r="B259" s="457" t="s">
        <v>260</v>
      </c>
      <c r="C259" s="273" t="s">
        <v>430</v>
      </c>
      <c r="D259" s="302">
        <v>1</v>
      </c>
      <c r="E259" s="474">
        <v>123</v>
      </c>
      <c r="F259" s="85" t="s">
        <v>428</v>
      </c>
      <c r="G259" s="286" t="s">
        <v>41</v>
      </c>
      <c r="H259" s="69" t="s">
        <v>350</v>
      </c>
      <c r="I259" s="457" t="s">
        <v>76</v>
      </c>
      <c r="J259" s="471">
        <v>2.75</v>
      </c>
      <c r="K259" s="304">
        <f t="shared" si="6"/>
        <v>200</v>
      </c>
      <c r="L259" s="221">
        <v>200</v>
      </c>
      <c r="M259" s="220" t="e">
        <f>IF(L259="nio",0,IF(L259&gt;0,L259*J259/N259,0))*VLOOKUP(B259,'2B-Kosten per locatie'!$A$14:$D$38,4,FALSE)</f>
        <v>#DIV/0!</v>
      </c>
      <c r="N259" s="305">
        <f>IF(L259="nio",0,IF(L259&gt;0,VLOOKUP(G259,'3-Productie normen'!A:J,VLOOKUP(L259,'3-Productie normen'!$B$34:$C$37,2,FALSE),FALSE)))</f>
        <v>0</v>
      </c>
      <c r="O259" s="306" t="str">
        <f>VLOOKUP(G259,'3-Productie normen'!A:L,9,FALSE)</f>
        <v>S</v>
      </c>
      <c r="P259" s="306"/>
      <c r="R259" s="307">
        <f t="shared" si="7"/>
        <v>550</v>
      </c>
    </row>
    <row r="260" spans="1:18" ht="14.1" customHeight="1">
      <c r="A260" s="73">
        <v>260</v>
      </c>
      <c r="B260" s="457" t="s">
        <v>260</v>
      </c>
      <c r="C260" s="273" t="s">
        <v>430</v>
      </c>
      <c r="D260" s="302">
        <v>1</v>
      </c>
      <c r="E260" s="470">
        <v>125</v>
      </c>
      <c r="F260" s="84" t="s">
        <v>426</v>
      </c>
      <c r="G260" s="273" t="s">
        <v>43</v>
      </c>
      <c r="H260" s="69" t="s">
        <v>75</v>
      </c>
      <c r="I260" s="69" t="s">
        <v>75</v>
      </c>
      <c r="J260" s="471">
        <v>2.75</v>
      </c>
      <c r="K260" s="304">
        <f t="shared" si="6"/>
        <v>200</v>
      </c>
      <c r="L260" s="221">
        <v>200</v>
      </c>
      <c r="M260" s="220" t="e">
        <f>IF(L260="nio",0,IF(L260&gt;0,L260*J260/N260,0))*VLOOKUP(B260,'2B-Kosten per locatie'!$A$14:$D$38,4,FALSE)</f>
        <v>#DIV/0!</v>
      </c>
      <c r="N260" s="305">
        <f>IF(L260="nio",0,IF(L260&gt;0,VLOOKUP(G260,'3-Productie normen'!A:J,VLOOKUP(L260,'3-Productie normen'!$B$34:$C$37,2,FALSE),FALSE)))</f>
        <v>0</v>
      </c>
      <c r="O260" s="306" t="str">
        <f>VLOOKUP(G260,'3-Productie normen'!A:L,9,FALSE)</f>
        <v>V</v>
      </c>
      <c r="P260" s="306"/>
      <c r="R260" s="307">
        <f t="shared" si="7"/>
        <v>550</v>
      </c>
    </row>
    <row r="261" spans="1:18" ht="14.1" customHeight="1">
      <c r="A261" s="73">
        <v>261</v>
      </c>
      <c r="B261" s="457" t="s">
        <v>261</v>
      </c>
      <c r="C261" s="273" t="s">
        <v>435</v>
      </c>
      <c r="D261" s="467" t="s">
        <v>346</v>
      </c>
      <c r="E261" s="470">
        <v>0.01</v>
      </c>
      <c r="F261" s="84" t="s">
        <v>51</v>
      </c>
      <c r="G261" s="273" t="s">
        <v>51</v>
      </c>
      <c r="H261" s="69" t="s">
        <v>368</v>
      </c>
      <c r="I261" s="457" t="s">
        <v>79</v>
      </c>
      <c r="J261" s="471">
        <v>22</v>
      </c>
      <c r="K261" s="304">
        <f t="shared" si="6"/>
        <v>200</v>
      </c>
      <c r="L261" s="221">
        <v>200</v>
      </c>
      <c r="M261" s="220" t="e">
        <f>IF(L261="nio",0,IF(L261&gt;0,L261*J261/N261,0))*VLOOKUP(B261,'2B-Kosten per locatie'!$A$14:$D$38,4,FALSE)</f>
        <v>#DIV/0!</v>
      </c>
      <c r="N261" s="305">
        <f>IF(L261="nio",0,IF(L261&gt;0,VLOOKUP(G261,'3-Productie normen'!A:J,VLOOKUP(L261,'3-Productie normen'!$B$34:$C$37,2,FALSE),FALSE)))</f>
        <v>0</v>
      </c>
      <c r="O261" s="306" t="str">
        <f>VLOOKUP(G261,'3-Productie normen'!A:L,9,FALSE)</f>
        <v>V</v>
      </c>
      <c r="P261" s="306"/>
      <c r="R261" s="307">
        <f t="shared" si="7"/>
        <v>4400</v>
      </c>
    </row>
    <row r="262" spans="1:18" ht="14.1" customHeight="1">
      <c r="A262" s="73">
        <v>262</v>
      </c>
      <c r="B262" s="457" t="s">
        <v>261</v>
      </c>
      <c r="C262" s="273" t="s">
        <v>435</v>
      </c>
      <c r="D262" s="467" t="s">
        <v>346</v>
      </c>
      <c r="E262" s="470">
        <v>0.02</v>
      </c>
      <c r="F262" s="84" t="s">
        <v>295</v>
      </c>
      <c r="G262" s="273" t="s">
        <v>43</v>
      </c>
      <c r="H262" s="84" t="s">
        <v>433</v>
      </c>
      <c r="I262" s="458" t="s">
        <v>80</v>
      </c>
      <c r="J262" s="471">
        <v>14</v>
      </c>
      <c r="K262" s="304">
        <f t="shared" si="6"/>
        <v>200</v>
      </c>
      <c r="L262" s="221">
        <v>200</v>
      </c>
      <c r="M262" s="220" t="e">
        <f>IF(L262="nio",0,IF(L262&gt;0,L262*J262/N262,0))*VLOOKUP(B262,'2B-Kosten per locatie'!$A$14:$D$38,4,FALSE)</f>
        <v>#DIV/0!</v>
      </c>
      <c r="N262" s="305">
        <f>IF(L262="nio",0,IF(L262&gt;0,VLOOKUP(G262,'3-Productie normen'!A:J,VLOOKUP(L262,'3-Productie normen'!$B$34:$C$37,2,FALSE),FALSE)))</f>
        <v>0</v>
      </c>
      <c r="O262" s="306" t="str">
        <f>VLOOKUP(G262,'3-Productie normen'!A:L,9,FALSE)</f>
        <v>V</v>
      </c>
      <c r="P262" s="306"/>
      <c r="R262" s="307">
        <f t="shared" si="7"/>
        <v>2800</v>
      </c>
    </row>
    <row r="263" spans="1:18" ht="14.1" customHeight="1">
      <c r="A263" s="73">
        <v>263</v>
      </c>
      <c r="B263" s="457" t="s">
        <v>261</v>
      </c>
      <c r="C263" s="273" t="s">
        <v>435</v>
      </c>
      <c r="D263" s="467" t="s">
        <v>346</v>
      </c>
      <c r="E263" s="470">
        <v>0.03</v>
      </c>
      <c r="F263" s="84" t="s">
        <v>295</v>
      </c>
      <c r="G263" s="273" t="s">
        <v>43</v>
      </c>
      <c r="H263" s="84" t="s">
        <v>644</v>
      </c>
      <c r="I263" s="458" t="s">
        <v>80</v>
      </c>
      <c r="J263" s="471">
        <v>4</v>
      </c>
      <c r="K263" s="304">
        <f t="shared" si="6"/>
        <v>200</v>
      </c>
      <c r="L263" s="221">
        <v>200</v>
      </c>
      <c r="M263" s="220" t="e">
        <f>IF(L263="nio",0,IF(L263&gt;0,L263*J263/N263,0))*VLOOKUP(B263,'2B-Kosten per locatie'!$A$14:$D$38,4,FALSE)</f>
        <v>#DIV/0!</v>
      </c>
      <c r="N263" s="305">
        <f>IF(L263="nio",0,IF(L263&gt;0,VLOOKUP(G263,'3-Productie normen'!A:J,VLOOKUP(L263,'3-Productie normen'!$B$34:$C$37,2,FALSE),FALSE)))</f>
        <v>0</v>
      </c>
      <c r="O263" s="306" t="str">
        <f>VLOOKUP(G263,'3-Productie normen'!A:L,9,FALSE)</f>
        <v>V</v>
      </c>
      <c r="P263" s="306"/>
      <c r="R263" s="307">
        <f t="shared" si="7"/>
        <v>800</v>
      </c>
    </row>
    <row r="264" spans="1:18" ht="14.1" customHeight="1">
      <c r="A264" s="73">
        <v>264</v>
      </c>
      <c r="B264" s="457" t="s">
        <v>261</v>
      </c>
      <c r="C264" s="273" t="s">
        <v>435</v>
      </c>
      <c r="D264" s="467" t="s">
        <v>346</v>
      </c>
      <c r="E264" s="470">
        <v>0.04</v>
      </c>
      <c r="F264" s="84" t="s">
        <v>77</v>
      </c>
      <c r="G264" s="286" t="s">
        <v>41</v>
      </c>
      <c r="H264" s="69" t="s">
        <v>350</v>
      </c>
      <c r="I264" s="457" t="s">
        <v>76</v>
      </c>
      <c r="J264" s="471">
        <v>2</v>
      </c>
      <c r="K264" s="304">
        <f t="shared" si="6"/>
        <v>200</v>
      </c>
      <c r="L264" s="221">
        <v>200</v>
      </c>
      <c r="M264" s="220" t="e">
        <f>IF(L264="nio",0,IF(L264&gt;0,L264*J264/N264,0))*VLOOKUP(B264,'2B-Kosten per locatie'!$A$14:$D$38,4,FALSE)</f>
        <v>#DIV/0!</v>
      </c>
      <c r="N264" s="305">
        <f>IF(L264="nio",0,IF(L264&gt;0,VLOOKUP(G264,'3-Productie normen'!A:J,VLOOKUP(L264,'3-Productie normen'!$B$34:$C$37,2,FALSE),FALSE)))</f>
        <v>0</v>
      </c>
      <c r="O264" s="306" t="str">
        <f>VLOOKUP(G264,'3-Productie normen'!A:L,9,FALSE)</f>
        <v>S</v>
      </c>
      <c r="P264" s="306"/>
      <c r="R264" s="307">
        <f t="shared" si="7"/>
        <v>400</v>
      </c>
    </row>
    <row r="265" spans="1:18" ht="14.1" customHeight="1">
      <c r="A265" s="73">
        <v>265</v>
      </c>
      <c r="B265" s="457" t="s">
        <v>261</v>
      </c>
      <c r="C265" s="273" t="s">
        <v>435</v>
      </c>
      <c r="D265" s="467" t="s">
        <v>346</v>
      </c>
      <c r="E265" s="470">
        <v>0.05</v>
      </c>
      <c r="F265" s="84" t="s">
        <v>77</v>
      </c>
      <c r="G265" s="286" t="s">
        <v>41</v>
      </c>
      <c r="H265" s="69" t="s">
        <v>350</v>
      </c>
      <c r="I265" s="457" t="s">
        <v>76</v>
      </c>
      <c r="J265" s="471">
        <v>5</v>
      </c>
      <c r="K265" s="304">
        <f t="shared" si="6"/>
        <v>200</v>
      </c>
      <c r="L265" s="221">
        <v>200</v>
      </c>
      <c r="M265" s="220" t="e">
        <f>IF(L265="nio",0,IF(L265&gt;0,L265*J265/N265,0))*VLOOKUP(B265,'2B-Kosten per locatie'!$A$14:$D$38,4,FALSE)</f>
        <v>#DIV/0!</v>
      </c>
      <c r="N265" s="305">
        <f>IF(L265="nio",0,IF(L265&gt;0,VLOOKUP(G265,'3-Productie normen'!A:J,VLOOKUP(L265,'3-Productie normen'!$B$34:$C$37,2,FALSE),FALSE)))</f>
        <v>0</v>
      </c>
      <c r="O265" s="306" t="str">
        <f>VLOOKUP(G265,'3-Productie normen'!A:L,9,FALSE)</f>
        <v>S</v>
      </c>
      <c r="P265" s="306"/>
      <c r="R265" s="307">
        <f t="shared" si="7"/>
        <v>1000</v>
      </c>
    </row>
    <row r="266" spans="1:18" ht="14.1" customHeight="1">
      <c r="A266" s="73">
        <v>266</v>
      </c>
      <c r="B266" s="457" t="s">
        <v>261</v>
      </c>
      <c r="C266" s="273" t="s">
        <v>435</v>
      </c>
      <c r="D266" s="467" t="s">
        <v>346</v>
      </c>
      <c r="E266" s="470">
        <v>0.09</v>
      </c>
      <c r="F266" s="84" t="s">
        <v>297</v>
      </c>
      <c r="G266" s="69" t="s">
        <v>39</v>
      </c>
      <c r="H266" s="69" t="s">
        <v>78</v>
      </c>
      <c r="I266" s="457" t="s">
        <v>79</v>
      </c>
      <c r="J266" s="471">
        <v>11</v>
      </c>
      <c r="K266" s="304">
        <f t="shared" ref="K266:K329" si="8">SUM(L266:L266)</f>
        <v>40</v>
      </c>
      <c r="L266" s="221">
        <v>40</v>
      </c>
      <c r="M266" s="220" t="e">
        <f>IF(L266="nio",0,IF(L266&gt;0,L266*J266/N266,0))*VLOOKUP(B266,'2B-Kosten per locatie'!$A$14:$D$38,4,FALSE)</f>
        <v>#DIV/0!</v>
      </c>
      <c r="N266" s="305">
        <f>IF(L266="nio",0,IF(L266&gt;0,VLOOKUP(G266,'3-Productie normen'!A:J,VLOOKUP(L266,'3-Productie normen'!$B$34:$C$37,2,FALSE),FALSE)))</f>
        <v>0</v>
      </c>
      <c r="O266" s="306" t="str">
        <f>VLOOKUP(G266,'3-Productie normen'!A:L,9,FALSE)</f>
        <v>B</v>
      </c>
      <c r="P266" s="306"/>
      <c r="R266" s="307">
        <f t="shared" si="7"/>
        <v>440</v>
      </c>
    </row>
    <row r="267" spans="1:18" ht="14.1" customHeight="1">
      <c r="A267" s="73">
        <v>267</v>
      </c>
      <c r="B267" s="457" t="s">
        <v>261</v>
      </c>
      <c r="C267" s="273" t="s">
        <v>435</v>
      </c>
      <c r="D267" s="467" t="s">
        <v>346</v>
      </c>
      <c r="E267" s="470">
        <v>0.1</v>
      </c>
      <c r="F267" s="84" t="s">
        <v>297</v>
      </c>
      <c r="G267" s="69" t="s">
        <v>39</v>
      </c>
      <c r="H267" s="69" t="s">
        <v>78</v>
      </c>
      <c r="I267" s="457" t="s">
        <v>79</v>
      </c>
      <c r="J267" s="471">
        <v>19</v>
      </c>
      <c r="K267" s="304">
        <f t="shared" si="8"/>
        <v>40</v>
      </c>
      <c r="L267" s="221">
        <v>40</v>
      </c>
      <c r="M267" s="220" t="e">
        <f>IF(L267="nio",0,IF(L267&gt;0,L267*J267/N267,0))*VLOOKUP(B267,'2B-Kosten per locatie'!$A$14:$D$38,4,FALSE)</f>
        <v>#DIV/0!</v>
      </c>
      <c r="N267" s="305">
        <f>IF(L267="nio",0,IF(L267&gt;0,VLOOKUP(G267,'3-Productie normen'!A:J,VLOOKUP(L267,'3-Productie normen'!$B$34:$C$37,2,FALSE),FALSE)))</f>
        <v>0</v>
      </c>
      <c r="O267" s="306" t="str">
        <f>VLOOKUP(G267,'3-Productie normen'!A:L,9,FALSE)</f>
        <v>B</v>
      </c>
      <c r="P267" s="306"/>
      <c r="R267" s="307">
        <f t="shared" ref="R267:R330" si="9">K267*J267</f>
        <v>760</v>
      </c>
    </row>
    <row r="268" spans="1:18" ht="14.1" customHeight="1">
      <c r="A268" s="73">
        <v>268</v>
      </c>
      <c r="B268" s="457" t="s">
        <v>261</v>
      </c>
      <c r="C268" s="273" t="s">
        <v>435</v>
      </c>
      <c r="D268" s="467" t="s">
        <v>346</v>
      </c>
      <c r="E268" s="470">
        <v>0.11</v>
      </c>
      <c r="F268" s="84" t="s">
        <v>297</v>
      </c>
      <c r="G268" s="69" t="s">
        <v>39</v>
      </c>
      <c r="H268" s="69" t="s">
        <v>78</v>
      </c>
      <c r="I268" s="457" t="s">
        <v>79</v>
      </c>
      <c r="J268" s="471">
        <v>15</v>
      </c>
      <c r="K268" s="304">
        <f t="shared" si="8"/>
        <v>40</v>
      </c>
      <c r="L268" s="221">
        <v>40</v>
      </c>
      <c r="M268" s="220" t="e">
        <f>IF(L268="nio",0,IF(L268&gt;0,L268*J268/N268,0))*VLOOKUP(B268,'2B-Kosten per locatie'!$A$14:$D$38,4,FALSE)</f>
        <v>#DIV/0!</v>
      </c>
      <c r="N268" s="305">
        <f>IF(L268="nio",0,IF(L268&gt;0,VLOOKUP(G268,'3-Productie normen'!A:J,VLOOKUP(L268,'3-Productie normen'!$B$34:$C$37,2,FALSE),FALSE)))</f>
        <v>0</v>
      </c>
      <c r="O268" s="306" t="str">
        <f>VLOOKUP(G268,'3-Productie normen'!A:L,9,FALSE)</f>
        <v>B</v>
      </c>
      <c r="P268" s="306"/>
      <c r="R268" s="307">
        <f t="shared" si="9"/>
        <v>600</v>
      </c>
    </row>
    <row r="269" spans="1:18" ht="14.1" customHeight="1">
      <c r="A269" s="73">
        <v>269</v>
      </c>
      <c r="B269" s="457" t="s">
        <v>261</v>
      </c>
      <c r="C269" s="273" t="s">
        <v>435</v>
      </c>
      <c r="D269" s="467" t="s">
        <v>346</v>
      </c>
      <c r="E269" s="470">
        <v>0.12</v>
      </c>
      <c r="F269" s="84" t="s">
        <v>296</v>
      </c>
      <c r="G269" s="84" t="s">
        <v>290</v>
      </c>
      <c r="H269" s="84" t="s">
        <v>644</v>
      </c>
      <c r="I269" s="458" t="s">
        <v>80</v>
      </c>
      <c r="J269" s="471">
        <v>46</v>
      </c>
      <c r="K269" s="304">
        <f t="shared" si="8"/>
        <v>80</v>
      </c>
      <c r="L269" s="221">
        <v>80</v>
      </c>
      <c r="M269" s="220" t="e">
        <f>IF(L269="nio",0,IF(L269&gt;0,L269*J269/N269,0))*VLOOKUP(B269,'2B-Kosten per locatie'!$A$14:$D$38,4,FALSE)</f>
        <v>#DIV/0!</v>
      </c>
      <c r="N269" s="305">
        <f>IF(L269="nio",0,IF(L269&gt;0,VLOOKUP(G269,'3-Productie normen'!A:J,VLOOKUP(L269,'3-Productie normen'!$B$34:$C$37,2,FALSE),FALSE)))</f>
        <v>0</v>
      </c>
      <c r="O269" s="306" t="str">
        <f>VLOOKUP(G269,'3-Productie normen'!A:L,9,FALSE)</f>
        <v>L</v>
      </c>
      <c r="P269" s="306"/>
      <c r="R269" s="307">
        <f t="shared" si="9"/>
        <v>3680</v>
      </c>
    </row>
    <row r="270" spans="1:18" ht="14.1" customHeight="1">
      <c r="A270" s="73">
        <v>270</v>
      </c>
      <c r="B270" s="457" t="s">
        <v>261</v>
      </c>
      <c r="C270" s="273" t="s">
        <v>435</v>
      </c>
      <c r="D270" s="467" t="s">
        <v>346</v>
      </c>
      <c r="E270" s="470">
        <v>0.13</v>
      </c>
      <c r="F270" s="84" t="s">
        <v>295</v>
      </c>
      <c r="G270" s="273" t="s">
        <v>43</v>
      </c>
      <c r="H270" s="69" t="s">
        <v>368</v>
      </c>
      <c r="I270" s="457" t="s">
        <v>79</v>
      </c>
      <c r="J270" s="471">
        <v>9</v>
      </c>
      <c r="K270" s="304">
        <f t="shared" si="8"/>
        <v>200</v>
      </c>
      <c r="L270" s="221">
        <v>200</v>
      </c>
      <c r="M270" s="220" t="e">
        <f>IF(L270="nio",0,IF(L270&gt;0,L270*J270/N270,0))*VLOOKUP(B270,'2B-Kosten per locatie'!$A$14:$D$38,4,FALSE)</f>
        <v>#DIV/0!</v>
      </c>
      <c r="N270" s="305">
        <f>IF(L270="nio",0,IF(L270&gt;0,VLOOKUP(G270,'3-Productie normen'!A:J,VLOOKUP(L270,'3-Productie normen'!$B$34:$C$37,2,FALSE),FALSE)))</f>
        <v>0</v>
      </c>
      <c r="O270" s="306" t="str">
        <f>VLOOKUP(G270,'3-Productie normen'!A:L,9,FALSE)</f>
        <v>V</v>
      </c>
      <c r="P270" s="306"/>
      <c r="R270" s="307">
        <f t="shared" si="9"/>
        <v>1800</v>
      </c>
    </row>
    <row r="271" spans="1:18" ht="14.1" customHeight="1">
      <c r="A271" s="73">
        <v>271</v>
      </c>
      <c r="B271" s="457" t="s">
        <v>261</v>
      </c>
      <c r="C271" s="273" t="s">
        <v>435</v>
      </c>
      <c r="D271" s="467" t="s">
        <v>346</v>
      </c>
      <c r="E271" s="470">
        <v>0.14000000000000001</v>
      </c>
      <c r="F271" s="84" t="s">
        <v>77</v>
      </c>
      <c r="G271" s="286" t="s">
        <v>41</v>
      </c>
      <c r="H271" s="69" t="s">
        <v>350</v>
      </c>
      <c r="I271" s="457" t="s">
        <v>76</v>
      </c>
      <c r="J271" s="471">
        <v>3</v>
      </c>
      <c r="K271" s="304">
        <f t="shared" si="8"/>
        <v>200</v>
      </c>
      <c r="L271" s="221">
        <v>200</v>
      </c>
      <c r="M271" s="220" t="e">
        <f>IF(L271="nio",0,IF(L271&gt;0,L271*J271/N271,0))*VLOOKUP(B271,'2B-Kosten per locatie'!$A$14:$D$38,4,FALSE)</f>
        <v>#DIV/0!</v>
      </c>
      <c r="N271" s="305">
        <f>IF(L271="nio",0,IF(L271&gt;0,VLOOKUP(G271,'3-Productie normen'!A:J,VLOOKUP(L271,'3-Productie normen'!$B$34:$C$37,2,FALSE),FALSE)))</f>
        <v>0</v>
      </c>
      <c r="O271" s="306" t="str">
        <f>VLOOKUP(G271,'3-Productie normen'!A:L,9,FALSE)</f>
        <v>S</v>
      </c>
      <c r="P271" s="306"/>
      <c r="R271" s="307">
        <f t="shared" si="9"/>
        <v>600</v>
      </c>
    </row>
    <row r="272" spans="1:18" ht="14.1" customHeight="1">
      <c r="A272" s="73">
        <v>272</v>
      </c>
      <c r="B272" s="457" t="s">
        <v>261</v>
      </c>
      <c r="C272" s="273" t="s">
        <v>435</v>
      </c>
      <c r="D272" s="467" t="s">
        <v>346</v>
      </c>
      <c r="E272" s="470">
        <v>0.15</v>
      </c>
      <c r="F272" s="84" t="s">
        <v>296</v>
      </c>
      <c r="G272" s="84" t="s">
        <v>290</v>
      </c>
      <c r="H272" s="84" t="s">
        <v>644</v>
      </c>
      <c r="I272" s="458" t="s">
        <v>80</v>
      </c>
      <c r="J272" s="471">
        <v>46</v>
      </c>
      <c r="K272" s="304">
        <f t="shared" si="8"/>
        <v>80</v>
      </c>
      <c r="L272" s="221">
        <v>80</v>
      </c>
      <c r="M272" s="220" t="e">
        <f>IF(L272="nio",0,IF(L272&gt;0,L272*J272/N272,0))*VLOOKUP(B272,'2B-Kosten per locatie'!$A$14:$D$38,4,FALSE)</f>
        <v>#DIV/0!</v>
      </c>
      <c r="N272" s="305">
        <f>IF(L272="nio",0,IF(L272&gt;0,VLOOKUP(G272,'3-Productie normen'!A:J,VLOOKUP(L272,'3-Productie normen'!$B$34:$C$37,2,FALSE),FALSE)))</f>
        <v>0</v>
      </c>
      <c r="O272" s="306" t="str">
        <f>VLOOKUP(G272,'3-Productie normen'!A:L,9,FALSE)</f>
        <v>L</v>
      </c>
      <c r="P272" s="306"/>
      <c r="R272" s="307">
        <f t="shared" si="9"/>
        <v>3680</v>
      </c>
    </row>
    <row r="273" spans="1:18" ht="14.1" customHeight="1">
      <c r="A273" s="73">
        <v>273</v>
      </c>
      <c r="B273" s="457" t="s">
        <v>261</v>
      </c>
      <c r="C273" s="273" t="s">
        <v>435</v>
      </c>
      <c r="D273" s="467" t="s">
        <v>346</v>
      </c>
      <c r="E273" s="470">
        <v>0.16</v>
      </c>
      <c r="F273" s="84" t="s">
        <v>296</v>
      </c>
      <c r="G273" s="84" t="s">
        <v>290</v>
      </c>
      <c r="H273" s="84" t="s">
        <v>644</v>
      </c>
      <c r="I273" s="458" t="s">
        <v>80</v>
      </c>
      <c r="J273" s="471">
        <v>46</v>
      </c>
      <c r="K273" s="304">
        <f t="shared" si="8"/>
        <v>80</v>
      </c>
      <c r="L273" s="221">
        <v>80</v>
      </c>
      <c r="M273" s="220" t="e">
        <f>IF(L273="nio",0,IF(L273&gt;0,L273*J273/N273,0))*VLOOKUP(B273,'2B-Kosten per locatie'!$A$14:$D$38,4,FALSE)</f>
        <v>#DIV/0!</v>
      </c>
      <c r="N273" s="305">
        <f>IF(L273="nio",0,IF(L273&gt;0,VLOOKUP(G273,'3-Productie normen'!A:J,VLOOKUP(L273,'3-Productie normen'!$B$34:$C$37,2,FALSE),FALSE)))</f>
        <v>0</v>
      </c>
      <c r="O273" s="306" t="str">
        <f>VLOOKUP(G273,'3-Productie normen'!A:L,9,FALSE)</f>
        <v>L</v>
      </c>
      <c r="P273" s="306"/>
      <c r="R273" s="307">
        <f t="shared" si="9"/>
        <v>3680</v>
      </c>
    </row>
    <row r="274" spans="1:18" ht="14.1" customHeight="1">
      <c r="A274" s="73">
        <v>274</v>
      </c>
      <c r="B274" s="457" t="s">
        <v>261</v>
      </c>
      <c r="C274" s="273" t="s">
        <v>435</v>
      </c>
      <c r="D274" s="467" t="s">
        <v>346</v>
      </c>
      <c r="E274" s="470">
        <v>0.17</v>
      </c>
      <c r="F274" s="84" t="s">
        <v>295</v>
      </c>
      <c r="G274" s="273" t="s">
        <v>43</v>
      </c>
      <c r="H274" s="69" t="s">
        <v>368</v>
      </c>
      <c r="I274" s="457" t="s">
        <v>79</v>
      </c>
      <c r="J274" s="471">
        <v>13</v>
      </c>
      <c r="K274" s="304">
        <f t="shared" si="8"/>
        <v>200</v>
      </c>
      <c r="L274" s="221">
        <v>200</v>
      </c>
      <c r="M274" s="220" t="e">
        <f>IF(L274="nio",0,IF(L274&gt;0,L274*J274/N274,0))*VLOOKUP(B274,'2B-Kosten per locatie'!$A$14:$D$38,4,FALSE)</f>
        <v>#DIV/0!</v>
      </c>
      <c r="N274" s="305">
        <f>IF(L274="nio",0,IF(L274&gt;0,VLOOKUP(G274,'3-Productie normen'!A:J,VLOOKUP(L274,'3-Productie normen'!$B$34:$C$37,2,FALSE),FALSE)))</f>
        <v>0</v>
      </c>
      <c r="O274" s="306" t="str">
        <f>VLOOKUP(G274,'3-Productie normen'!A:L,9,FALSE)</f>
        <v>V</v>
      </c>
      <c r="P274" s="306"/>
      <c r="R274" s="307">
        <f t="shared" si="9"/>
        <v>2600</v>
      </c>
    </row>
    <row r="275" spans="1:18" ht="14.1" customHeight="1">
      <c r="A275" s="73">
        <v>275</v>
      </c>
      <c r="B275" s="457" t="s">
        <v>261</v>
      </c>
      <c r="C275" s="273" t="s">
        <v>435</v>
      </c>
      <c r="D275" s="467" t="s">
        <v>346</v>
      </c>
      <c r="E275" s="470">
        <v>0.18</v>
      </c>
      <c r="F275" s="84" t="s">
        <v>77</v>
      </c>
      <c r="G275" s="286" t="s">
        <v>41</v>
      </c>
      <c r="H275" s="69" t="s">
        <v>350</v>
      </c>
      <c r="I275" s="457" t="s">
        <v>76</v>
      </c>
      <c r="J275" s="471">
        <v>3</v>
      </c>
      <c r="K275" s="304">
        <f t="shared" si="8"/>
        <v>200</v>
      </c>
      <c r="L275" s="221">
        <v>200</v>
      </c>
      <c r="M275" s="220" t="e">
        <f>IF(L275="nio",0,IF(L275&gt;0,L275*J275/N275,0))*VLOOKUP(B275,'2B-Kosten per locatie'!$A$14:$D$38,4,FALSE)</f>
        <v>#DIV/0!</v>
      </c>
      <c r="N275" s="305">
        <f>IF(L275="nio",0,IF(L275&gt;0,VLOOKUP(G275,'3-Productie normen'!A:J,VLOOKUP(L275,'3-Productie normen'!$B$34:$C$37,2,FALSE),FALSE)))</f>
        <v>0</v>
      </c>
      <c r="O275" s="306" t="str">
        <f>VLOOKUP(G275,'3-Productie normen'!A:L,9,FALSE)</f>
        <v>S</v>
      </c>
      <c r="P275" s="306"/>
      <c r="R275" s="307">
        <f t="shared" si="9"/>
        <v>600</v>
      </c>
    </row>
    <row r="276" spans="1:18" ht="14.1" customHeight="1">
      <c r="A276" s="73">
        <v>276</v>
      </c>
      <c r="B276" s="457" t="s">
        <v>261</v>
      </c>
      <c r="C276" s="273" t="s">
        <v>435</v>
      </c>
      <c r="D276" s="467" t="s">
        <v>346</v>
      </c>
      <c r="E276" s="470">
        <v>0.19</v>
      </c>
      <c r="F276" s="84" t="s">
        <v>296</v>
      </c>
      <c r="G276" s="84" t="s">
        <v>290</v>
      </c>
      <c r="H276" s="84" t="s">
        <v>644</v>
      </c>
      <c r="I276" s="458" t="s">
        <v>80</v>
      </c>
      <c r="J276" s="471">
        <v>45</v>
      </c>
      <c r="K276" s="304">
        <f t="shared" si="8"/>
        <v>80</v>
      </c>
      <c r="L276" s="221">
        <v>80</v>
      </c>
      <c r="M276" s="220" t="e">
        <f>IF(L276="nio",0,IF(L276&gt;0,L276*J276/N276,0))*VLOOKUP(B276,'2B-Kosten per locatie'!$A$14:$D$38,4,FALSE)</f>
        <v>#DIV/0!</v>
      </c>
      <c r="N276" s="305">
        <f>IF(L276="nio",0,IF(L276&gt;0,VLOOKUP(G276,'3-Productie normen'!A:J,VLOOKUP(L276,'3-Productie normen'!$B$34:$C$37,2,FALSE),FALSE)))</f>
        <v>0</v>
      </c>
      <c r="O276" s="306" t="str">
        <f>VLOOKUP(G276,'3-Productie normen'!A:L,9,FALSE)</f>
        <v>L</v>
      </c>
      <c r="P276" s="306"/>
      <c r="R276" s="307">
        <f t="shared" si="9"/>
        <v>3600</v>
      </c>
    </row>
    <row r="277" spans="1:18" ht="14.1" customHeight="1">
      <c r="A277" s="73">
        <v>277</v>
      </c>
      <c r="B277" s="457" t="s">
        <v>261</v>
      </c>
      <c r="C277" s="273" t="s">
        <v>435</v>
      </c>
      <c r="D277" s="467" t="s">
        <v>346</v>
      </c>
      <c r="E277" s="470">
        <v>0.2</v>
      </c>
      <c r="F277" s="84" t="s">
        <v>296</v>
      </c>
      <c r="G277" s="84" t="s">
        <v>290</v>
      </c>
      <c r="H277" s="84" t="s">
        <v>644</v>
      </c>
      <c r="I277" s="458" t="s">
        <v>80</v>
      </c>
      <c r="J277" s="471">
        <v>46</v>
      </c>
      <c r="K277" s="304">
        <f t="shared" si="8"/>
        <v>80</v>
      </c>
      <c r="L277" s="221">
        <v>80</v>
      </c>
      <c r="M277" s="220" t="e">
        <f>IF(L277="nio",0,IF(L277&gt;0,L277*J277/N277,0))*VLOOKUP(B277,'2B-Kosten per locatie'!$A$14:$D$38,4,FALSE)</f>
        <v>#DIV/0!</v>
      </c>
      <c r="N277" s="305">
        <f>IF(L277="nio",0,IF(L277&gt;0,VLOOKUP(G277,'3-Productie normen'!A:J,VLOOKUP(L277,'3-Productie normen'!$B$34:$C$37,2,FALSE),FALSE)))</f>
        <v>0</v>
      </c>
      <c r="O277" s="306" t="str">
        <f>VLOOKUP(G277,'3-Productie normen'!A:L,9,FALSE)</f>
        <v>L</v>
      </c>
      <c r="P277" s="306"/>
      <c r="R277" s="307">
        <f t="shared" si="9"/>
        <v>3680</v>
      </c>
    </row>
    <row r="278" spans="1:18" ht="14.1" customHeight="1">
      <c r="A278" s="73">
        <v>278</v>
      </c>
      <c r="B278" s="457" t="s">
        <v>261</v>
      </c>
      <c r="C278" s="273" t="s">
        <v>435</v>
      </c>
      <c r="D278" s="467" t="s">
        <v>346</v>
      </c>
      <c r="E278" s="470">
        <v>0.21</v>
      </c>
      <c r="F278" s="84" t="s">
        <v>295</v>
      </c>
      <c r="G278" s="273" t="s">
        <v>43</v>
      </c>
      <c r="H278" s="69" t="s">
        <v>368</v>
      </c>
      <c r="I278" s="457" t="s">
        <v>79</v>
      </c>
      <c r="J278" s="471">
        <v>11</v>
      </c>
      <c r="K278" s="304">
        <f t="shared" si="8"/>
        <v>200</v>
      </c>
      <c r="L278" s="221">
        <v>200</v>
      </c>
      <c r="M278" s="220" t="e">
        <f>IF(L278="nio",0,IF(L278&gt;0,L278*J278/N278,0))*VLOOKUP(B278,'2B-Kosten per locatie'!$A$14:$D$38,4,FALSE)</f>
        <v>#DIV/0!</v>
      </c>
      <c r="N278" s="305">
        <f>IF(L278="nio",0,IF(L278&gt;0,VLOOKUP(G278,'3-Productie normen'!A:J,VLOOKUP(L278,'3-Productie normen'!$B$34:$C$37,2,FALSE),FALSE)))</f>
        <v>0</v>
      </c>
      <c r="O278" s="306" t="str">
        <f>VLOOKUP(G278,'3-Productie normen'!A:L,9,FALSE)</f>
        <v>V</v>
      </c>
      <c r="P278" s="306"/>
      <c r="R278" s="307">
        <f t="shared" si="9"/>
        <v>2200</v>
      </c>
    </row>
    <row r="279" spans="1:18" ht="14.1" customHeight="1">
      <c r="A279" s="73">
        <v>279</v>
      </c>
      <c r="B279" s="457" t="s">
        <v>261</v>
      </c>
      <c r="C279" s="273" t="s">
        <v>435</v>
      </c>
      <c r="D279" s="467" t="s">
        <v>346</v>
      </c>
      <c r="E279" s="470">
        <v>0.22</v>
      </c>
      <c r="F279" s="84" t="s">
        <v>77</v>
      </c>
      <c r="G279" s="286" t="s">
        <v>41</v>
      </c>
      <c r="H279" s="69" t="s">
        <v>350</v>
      </c>
      <c r="I279" s="457" t="s">
        <v>76</v>
      </c>
      <c r="J279" s="471">
        <v>4</v>
      </c>
      <c r="K279" s="304">
        <f t="shared" si="8"/>
        <v>200</v>
      </c>
      <c r="L279" s="221">
        <v>200</v>
      </c>
      <c r="M279" s="220" t="e">
        <f>IF(L279="nio",0,IF(L279&gt;0,L279*J279/N279,0))*VLOOKUP(B279,'2B-Kosten per locatie'!$A$14:$D$38,4,FALSE)</f>
        <v>#DIV/0!</v>
      </c>
      <c r="N279" s="305">
        <f>IF(L279="nio",0,IF(L279&gt;0,VLOOKUP(G279,'3-Productie normen'!A:J,VLOOKUP(L279,'3-Productie normen'!$B$34:$C$37,2,FALSE),FALSE)))</f>
        <v>0</v>
      </c>
      <c r="O279" s="306" t="str">
        <f>VLOOKUP(G279,'3-Productie normen'!A:L,9,FALSE)</f>
        <v>S</v>
      </c>
      <c r="P279" s="306"/>
      <c r="R279" s="307">
        <f t="shared" si="9"/>
        <v>800</v>
      </c>
    </row>
    <row r="280" spans="1:18" ht="14.1" customHeight="1">
      <c r="A280" s="73">
        <v>280</v>
      </c>
      <c r="B280" s="457" t="s">
        <v>261</v>
      </c>
      <c r="C280" s="273" t="s">
        <v>435</v>
      </c>
      <c r="D280" s="467" t="s">
        <v>346</v>
      </c>
      <c r="E280" s="470">
        <v>0.23</v>
      </c>
      <c r="F280" s="84" t="s">
        <v>77</v>
      </c>
      <c r="G280" s="286" t="s">
        <v>41</v>
      </c>
      <c r="H280" s="69" t="s">
        <v>350</v>
      </c>
      <c r="I280" s="457" t="s">
        <v>76</v>
      </c>
      <c r="J280" s="471">
        <v>4</v>
      </c>
      <c r="K280" s="304">
        <f t="shared" si="8"/>
        <v>200</v>
      </c>
      <c r="L280" s="221">
        <v>200</v>
      </c>
      <c r="M280" s="220" t="e">
        <f>IF(L280="nio",0,IF(L280&gt;0,L280*J280/N280,0))*VLOOKUP(B280,'2B-Kosten per locatie'!$A$14:$D$38,4,FALSE)</f>
        <v>#DIV/0!</v>
      </c>
      <c r="N280" s="305">
        <f>IF(L280="nio",0,IF(L280&gt;0,VLOOKUP(G280,'3-Productie normen'!A:J,VLOOKUP(L280,'3-Productie normen'!$B$34:$C$37,2,FALSE),FALSE)))</f>
        <v>0</v>
      </c>
      <c r="O280" s="306" t="str">
        <f>VLOOKUP(G280,'3-Productie normen'!A:L,9,FALSE)</f>
        <v>S</v>
      </c>
      <c r="P280" s="306"/>
      <c r="R280" s="307">
        <f t="shared" si="9"/>
        <v>800</v>
      </c>
    </row>
    <row r="281" spans="1:18" ht="14.1" customHeight="1">
      <c r="A281" s="73">
        <v>281</v>
      </c>
      <c r="B281" s="457" t="s">
        <v>261</v>
      </c>
      <c r="C281" s="273" t="s">
        <v>435</v>
      </c>
      <c r="D281" s="467" t="s">
        <v>346</v>
      </c>
      <c r="E281" s="470">
        <v>0.23</v>
      </c>
      <c r="F281" s="84" t="s">
        <v>296</v>
      </c>
      <c r="G281" s="84" t="s">
        <v>290</v>
      </c>
      <c r="H281" s="84" t="s">
        <v>644</v>
      </c>
      <c r="I281" s="458" t="s">
        <v>80</v>
      </c>
      <c r="J281" s="471">
        <v>45</v>
      </c>
      <c r="K281" s="304">
        <f t="shared" si="8"/>
        <v>80</v>
      </c>
      <c r="L281" s="221">
        <v>80</v>
      </c>
      <c r="M281" s="220" t="e">
        <f>IF(L281="nio",0,IF(L281&gt;0,L281*J281/N281,0))*VLOOKUP(B281,'2B-Kosten per locatie'!$A$14:$D$38,4,FALSE)</f>
        <v>#DIV/0!</v>
      </c>
      <c r="N281" s="305">
        <f>IF(L281="nio",0,IF(L281&gt;0,VLOOKUP(G281,'3-Productie normen'!A:J,VLOOKUP(L281,'3-Productie normen'!$B$34:$C$37,2,FALSE),FALSE)))</f>
        <v>0</v>
      </c>
      <c r="O281" s="306" t="str">
        <f>VLOOKUP(G281,'3-Productie normen'!A:L,9,FALSE)</f>
        <v>L</v>
      </c>
      <c r="P281" s="306"/>
      <c r="R281" s="307">
        <f t="shared" si="9"/>
        <v>3600</v>
      </c>
    </row>
    <row r="282" spans="1:18" ht="14.1" customHeight="1">
      <c r="A282" s="73">
        <v>282</v>
      </c>
      <c r="B282" s="457" t="s">
        <v>261</v>
      </c>
      <c r="C282" s="273" t="s">
        <v>435</v>
      </c>
      <c r="D282" s="467" t="s">
        <v>346</v>
      </c>
      <c r="E282" s="470">
        <v>0.24</v>
      </c>
      <c r="F282" s="84" t="s">
        <v>296</v>
      </c>
      <c r="G282" s="84" t="s">
        <v>290</v>
      </c>
      <c r="H282" s="84" t="s">
        <v>644</v>
      </c>
      <c r="I282" s="458" t="s">
        <v>80</v>
      </c>
      <c r="J282" s="471">
        <v>45</v>
      </c>
      <c r="K282" s="304">
        <f t="shared" si="8"/>
        <v>80</v>
      </c>
      <c r="L282" s="221">
        <v>80</v>
      </c>
      <c r="M282" s="220" t="e">
        <f>IF(L282="nio",0,IF(L282&gt;0,L282*J282/N282,0))*VLOOKUP(B282,'2B-Kosten per locatie'!$A$14:$D$38,4,FALSE)</f>
        <v>#DIV/0!</v>
      </c>
      <c r="N282" s="305">
        <f>IF(L282="nio",0,IF(L282&gt;0,VLOOKUP(G282,'3-Productie normen'!A:J,VLOOKUP(L282,'3-Productie normen'!$B$34:$C$37,2,FALSE),FALSE)))</f>
        <v>0</v>
      </c>
      <c r="O282" s="306" t="str">
        <f>VLOOKUP(G282,'3-Productie normen'!A:L,9,FALSE)</f>
        <v>L</v>
      </c>
      <c r="P282" s="306"/>
      <c r="R282" s="307">
        <f t="shared" si="9"/>
        <v>3600</v>
      </c>
    </row>
    <row r="283" spans="1:18" ht="14.1" customHeight="1">
      <c r="A283" s="73">
        <v>283</v>
      </c>
      <c r="B283" s="457" t="s">
        <v>261</v>
      </c>
      <c r="C283" s="273" t="s">
        <v>435</v>
      </c>
      <c r="D283" s="467" t="s">
        <v>346</v>
      </c>
      <c r="E283" s="470">
        <v>0.25</v>
      </c>
      <c r="F283" s="84" t="s">
        <v>295</v>
      </c>
      <c r="G283" s="273" t="s">
        <v>43</v>
      </c>
      <c r="H283" s="69" t="s">
        <v>368</v>
      </c>
      <c r="I283" s="457" t="s">
        <v>79</v>
      </c>
      <c r="J283" s="471">
        <v>13</v>
      </c>
      <c r="K283" s="304">
        <f t="shared" si="8"/>
        <v>200</v>
      </c>
      <c r="L283" s="221">
        <v>200</v>
      </c>
      <c r="M283" s="220" t="e">
        <f>IF(L283="nio",0,IF(L283&gt;0,L283*J283/N283,0))*VLOOKUP(B283,'2B-Kosten per locatie'!$A$14:$D$38,4,FALSE)</f>
        <v>#DIV/0!</v>
      </c>
      <c r="N283" s="305">
        <f>IF(L283="nio",0,IF(L283&gt;0,VLOOKUP(G283,'3-Productie normen'!A:J,VLOOKUP(L283,'3-Productie normen'!$B$34:$C$37,2,FALSE),FALSE)))</f>
        <v>0</v>
      </c>
      <c r="O283" s="306" t="str">
        <f>VLOOKUP(G283,'3-Productie normen'!A:L,9,FALSE)</f>
        <v>V</v>
      </c>
      <c r="P283" s="306"/>
      <c r="R283" s="307">
        <f t="shared" si="9"/>
        <v>2600</v>
      </c>
    </row>
    <row r="284" spans="1:18" ht="14.1" customHeight="1">
      <c r="A284" s="73">
        <v>284</v>
      </c>
      <c r="B284" s="457" t="s">
        <v>261</v>
      </c>
      <c r="C284" s="273" t="s">
        <v>435</v>
      </c>
      <c r="D284" s="467" t="s">
        <v>346</v>
      </c>
      <c r="E284" s="470">
        <v>0.26</v>
      </c>
      <c r="F284" s="84" t="s">
        <v>77</v>
      </c>
      <c r="G284" s="286" t="s">
        <v>41</v>
      </c>
      <c r="H284" s="69" t="s">
        <v>350</v>
      </c>
      <c r="I284" s="457" t="s">
        <v>76</v>
      </c>
      <c r="J284" s="471">
        <v>3</v>
      </c>
      <c r="K284" s="304">
        <f t="shared" si="8"/>
        <v>200</v>
      </c>
      <c r="L284" s="221">
        <v>200</v>
      </c>
      <c r="M284" s="220" t="e">
        <f>IF(L284="nio",0,IF(L284&gt;0,L284*J284/N284,0))*VLOOKUP(B284,'2B-Kosten per locatie'!$A$14:$D$38,4,FALSE)</f>
        <v>#DIV/0!</v>
      </c>
      <c r="N284" s="305">
        <f>IF(L284="nio",0,IF(L284&gt;0,VLOOKUP(G284,'3-Productie normen'!A:J,VLOOKUP(L284,'3-Productie normen'!$B$34:$C$37,2,FALSE),FALSE)))</f>
        <v>0</v>
      </c>
      <c r="O284" s="306" t="str">
        <f>VLOOKUP(G284,'3-Productie normen'!A:L,9,FALSE)</f>
        <v>S</v>
      </c>
      <c r="P284" s="306"/>
      <c r="R284" s="307">
        <f t="shared" si="9"/>
        <v>600</v>
      </c>
    </row>
    <row r="285" spans="1:18" ht="14.1" customHeight="1">
      <c r="A285" s="73">
        <v>285</v>
      </c>
      <c r="B285" s="457" t="s">
        <v>261</v>
      </c>
      <c r="C285" s="273" t="s">
        <v>435</v>
      </c>
      <c r="D285" s="467" t="s">
        <v>346</v>
      </c>
      <c r="E285" s="470">
        <v>0.27</v>
      </c>
      <c r="F285" s="84" t="s">
        <v>296</v>
      </c>
      <c r="G285" s="84" t="s">
        <v>290</v>
      </c>
      <c r="H285" s="84" t="s">
        <v>644</v>
      </c>
      <c r="I285" s="458" t="s">
        <v>80</v>
      </c>
      <c r="J285" s="471">
        <v>45</v>
      </c>
      <c r="K285" s="304">
        <f t="shared" si="8"/>
        <v>80</v>
      </c>
      <c r="L285" s="221">
        <v>80</v>
      </c>
      <c r="M285" s="220" t="e">
        <f>IF(L285="nio",0,IF(L285&gt;0,L285*J285/N285,0))*VLOOKUP(B285,'2B-Kosten per locatie'!$A$14:$D$38,4,FALSE)</f>
        <v>#DIV/0!</v>
      </c>
      <c r="N285" s="305">
        <f>IF(L285="nio",0,IF(L285&gt;0,VLOOKUP(G285,'3-Productie normen'!A:J,VLOOKUP(L285,'3-Productie normen'!$B$34:$C$37,2,FALSE),FALSE)))</f>
        <v>0</v>
      </c>
      <c r="O285" s="306" t="str">
        <f>VLOOKUP(G285,'3-Productie normen'!A:L,9,FALSE)</f>
        <v>L</v>
      </c>
      <c r="P285" s="306"/>
      <c r="R285" s="307">
        <f t="shared" si="9"/>
        <v>3600</v>
      </c>
    </row>
    <row r="286" spans="1:18" ht="14.1" customHeight="1">
      <c r="A286" s="73">
        <v>286</v>
      </c>
      <c r="B286" s="457" t="s">
        <v>261</v>
      </c>
      <c r="C286" s="273" t="s">
        <v>435</v>
      </c>
      <c r="D286" s="467" t="s">
        <v>346</v>
      </c>
      <c r="E286" s="470">
        <v>0.28000000000000003</v>
      </c>
      <c r="F286" s="84" t="s">
        <v>296</v>
      </c>
      <c r="G286" s="84" t="s">
        <v>290</v>
      </c>
      <c r="H286" s="84" t="s">
        <v>644</v>
      </c>
      <c r="I286" s="458" t="s">
        <v>80</v>
      </c>
      <c r="J286" s="471">
        <v>46</v>
      </c>
      <c r="K286" s="304">
        <f t="shared" si="8"/>
        <v>80</v>
      </c>
      <c r="L286" s="221">
        <v>80</v>
      </c>
      <c r="M286" s="220" t="e">
        <f>IF(L286="nio",0,IF(L286&gt;0,L286*J286/N286,0))*VLOOKUP(B286,'2B-Kosten per locatie'!$A$14:$D$38,4,FALSE)</f>
        <v>#DIV/0!</v>
      </c>
      <c r="N286" s="305">
        <f>IF(L286="nio",0,IF(L286&gt;0,VLOOKUP(G286,'3-Productie normen'!A:J,VLOOKUP(L286,'3-Productie normen'!$B$34:$C$37,2,FALSE),FALSE)))</f>
        <v>0</v>
      </c>
      <c r="O286" s="306" t="str">
        <f>VLOOKUP(G286,'3-Productie normen'!A:L,9,FALSE)</f>
        <v>L</v>
      </c>
      <c r="P286" s="306"/>
      <c r="R286" s="307">
        <f t="shared" si="9"/>
        <v>3680</v>
      </c>
    </row>
    <row r="287" spans="1:18" ht="14.1" customHeight="1">
      <c r="A287" s="73">
        <v>287</v>
      </c>
      <c r="B287" s="457" t="s">
        <v>261</v>
      </c>
      <c r="C287" s="273" t="s">
        <v>435</v>
      </c>
      <c r="D287" s="467" t="s">
        <v>346</v>
      </c>
      <c r="E287" s="470">
        <v>0.28999999999999998</v>
      </c>
      <c r="F287" s="84" t="s">
        <v>295</v>
      </c>
      <c r="G287" s="273" t="s">
        <v>43</v>
      </c>
      <c r="H287" s="69" t="s">
        <v>368</v>
      </c>
      <c r="I287" s="457" t="s">
        <v>79</v>
      </c>
      <c r="J287" s="471">
        <v>9</v>
      </c>
      <c r="K287" s="304">
        <f t="shared" si="8"/>
        <v>200</v>
      </c>
      <c r="L287" s="221">
        <v>200</v>
      </c>
      <c r="M287" s="220" t="e">
        <f>IF(L287="nio",0,IF(L287&gt;0,L287*J287/N287,0))*VLOOKUP(B287,'2B-Kosten per locatie'!$A$14:$D$38,4,FALSE)</f>
        <v>#DIV/0!</v>
      </c>
      <c r="N287" s="305">
        <f>IF(L287="nio",0,IF(L287&gt;0,VLOOKUP(G287,'3-Productie normen'!A:J,VLOOKUP(L287,'3-Productie normen'!$B$34:$C$37,2,FALSE),FALSE)))</f>
        <v>0</v>
      </c>
      <c r="O287" s="306" t="str">
        <f>VLOOKUP(G287,'3-Productie normen'!A:L,9,FALSE)</f>
        <v>V</v>
      </c>
      <c r="P287" s="306"/>
      <c r="R287" s="307">
        <f t="shared" si="9"/>
        <v>1800</v>
      </c>
    </row>
    <row r="288" spans="1:18" ht="14.1" customHeight="1">
      <c r="A288" s="73">
        <v>288</v>
      </c>
      <c r="B288" s="457" t="s">
        <v>261</v>
      </c>
      <c r="C288" s="273" t="s">
        <v>435</v>
      </c>
      <c r="D288" s="467" t="s">
        <v>346</v>
      </c>
      <c r="E288" s="470">
        <v>0.3</v>
      </c>
      <c r="F288" s="84" t="s">
        <v>77</v>
      </c>
      <c r="G288" s="286" t="s">
        <v>41</v>
      </c>
      <c r="H288" s="69" t="s">
        <v>350</v>
      </c>
      <c r="I288" s="457" t="s">
        <v>76</v>
      </c>
      <c r="J288" s="471">
        <v>3</v>
      </c>
      <c r="K288" s="304">
        <f t="shared" si="8"/>
        <v>200</v>
      </c>
      <c r="L288" s="221">
        <v>200</v>
      </c>
      <c r="M288" s="220" t="e">
        <f>IF(L288="nio",0,IF(L288&gt;0,L288*J288/N288,0))*VLOOKUP(B288,'2B-Kosten per locatie'!$A$14:$D$38,4,FALSE)</f>
        <v>#DIV/0!</v>
      </c>
      <c r="N288" s="305">
        <f>IF(L288="nio",0,IF(L288&gt;0,VLOOKUP(G288,'3-Productie normen'!A:J,VLOOKUP(L288,'3-Productie normen'!$B$34:$C$37,2,FALSE),FALSE)))</f>
        <v>0</v>
      </c>
      <c r="O288" s="306" t="str">
        <f>VLOOKUP(G288,'3-Productie normen'!A:L,9,FALSE)</f>
        <v>S</v>
      </c>
      <c r="P288" s="306"/>
      <c r="R288" s="307">
        <f t="shared" si="9"/>
        <v>600</v>
      </c>
    </row>
    <row r="289" spans="1:18" ht="14.1" customHeight="1">
      <c r="A289" s="73">
        <v>289</v>
      </c>
      <c r="B289" s="457" t="s">
        <v>261</v>
      </c>
      <c r="C289" s="273" t="s">
        <v>435</v>
      </c>
      <c r="D289" s="467" t="s">
        <v>346</v>
      </c>
      <c r="E289" s="470">
        <v>0.31</v>
      </c>
      <c r="F289" s="84" t="s">
        <v>296</v>
      </c>
      <c r="G289" s="84" t="s">
        <v>290</v>
      </c>
      <c r="H289" s="84" t="s">
        <v>644</v>
      </c>
      <c r="I289" s="458" t="s">
        <v>80</v>
      </c>
      <c r="J289" s="471">
        <v>46</v>
      </c>
      <c r="K289" s="304">
        <f t="shared" si="8"/>
        <v>80</v>
      </c>
      <c r="L289" s="221">
        <v>80</v>
      </c>
      <c r="M289" s="220" t="e">
        <f>IF(L289="nio",0,IF(L289&gt;0,L289*J289/N289,0))*VLOOKUP(B289,'2B-Kosten per locatie'!$A$14:$D$38,4,FALSE)</f>
        <v>#DIV/0!</v>
      </c>
      <c r="N289" s="305">
        <f>IF(L289="nio",0,IF(L289&gt;0,VLOOKUP(G289,'3-Productie normen'!A:J,VLOOKUP(L289,'3-Productie normen'!$B$34:$C$37,2,FALSE),FALSE)))</f>
        <v>0</v>
      </c>
      <c r="O289" s="306" t="str">
        <f>VLOOKUP(G289,'3-Productie normen'!A:L,9,FALSE)</f>
        <v>L</v>
      </c>
      <c r="P289" s="306"/>
      <c r="R289" s="307">
        <f t="shared" si="9"/>
        <v>3680</v>
      </c>
    </row>
    <row r="290" spans="1:18" ht="14.1" customHeight="1">
      <c r="A290" s="73">
        <v>290</v>
      </c>
      <c r="B290" s="457" t="s">
        <v>261</v>
      </c>
      <c r="C290" s="273" t="s">
        <v>435</v>
      </c>
      <c r="D290" s="467" t="s">
        <v>346</v>
      </c>
      <c r="E290" s="470">
        <v>0.32</v>
      </c>
      <c r="F290" s="84" t="s">
        <v>295</v>
      </c>
      <c r="G290" s="273" t="s">
        <v>43</v>
      </c>
      <c r="H290" s="84" t="s">
        <v>644</v>
      </c>
      <c r="I290" s="458" t="s">
        <v>80</v>
      </c>
      <c r="J290" s="471">
        <v>277</v>
      </c>
      <c r="K290" s="304">
        <f t="shared" si="8"/>
        <v>200</v>
      </c>
      <c r="L290" s="221">
        <v>200</v>
      </c>
      <c r="M290" s="220" t="e">
        <f>IF(L290="nio",0,IF(L290&gt;0,L290*J290/N290,0))*VLOOKUP(B290,'2B-Kosten per locatie'!$A$14:$D$38,4,FALSE)</f>
        <v>#DIV/0!</v>
      </c>
      <c r="N290" s="305">
        <f>IF(L290="nio",0,IF(L290&gt;0,VLOOKUP(G290,'3-Productie normen'!A:J,VLOOKUP(L290,'3-Productie normen'!$B$34:$C$37,2,FALSE),FALSE)))</f>
        <v>0</v>
      </c>
      <c r="O290" s="306" t="str">
        <f>VLOOKUP(G290,'3-Productie normen'!A:L,9,FALSE)</f>
        <v>V</v>
      </c>
      <c r="P290" s="306"/>
      <c r="R290" s="307">
        <f t="shared" si="9"/>
        <v>55400</v>
      </c>
    </row>
    <row r="291" spans="1:18" ht="14.1" customHeight="1">
      <c r="A291" s="73">
        <v>291</v>
      </c>
      <c r="B291" s="457" t="s">
        <v>261</v>
      </c>
      <c r="C291" s="273" t="s">
        <v>435</v>
      </c>
      <c r="D291" s="467" t="s">
        <v>346</v>
      </c>
      <c r="E291" s="470">
        <v>0.33</v>
      </c>
      <c r="F291" s="84" t="s">
        <v>295</v>
      </c>
      <c r="G291" s="273" t="s">
        <v>43</v>
      </c>
      <c r="H291" s="84" t="s">
        <v>647</v>
      </c>
      <c r="I291" s="458" t="s">
        <v>80</v>
      </c>
      <c r="J291" s="471">
        <v>56</v>
      </c>
      <c r="K291" s="304">
        <f t="shared" si="8"/>
        <v>200</v>
      </c>
      <c r="L291" s="221">
        <v>200</v>
      </c>
      <c r="M291" s="220" t="e">
        <f>IF(L291="nio",0,IF(L291&gt;0,L291*J291/N291,0))*VLOOKUP(B291,'2B-Kosten per locatie'!$A$14:$D$38,4,FALSE)</f>
        <v>#DIV/0!</v>
      </c>
      <c r="N291" s="305">
        <f>IF(L291="nio",0,IF(L291&gt;0,VLOOKUP(G291,'3-Productie normen'!A:J,VLOOKUP(L291,'3-Productie normen'!$B$34:$C$37,2,FALSE),FALSE)))</f>
        <v>0</v>
      </c>
      <c r="O291" s="306" t="str">
        <f>VLOOKUP(G291,'3-Productie normen'!A:L,9,FALSE)</f>
        <v>V</v>
      </c>
      <c r="P291" s="306"/>
      <c r="R291" s="307">
        <f t="shared" si="9"/>
        <v>11200</v>
      </c>
    </row>
    <row r="292" spans="1:18" ht="14.1" customHeight="1">
      <c r="A292" s="73">
        <v>292</v>
      </c>
      <c r="B292" s="457" t="s">
        <v>261</v>
      </c>
      <c r="C292" s="273" t="s">
        <v>435</v>
      </c>
      <c r="D292" s="467" t="s">
        <v>346</v>
      </c>
      <c r="E292" s="470">
        <v>0.35</v>
      </c>
      <c r="F292" s="84" t="s">
        <v>295</v>
      </c>
      <c r="G292" s="273" t="s">
        <v>43</v>
      </c>
      <c r="H292" s="69" t="s">
        <v>78</v>
      </c>
      <c r="I292" s="457" t="s">
        <v>79</v>
      </c>
      <c r="J292" s="471">
        <v>44</v>
      </c>
      <c r="K292" s="304">
        <f t="shared" si="8"/>
        <v>200</v>
      </c>
      <c r="L292" s="221">
        <v>200</v>
      </c>
      <c r="M292" s="220" t="e">
        <f>IF(L292="nio",0,IF(L292&gt;0,L292*J292/N292,0))*VLOOKUP(B292,'2B-Kosten per locatie'!$A$14:$D$38,4,FALSE)</f>
        <v>#DIV/0!</v>
      </c>
      <c r="N292" s="305">
        <f>IF(L292="nio",0,IF(L292&gt;0,VLOOKUP(G292,'3-Productie normen'!A:J,VLOOKUP(L292,'3-Productie normen'!$B$34:$C$37,2,FALSE),FALSE)))</f>
        <v>0</v>
      </c>
      <c r="O292" s="306" t="str">
        <f>VLOOKUP(G292,'3-Productie normen'!A:L,9,FALSE)</f>
        <v>V</v>
      </c>
      <c r="P292" s="306"/>
      <c r="R292" s="307">
        <f t="shared" si="9"/>
        <v>8800</v>
      </c>
    </row>
    <row r="293" spans="1:18" ht="14.1" customHeight="1">
      <c r="A293" s="73">
        <v>293</v>
      </c>
      <c r="B293" s="457" t="s">
        <v>261</v>
      </c>
      <c r="C293" s="273" t="s">
        <v>435</v>
      </c>
      <c r="D293" s="467" t="s">
        <v>346</v>
      </c>
      <c r="E293" s="470">
        <v>0.39</v>
      </c>
      <c r="F293" s="84" t="s">
        <v>296</v>
      </c>
      <c r="G293" s="84" t="s">
        <v>290</v>
      </c>
      <c r="H293" s="69" t="s">
        <v>347</v>
      </c>
      <c r="I293" s="457" t="s">
        <v>364</v>
      </c>
      <c r="J293" s="471">
        <v>96</v>
      </c>
      <c r="K293" s="304">
        <f t="shared" si="8"/>
        <v>80</v>
      </c>
      <c r="L293" s="221">
        <v>80</v>
      </c>
      <c r="M293" s="220" t="e">
        <f>IF(L293="nio",0,IF(L293&gt;0,L293*J293/N293,0))*VLOOKUP(B293,'2B-Kosten per locatie'!$A$14:$D$38,4,FALSE)</f>
        <v>#DIV/0!</v>
      </c>
      <c r="N293" s="305">
        <f>IF(L293="nio",0,IF(L293&gt;0,VLOOKUP(G293,'3-Productie normen'!A:J,VLOOKUP(L293,'3-Productie normen'!$B$34:$C$37,2,FALSE),FALSE)))</f>
        <v>0</v>
      </c>
      <c r="O293" s="306" t="str">
        <f>VLOOKUP(G293,'3-Productie normen'!A:L,9,FALSE)</f>
        <v>L</v>
      </c>
      <c r="P293" s="306"/>
      <c r="R293" s="307">
        <f t="shared" si="9"/>
        <v>7680</v>
      </c>
    </row>
    <row r="294" spans="1:18" ht="14.1" customHeight="1">
      <c r="A294" s="73">
        <v>294</v>
      </c>
      <c r="B294" s="457" t="s">
        <v>261</v>
      </c>
      <c r="C294" s="273" t="s">
        <v>435</v>
      </c>
      <c r="D294" s="302">
        <v>1</v>
      </c>
      <c r="E294" s="470" t="s">
        <v>431</v>
      </c>
      <c r="F294" s="84" t="s">
        <v>295</v>
      </c>
      <c r="G294" s="273" t="s">
        <v>43</v>
      </c>
      <c r="H294" s="84" t="s">
        <v>647</v>
      </c>
      <c r="I294" s="458" t="s">
        <v>80</v>
      </c>
      <c r="J294" s="471">
        <v>37</v>
      </c>
      <c r="K294" s="304">
        <f t="shared" si="8"/>
        <v>200</v>
      </c>
      <c r="L294" s="221">
        <v>200</v>
      </c>
      <c r="M294" s="220" t="e">
        <f>IF(L294="nio",0,IF(L294&gt;0,L294*J294/N294,0))*VLOOKUP(B294,'2B-Kosten per locatie'!$A$14:$D$38,4,FALSE)</f>
        <v>#DIV/0!</v>
      </c>
      <c r="N294" s="305">
        <f>IF(L294="nio",0,IF(L294&gt;0,VLOOKUP(G294,'3-Productie normen'!A:J,VLOOKUP(L294,'3-Productie normen'!$B$34:$C$37,2,FALSE),FALSE)))</f>
        <v>0</v>
      </c>
      <c r="O294" s="306" t="str">
        <f>VLOOKUP(G294,'3-Productie normen'!A:L,9,FALSE)</f>
        <v>V</v>
      </c>
      <c r="P294" s="306"/>
      <c r="R294" s="307">
        <f t="shared" si="9"/>
        <v>7400</v>
      </c>
    </row>
    <row r="295" spans="1:18" ht="14.1" customHeight="1">
      <c r="A295" s="73">
        <v>295</v>
      </c>
      <c r="B295" s="457" t="s">
        <v>261</v>
      </c>
      <c r="C295" s="273" t="s">
        <v>435</v>
      </c>
      <c r="D295" s="302">
        <v>1</v>
      </c>
      <c r="E295" s="470" t="s">
        <v>317</v>
      </c>
      <c r="F295" s="84" t="s">
        <v>296</v>
      </c>
      <c r="G295" s="84" t="s">
        <v>290</v>
      </c>
      <c r="H295" s="84" t="s">
        <v>644</v>
      </c>
      <c r="I295" s="458" t="s">
        <v>80</v>
      </c>
      <c r="J295" s="471">
        <v>70</v>
      </c>
      <c r="K295" s="304">
        <f t="shared" si="8"/>
        <v>80</v>
      </c>
      <c r="L295" s="221">
        <v>80</v>
      </c>
      <c r="M295" s="220" t="e">
        <f>IF(L295="nio",0,IF(L295&gt;0,L295*J295/N295,0))*VLOOKUP(B295,'2B-Kosten per locatie'!$A$14:$D$38,4,FALSE)</f>
        <v>#DIV/0!</v>
      </c>
      <c r="N295" s="305">
        <f>IF(L295="nio",0,IF(L295&gt;0,VLOOKUP(G295,'3-Productie normen'!A:J,VLOOKUP(L295,'3-Productie normen'!$B$34:$C$37,2,FALSE),FALSE)))</f>
        <v>0</v>
      </c>
      <c r="O295" s="306" t="str">
        <f>VLOOKUP(G295,'3-Productie normen'!A:L,9,FALSE)</f>
        <v>L</v>
      </c>
      <c r="P295" s="306"/>
      <c r="R295" s="307">
        <f t="shared" si="9"/>
        <v>5600</v>
      </c>
    </row>
    <row r="296" spans="1:18" ht="14.1" customHeight="1">
      <c r="A296" s="73">
        <v>296</v>
      </c>
      <c r="B296" s="457" t="s">
        <v>261</v>
      </c>
      <c r="C296" s="273" t="s">
        <v>435</v>
      </c>
      <c r="D296" s="302">
        <v>1</v>
      </c>
      <c r="E296" s="470" t="s">
        <v>318</v>
      </c>
      <c r="F296" s="84" t="s">
        <v>77</v>
      </c>
      <c r="G296" s="286" t="s">
        <v>41</v>
      </c>
      <c r="H296" s="69" t="s">
        <v>350</v>
      </c>
      <c r="I296" s="457" t="s">
        <v>76</v>
      </c>
      <c r="J296" s="471">
        <v>6</v>
      </c>
      <c r="K296" s="304">
        <f t="shared" si="8"/>
        <v>200</v>
      </c>
      <c r="L296" s="221">
        <v>200</v>
      </c>
      <c r="M296" s="220" t="e">
        <f>IF(L296="nio",0,IF(L296&gt;0,L296*J296/N296,0))*VLOOKUP(B296,'2B-Kosten per locatie'!$A$14:$D$38,4,FALSE)</f>
        <v>#DIV/0!</v>
      </c>
      <c r="N296" s="305">
        <f>IF(L296="nio",0,IF(L296&gt;0,VLOOKUP(G296,'3-Productie normen'!A:J,VLOOKUP(L296,'3-Productie normen'!$B$34:$C$37,2,FALSE),FALSE)))</f>
        <v>0</v>
      </c>
      <c r="O296" s="306" t="str">
        <f>VLOOKUP(G296,'3-Productie normen'!A:L,9,FALSE)</f>
        <v>S</v>
      </c>
      <c r="P296" s="306"/>
      <c r="R296" s="307">
        <f t="shared" si="9"/>
        <v>1200</v>
      </c>
    </row>
    <row r="297" spans="1:18" ht="14.1" customHeight="1">
      <c r="A297" s="73">
        <v>297</v>
      </c>
      <c r="B297" s="457" t="s">
        <v>261</v>
      </c>
      <c r="C297" s="273" t="s">
        <v>435</v>
      </c>
      <c r="D297" s="302">
        <v>1</v>
      </c>
      <c r="E297" s="470" t="s">
        <v>320</v>
      </c>
      <c r="F297" s="84" t="s">
        <v>51</v>
      </c>
      <c r="G297" s="273" t="s">
        <v>51</v>
      </c>
      <c r="H297" s="84" t="s">
        <v>368</v>
      </c>
      <c r="I297" s="457" t="s">
        <v>79</v>
      </c>
      <c r="J297" s="471">
        <v>8</v>
      </c>
      <c r="K297" s="304">
        <f t="shared" si="8"/>
        <v>200</v>
      </c>
      <c r="L297" s="221">
        <v>200</v>
      </c>
      <c r="M297" s="220" t="e">
        <f>IF(L297="nio",0,IF(L297&gt;0,L297*J297/N297,0))*VLOOKUP(B297,'2B-Kosten per locatie'!$A$14:$D$38,4,FALSE)</f>
        <v>#DIV/0!</v>
      </c>
      <c r="N297" s="305">
        <f>IF(L297="nio",0,IF(L297&gt;0,VLOOKUP(G297,'3-Productie normen'!A:J,VLOOKUP(L297,'3-Productie normen'!$B$34:$C$37,2,FALSE),FALSE)))</f>
        <v>0</v>
      </c>
      <c r="O297" s="306" t="str">
        <f>VLOOKUP(G297,'3-Productie normen'!A:L,9,FALSE)</f>
        <v>V</v>
      </c>
      <c r="P297" s="306"/>
      <c r="R297" s="307">
        <f t="shared" si="9"/>
        <v>1600</v>
      </c>
    </row>
    <row r="298" spans="1:18" ht="14.1" customHeight="1">
      <c r="A298" s="73">
        <v>298</v>
      </c>
      <c r="B298" s="457" t="s">
        <v>261</v>
      </c>
      <c r="C298" s="273" t="s">
        <v>435</v>
      </c>
      <c r="D298" s="302">
        <v>1</v>
      </c>
      <c r="E298" s="470" t="s">
        <v>322</v>
      </c>
      <c r="F298" s="84" t="s">
        <v>77</v>
      </c>
      <c r="G298" s="286" t="s">
        <v>41</v>
      </c>
      <c r="H298" s="69" t="s">
        <v>350</v>
      </c>
      <c r="I298" s="457" t="s">
        <v>76</v>
      </c>
      <c r="J298" s="471">
        <v>6</v>
      </c>
      <c r="K298" s="304">
        <f t="shared" si="8"/>
        <v>200</v>
      </c>
      <c r="L298" s="221">
        <v>200</v>
      </c>
      <c r="M298" s="220" t="e">
        <f>IF(L298="nio",0,IF(L298&gt;0,L298*J298/N298,0))*VLOOKUP(B298,'2B-Kosten per locatie'!$A$14:$D$38,4,FALSE)</f>
        <v>#DIV/0!</v>
      </c>
      <c r="N298" s="305">
        <f>IF(L298="nio",0,IF(L298&gt;0,VLOOKUP(G298,'3-Productie normen'!A:J,VLOOKUP(L298,'3-Productie normen'!$B$34:$C$37,2,FALSE),FALSE)))</f>
        <v>0</v>
      </c>
      <c r="O298" s="306" t="str">
        <f>VLOOKUP(G298,'3-Productie normen'!A:L,9,FALSE)</f>
        <v>S</v>
      </c>
      <c r="P298" s="306"/>
      <c r="R298" s="307">
        <f t="shared" si="9"/>
        <v>1200</v>
      </c>
    </row>
    <row r="299" spans="1:18" ht="14.1" customHeight="1">
      <c r="A299" s="73">
        <v>299</v>
      </c>
      <c r="B299" s="457" t="s">
        <v>261</v>
      </c>
      <c r="C299" s="273" t="s">
        <v>435</v>
      </c>
      <c r="D299" s="302">
        <v>1</v>
      </c>
      <c r="E299" s="470" t="s">
        <v>323</v>
      </c>
      <c r="F299" s="84" t="s">
        <v>296</v>
      </c>
      <c r="G299" s="84" t="s">
        <v>290</v>
      </c>
      <c r="H299" s="84" t="s">
        <v>644</v>
      </c>
      <c r="I299" s="458" t="s">
        <v>80</v>
      </c>
      <c r="J299" s="471">
        <v>69</v>
      </c>
      <c r="K299" s="304">
        <f t="shared" si="8"/>
        <v>80</v>
      </c>
      <c r="L299" s="221">
        <v>80</v>
      </c>
      <c r="M299" s="220" t="e">
        <f>IF(L299="nio",0,IF(L299&gt;0,L299*J299/N299,0))*VLOOKUP(B299,'2B-Kosten per locatie'!$A$14:$D$38,4,FALSE)</f>
        <v>#DIV/0!</v>
      </c>
      <c r="N299" s="305">
        <f>IF(L299="nio",0,IF(L299&gt;0,VLOOKUP(G299,'3-Productie normen'!A:J,VLOOKUP(L299,'3-Productie normen'!$B$34:$C$37,2,FALSE),FALSE)))</f>
        <v>0</v>
      </c>
      <c r="O299" s="306" t="str">
        <f>VLOOKUP(G299,'3-Productie normen'!A:L,9,FALSE)</f>
        <v>L</v>
      </c>
      <c r="P299" s="306"/>
      <c r="R299" s="307">
        <f t="shared" si="9"/>
        <v>5520</v>
      </c>
    </row>
    <row r="300" spans="1:18" ht="13.8" customHeight="1">
      <c r="A300" s="73">
        <v>300</v>
      </c>
      <c r="B300" s="457" t="s">
        <v>261</v>
      </c>
      <c r="C300" s="273" t="s">
        <v>435</v>
      </c>
      <c r="D300" s="302">
        <v>1</v>
      </c>
      <c r="E300" s="470" t="s">
        <v>432</v>
      </c>
      <c r="F300" s="84" t="s">
        <v>296</v>
      </c>
      <c r="G300" s="84" t="s">
        <v>290</v>
      </c>
      <c r="H300" s="84" t="s">
        <v>636</v>
      </c>
      <c r="I300" s="458" t="s">
        <v>80</v>
      </c>
      <c r="J300" s="471">
        <v>12</v>
      </c>
      <c r="K300" s="304">
        <f t="shared" si="8"/>
        <v>80</v>
      </c>
      <c r="L300" s="221">
        <v>80</v>
      </c>
      <c r="M300" s="220" t="e">
        <f>IF(L300="nio",0,IF(L300&gt;0,L300*J300/N300,0))*VLOOKUP(B300,'2B-Kosten per locatie'!$A$14:$D$38,4,FALSE)</f>
        <v>#DIV/0!</v>
      </c>
      <c r="N300" s="305">
        <f>IF(L300="nio",0,IF(L300&gt;0,VLOOKUP(G300,'3-Productie normen'!A:J,VLOOKUP(L300,'3-Productie normen'!$B$34:$C$37,2,FALSE),FALSE)))</f>
        <v>0</v>
      </c>
      <c r="O300" s="306" t="str">
        <f>VLOOKUP(G300,'3-Productie normen'!A:L,9,FALSE)</f>
        <v>L</v>
      </c>
      <c r="P300" s="306"/>
      <c r="R300" s="307">
        <f t="shared" si="9"/>
        <v>960</v>
      </c>
    </row>
    <row r="301" spans="1:18" ht="14.1" customHeight="1">
      <c r="A301" s="73">
        <v>301</v>
      </c>
      <c r="B301" s="457" t="s">
        <v>261</v>
      </c>
      <c r="C301" s="273" t="s">
        <v>435</v>
      </c>
      <c r="D301" s="302">
        <v>1</v>
      </c>
      <c r="E301" s="470"/>
      <c r="F301" s="84" t="s">
        <v>295</v>
      </c>
      <c r="G301" s="273" t="s">
        <v>43</v>
      </c>
      <c r="H301" s="84"/>
      <c r="I301" s="458" t="s">
        <v>80</v>
      </c>
      <c r="J301" s="471">
        <v>35</v>
      </c>
      <c r="K301" s="304">
        <f t="shared" si="8"/>
        <v>200</v>
      </c>
      <c r="L301" s="221">
        <v>200</v>
      </c>
      <c r="M301" s="220" t="e">
        <f>IF(L301="nio",0,IF(L301&gt;0,L301*J301/N301,0))*VLOOKUP(B301,'2B-Kosten per locatie'!$A$14:$D$38,4,FALSE)</f>
        <v>#DIV/0!</v>
      </c>
      <c r="N301" s="305">
        <f>IF(L301="nio",0,IF(L301&gt;0,VLOOKUP(G301,'3-Productie normen'!A:J,VLOOKUP(L301,'3-Productie normen'!$B$34:$C$37,2,FALSE),FALSE)))</f>
        <v>0</v>
      </c>
      <c r="O301" s="306" t="str">
        <f>VLOOKUP(G301,'3-Productie normen'!A:L,9,FALSE)</f>
        <v>V</v>
      </c>
      <c r="P301" s="306"/>
      <c r="R301" s="307">
        <f t="shared" si="9"/>
        <v>7000</v>
      </c>
    </row>
    <row r="302" spans="1:18" ht="14.1" customHeight="1">
      <c r="A302" s="73">
        <v>302</v>
      </c>
      <c r="B302" s="457" t="s">
        <v>261</v>
      </c>
      <c r="C302" s="273" t="s">
        <v>435</v>
      </c>
      <c r="D302" s="302">
        <v>1</v>
      </c>
      <c r="E302" s="470" t="s">
        <v>325</v>
      </c>
      <c r="F302" s="84" t="s">
        <v>77</v>
      </c>
      <c r="G302" s="286" t="s">
        <v>41</v>
      </c>
      <c r="H302" s="84" t="s">
        <v>645</v>
      </c>
      <c r="I302" s="458" t="s">
        <v>76</v>
      </c>
      <c r="J302" s="471">
        <v>2</v>
      </c>
      <c r="K302" s="304">
        <f t="shared" si="8"/>
        <v>200</v>
      </c>
      <c r="L302" s="221">
        <v>200</v>
      </c>
      <c r="M302" s="220" t="e">
        <f>IF(L302="nio",0,IF(L302&gt;0,L302*J302/N302,0))*VLOOKUP(B302,'2B-Kosten per locatie'!$A$14:$D$38,4,FALSE)</f>
        <v>#DIV/0!</v>
      </c>
      <c r="N302" s="305">
        <f>IF(L302="nio",0,IF(L302&gt;0,VLOOKUP(G302,'3-Productie normen'!A:J,VLOOKUP(L302,'3-Productie normen'!$B$34:$C$37,2,FALSE),FALSE)))</f>
        <v>0</v>
      </c>
      <c r="O302" s="306" t="str">
        <f>VLOOKUP(G302,'3-Productie normen'!A:L,9,FALSE)</f>
        <v>S</v>
      </c>
      <c r="P302" s="306"/>
      <c r="R302" s="307">
        <f t="shared" si="9"/>
        <v>400</v>
      </c>
    </row>
    <row r="303" spans="1:18" ht="14.1" customHeight="1">
      <c r="A303" s="73">
        <v>303</v>
      </c>
      <c r="B303" s="457" t="s">
        <v>261</v>
      </c>
      <c r="C303" s="273" t="s">
        <v>435</v>
      </c>
      <c r="D303" s="302">
        <v>1</v>
      </c>
      <c r="E303" s="470">
        <v>1.1200000000000001</v>
      </c>
      <c r="F303" s="84" t="s">
        <v>295</v>
      </c>
      <c r="G303" s="273" t="s">
        <v>43</v>
      </c>
      <c r="H303" s="84" t="s">
        <v>434</v>
      </c>
      <c r="I303" s="458" t="s">
        <v>80</v>
      </c>
      <c r="J303" s="471">
        <v>14</v>
      </c>
      <c r="K303" s="304">
        <f t="shared" si="8"/>
        <v>200</v>
      </c>
      <c r="L303" s="221">
        <v>200</v>
      </c>
      <c r="M303" s="220" t="e">
        <f>IF(L303="nio",0,IF(L303&gt;0,L303*J303/N303,0))*VLOOKUP(B303,'2B-Kosten per locatie'!$A$14:$D$38,4,FALSE)</f>
        <v>#DIV/0!</v>
      </c>
      <c r="N303" s="305">
        <f>IF(L303="nio",0,IF(L303&gt;0,VLOOKUP(G303,'3-Productie normen'!A:J,VLOOKUP(L303,'3-Productie normen'!$B$34:$C$37,2,FALSE),FALSE)))</f>
        <v>0</v>
      </c>
      <c r="O303" s="306" t="str">
        <f>VLOOKUP(G303,'3-Productie normen'!A:L,9,FALSE)</f>
        <v>V</v>
      </c>
      <c r="P303" s="306"/>
      <c r="R303" s="307">
        <f t="shared" si="9"/>
        <v>2800</v>
      </c>
    </row>
    <row r="304" spans="1:18" ht="14.1" customHeight="1">
      <c r="A304" s="73">
        <v>304</v>
      </c>
      <c r="B304" s="457" t="s">
        <v>261</v>
      </c>
      <c r="C304" s="273" t="s">
        <v>435</v>
      </c>
      <c r="D304" s="302">
        <v>1</v>
      </c>
      <c r="E304" s="470">
        <v>1.1399999999999999</v>
      </c>
      <c r="F304" s="84" t="s">
        <v>295</v>
      </c>
      <c r="G304" s="273" t="s">
        <v>43</v>
      </c>
      <c r="H304" s="84" t="s">
        <v>434</v>
      </c>
      <c r="I304" s="458" t="s">
        <v>80</v>
      </c>
      <c r="J304" s="471">
        <v>14</v>
      </c>
      <c r="K304" s="304">
        <f t="shared" si="8"/>
        <v>200</v>
      </c>
      <c r="L304" s="221">
        <v>200</v>
      </c>
      <c r="M304" s="220" t="e">
        <f>IF(L304="nio",0,IF(L304&gt;0,L304*J304/N304,0))*VLOOKUP(B304,'2B-Kosten per locatie'!$A$14:$D$38,4,FALSE)</f>
        <v>#DIV/0!</v>
      </c>
      <c r="N304" s="305">
        <f>IF(L304="nio",0,IF(L304&gt;0,VLOOKUP(G304,'3-Productie normen'!A:J,VLOOKUP(L304,'3-Productie normen'!$B$34:$C$37,2,FALSE),FALSE)))</f>
        <v>0</v>
      </c>
      <c r="O304" s="306" t="str">
        <f>VLOOKUP(G304,'3-Productie normen'!A:L,9,FALSE)</f>
        <v>V</v>
      </c>
      <c r="P304" s="306"/>
      <c r="R304" s="307">
        <f t="shared" si="9"/>
        <v>2800</v>
      </c>
    </row>
    <row r="305" spans="1:18" ht="14.1" customHeight="1">
      <c r="A305" s="73">
        <v>305</v>
      </c>
      <c r="B305" s="457" t="s">
        <v>261</v>
      </c>
      <c r="C305" s="273" t="s">
        <v>435</v>
      </c>
      <c r="D305" s="302">
        <v>1</v>
      </c>
      <c r="E305" s="470">
        <v>1.1599999999999999</v>
      </c>
      <c r="F305" s="84" t="s">
        <v>295</v>
      </c>
      <c r="G305" s="273" t="s">
        <v>43</v>
      </c>
      <c r="H305" s="84" t="s">
        <v>434</v>
      </c>
      <c r="I305" s="458" t="s">
        <v>80</v>
      </c>
      <c r="J305" s="471">
        <v>14</v>
      </c>
      <c r="K305" s="304">
        <f t="shared" si="8"/>
        <v>200</v>
      </c>
      <c r="L305" s="221">
        <v>200</v>
      </c>
      <c r="M305" s="220" t="e">
        <f>IF(L305="nio",0,IF(L305&gt;0,L305*J305/N305,0))*VLOOKUP(B305,'2B-Kosten per locatie'!$A$14:$D$38,4,FALSE)</f>
        <v>#DIV/0!</v>
      </c>
      <c r="N305" s="305">
        <f>IF(L305="nio",0,IF(L305&gt;0,VLOOKUP(G305,'3-Productie normen'!A:J,VLOOKUP(L305,'3-Productie normen'!$B$34:$C$37,2,FALSE),FALSE)))</f>
        <v>0</v>
      </c>
      <c r="O305" s="306" t="str">
        <f>VLOOKUP(G305,'3-Productie normen'!A:L,9,FALSE)</f>
        <v>V</v>
      </c>
      <c r="P305" s="306"/>
      <c r="R305" s="307">
        <f t="shared" si="9"/>
        <v>2800</v>
      </c>
    </row>
    <row r="306" spans="1:18" ht="14.1" customHeight="1">
      <c r="A306" s="73">
        <v>306</v>
      </c>
      <c r="B306" s="457" t="s">
        <v>261</v>
      </c>
      <c r="C306" s="273" t="s">
        <v>435</v>
      </c>
      <c r="D306" s="302">
        <v>1</v>
      </c>
      <c r="E306" s="470" t="s">
        <v>333</v>
      </c>
      <c r="F306" s="84" t="s">
        <v>77</v>
      </c>
      <c r="G306" s="286" t="s">
        <v>41</v>
      </c>
      <c r="H306" s="84" t="s">
        <v>645</v>
      </c>
      <c r="I306" s="458" t="s">
        <v>76</v>
      </c>
      <c r="J306" s="471">
        <v>2</v>
      </c>
      <c r="K306" s="304">
        <f t="shared" si="8"/>
        <v>200</v>
      </c>
      <c r="L306" s="221">
        <v>200</v>
      </c>
      <c r="M306" s="220" t="e">
        <f>IF(L306="nio",0,IF(L306&gt;0,L306*J306/N306,0))*VLOOKUP(B306,'2B-Kosten per locatie'!$A$14:$D$38,4,FALSE)</f>
        <v>#DIV/0!</v>
      </c>
      <c r="N306" s="305">
        <f>IF(L306="nio",0,IF(L306&gt;0,VLOOKUP(G306,'3-Productie normen'!A:J,VLOOKUP(L306,'3-Productie normen'!$B$34:$C$37,2,FALSE),FALSE)))</f>
        <v>0</v>
      </c>
      <c r="O306" s="306" t="str">
        <f>VLOOKUP(G306,'3-Productie normen'!A:L,9,FALSE)</f>
        <v>S</v>
      </c>
      <c r="P306" s="306"/>
      <c r="R306" s="307">
        <f t="shared" si="9"/>
        <v>400</v>
      </c>
    </row>
    <row r="307" spans="1:18" ht="14.1" customHeight="1">
      <c r="A307" s="73">
        <v>307</v>
      </c>
      <c r="B307" s="457" t="s">
        <v>263</v>
      </c>
      <c r="C307" s="273" t="s">
        <v>486</v>
      </c>
      <c r="D307" s="467" t="s">
        <v>346</v>
      </c>
      <c r="E307" s="470">
        <v>1</v>
      </c>
      <c r="F307" s="84" t="s">
        <v>379</v>
      </c>
      <c r="G307" s="273" t="s">
        <v>43</v>
      </c>
      <c r="H307" s="69" t="s">
        <v>78</v>
      </c>
      <c r="I307" s="457" t="s">
        <v>79</v>
      </c>
      <c r="J307" s="471">
        <v>3.36</v>
      </c>
      <c r="K307" s="304">
        <f t="shared" si="8"/>
        <v>200</v>
      </c>
      <c r="L307" s="221">
        <v>200</v>
      </c>
      <c r="M307" s="220" t="e">
        <f>IF(L307="nio",0,IF(L307&gt;0,L307*J307/N307,0))*VLOOKUP(B307,'2B-Kosten per locatie'!$A$14:$D$38,4,FALSE)</f>
        <v>#DIV/0!</v>
      </c>
      <c r="N307" s="305">
        <f>IF(L307="nio",0,IF(L307&gt;0,VLOOKUP(G307,'3-Productie normen'!A:J,VLOOKUP(L307,'3-Productie normen'!$B$34:$C$37,2,FALSE),FALSE)))</f>
        <v>0</v>
      </c>
      <c r="O307" s="306" t="str">
        <f>VLOOKUP(G307,'3-Productie normen'!A:L,9,FALSE)</f>
        <v>V</v>
      </c>
      <c r="P307" s="306"/>
      <c r="R307" s="307">
        <f t="shared" si="9"/>
        <v>672</v>
      </c>
    </row>
    <row r="308" spans="1:18" ht="14.1" customHeight="1">
      <c r="A308" s="73">
        <v>308</v>
      </c>
      <c r="B308" s="457" t="s">
        <v>263</v>
      </c>
      <c r="C308" s="273" t="s">
        <v>486</v>
      </c>
      <c r="D308" s="467" t="s">
        <v>346</v>
      </c>
      <c r="E308" s="470">
        <v>2</v>
      </c>
      <c r="F308" s="84" t="s">
        <v>436</v>
      </c>
      <c r="G308" s="84" t="s">
        <v>290</v>
      </c>
      <c r="H308" s="69" t="s">
        <v>75</v>
      </c>
      <c r="I308" s="69" t="s">
        <v>75</v>
      </c>
      <c r="J308" s="471">
        <v>60</v>
      </c>
      <c r="K308" s="304">
        <f t="shared" si="8"/>
        <v>80</v>
      </c>
      <c r="L308" s="221">
        <v>80</v>
      </c>
      <c r="M308" s="220" t="e">
        <f>IF(L308="nio",0,IF(L308&gt;0,L308*J308/N308,0))*VLOOKUP(B308,'2B-Kosten per locatie'!$A$14:$D$38,4,FALSE)</f>
        <v>#DIV/0!</v>
      </c>
      <c r="N308" s="305">
        <f>IF(L308="nio",0,IF(L308&gt;0,VLOOKUP(G308,'3-Productie normen'!A:J,VLOOKUP(L308,'3-Productie normen'!$B$34:$C$37,2,FALSE),FALSE)))</f>
        <v>0</v>
      </c>
      <c r="O308" s="306" t="str">
        <f>VLOOKUP(G308,'3-Productie normen'!A:L,9,FALSE)</f>
        <v>L</v>
      </c>
      <c r="P308" s="306"/>
      <c r="R308" s="307">
        <f t="shared" si="9"/>
        <v>4800</v>
      </c>
    </row>
    <row r="309" spans="1:18" ht="14.1" customHeight="1">
      <c r="A309" s="73">
        <v>309</v>
      </c>
      <c r="B309" s="457" t="s">
        <v>263</v>
      </c>
      <c r="C309" s="273" t="s">
        <v>486</v>
      </c>
      <c r="D309" s="467" t="s">
        <v>346</v>
      </c>
      <c r="E309" s="470">
        <v>3</v>
      </c>
      <c r="F309" s="84" t="s">
        <v>437</v>
      </c>
      <c r="G309" s="84" t="s">
        <v>652</v>
      </c>
      <c r="H309" s="69" t="s">
        <v>75</v>
      </c>
      <c r="I309" s="69" t="s">
        <v>75</v>
      </c>
      <c r="J309" s="471">
        <v>6.7</v>
      </c>
      <c r="K309" s="304">
        <f t="shared" si="8"/>
        <v>80</v>
      </c>
      <c r="L309" s="221">
        <v>80</v>
      </c>
      <c r="M309" s="220" t="e">
        <f>IF(L309="nio",0,IF(L309&gt;0,L309*J309/N309,0))*VLOOKUP(B309,'2B-Kosten per locatie'!$A$14:$D$38,4,FALSE)</f>
        <v>#DIV/0!</v>
      </c>
      <c r="N309" s="305">
        <f>IF(L309="nio",0,IF(L309&gt;0,VLOOKUP(G309,'3-Productie normen'!A:J,VLOOKUP(L309,'3-Productie normen'!$B$34:$C$37,2,FALSE),FALSE)))</f>
        <v>0</v>
      </c>
      <c r="O309" s="306" t="str">
        <f>VLOOKUP(G309,'3-Productie normen'!A:L,9,FALSE)</f>
        <v>V</v>
      </c>
      <c r="P309" s="306"/>
      <c r="R309" s="307">
        <f t="shared" si="9"/>
        <v>536</v>
      </c>
    </row>
    <row r="310" spans="1:18" ht="14.1" customHeight="1">
      <c r="A310" s="73">
        <v>310</v>
      </c>
      <c r="B310" s="457" t="s">
        <v>263</v>
      </c>
      <c r="C310" s="273" t="s">
        <v>486</v>
      </c>
      <c r="D310" s="467" t="s">
        <v>346</v>
      </c>
      <c r="E310" s="470">
        <v>4</v>
      </c>
      <c r="F310" s="84" t="s">
        <v>438</v>
      </c>
      <c r="G310" s="84" t="s">
        <v>652</v>
      </c>
      <c r="H310" s="69" t="s">
        <v>75</v>
      </c>
      <c r="I310" s="69" t="s">
        <v>75</v>
      </c>
      <c r="J310" s="471">
        <v>6.7</v>
      </c>
      <c r="K310" s="304">
        <f t="shared" si="8"/>
        <v>80</v>
      </c>
      <c r="L310" s="221">
        <v>80</v>
      </c>
      <c r="M310" s="220" t="e">
        <f>IF(L310="nio",0,IF(L310&gt;0,L310*J310/N310,0))*VLOOKUP(B310,'2B-Kosten per locatie'!$A$14:$D$38,4,FALSE)</f>
        <v>#DIV/0!</v>
      </c>
      <c r="N310" s="305">
        <f>IF(L310="nio",0,IF(L310&gt;0,VLOOKUP(G310,'3-Productie normen'!A:J,VLOOKUP(L310,'3-Productie normen'!$B$34:$C$37,2,FALSE),FALSE)))</f>
        <v>0</v>
      </c>
      <c r="O310" s="306" t="str">
        <f>VLOOKUP(G310,'3-Productie normen'!A:L,9,FALSE)</f>
        <v>V</v>
      </c>
      <c r="P310" s="306"/>
      <c r="R310" s="307">
        <f t="shared" si="9"/>
        <v>536</v>
      </c>
    </row>
    <row r="311" spans="1:18" ht="14.1" customHeight="1">
      <c r="A311" s="73">
        <v>311</v>
      </c>
      <c r="B311" s="457" t="s">
        <v>263</v>
      </c>
      <c r="C311" s="273" t="s">
        <v>486</v>
      </c>
      <c r="D311" s="467" t="s">
        <v>346</v>
      </c>
      <c r="E311" s="470">
        <v>7</v>
      </c>
      <c r="F311" s="84" t="s">
        <v>439</v>
      </c>
      <c r="G311" s="273" t="s">
        <v>43</v>
      </c>
      <c r="H311" s="69" t="s">
        <v>75</v>
      </c>
      <c r="I311" s="69" t="s">
        <v>75</v>
      </c>
      <c r="J311" s="471">
        <v>40.700000000000003</v>
      </c>
      <c r="K311" s="304">
        <f t="shared" si="8"/>
        <v>200</v>
      </c>
      <c r="L311" s="221">
        <v>200</v>
      </c>
      <c r="M311" s="220" t="e">
        <f>IF(L311="nio",0,IF(L311&gt;0,L311*J311/N311,0))*VLOOKUP(B311,'2B-Kosten per locatie'!$A$14:$D$38,4,FALSE)</f>
        <v>#DIV/0!</v>
      </c>
      <c r="N311" s="305">
        <f>IF(L311="nio",0,IF(L311&gt;0,VLOOKUP(G311,'3-Productie normen'!A:J,VLOOKUP(L311,'3-Productie normen'!$B$34:$C$37,2,FALSE),FALSE)))</f>
        <v>0</v>
      </c>
      <c r="O311" s="306" t="str">
        <f>VLOOKUP(G311,'3-Productie normen'!A:L,9,FALSE)</f>
        <v>V</v>
      </c>
      <c r="P311" s="306"/>
      <c r="R311" s="307">
        <f t="shared" si="9"/>
        <v>8140.0000000000009</v>
      </c>
    </row>
    <row r="312" spans="1:18" ht="14.1" customHeight="1">
      <c r="A312" s="73">
        <v>312</v>
      </c>
      <c r="B312" s="457" t="s">
        <v>263</v>
      </c>
      <c r="C312" s="273" t="s">
        <v>486</v>
      </c>
      <c r="D312" s="467" t="s">
        <v>346</v>
      </c>
      <c r="E312" s="470">
        <v>8</v>
      </c>
      <c r="F312" s="84" t="s">
        <v>440</v>
      </c>
      <c r="G312" s="84" t="s">
        <v>43</v>
      </c>
      <c r="H312" s="69" t="s">
        <v>75</v>
      </c>
      <c r="I312" s="69" t="s">
        <v>75</v>
      </c>
      <c r="J312" s="471">
        <v>8.4</v>
      </c>
      <c r="K312" s="304">
        <f t="shared" si="8"/>
        <v>80</v>
      </c>
      <c r="L312" s="221">
        <v>80</v>
      </c>
      <c r="M312" s="220" t="e">
        <f>IF(L312="nio",0,IF(L312&gt;0,L312*J312/N312,0))*VLOOKUP(B312,'2B-Kosten per locatie'!$A$14:$D$38,4,FALSE)</f>
        <v>#DIV/0!</v>
      </c>
      <c r="N312" s="305">
        <f>IF(L312="nio",0,IF(L312&gt;0,VLOOKUP(G312,'3-Productie normen'!A:J,VLOOKUP(L312,'3-Productie normen'!$B$34:$C$37,2,FALSE),FALSE)))</f>
        <v>0</v>
      </c>
      <c r="O312" s="306" t="str">
        <f>VLOOKUP(G312,'3-Productie normen'!A:L,9,FALSE)</f>
        <v>V</v>
      </c>
      <c r="P312" s="306"/>
      <c r="R312" s="307">
        <f t="shared" si="9"/>
        <v>672</v>
      </c>
    </row>
    <row r="313" spans="1:18" ht="14.1" customHeight="1">
      <c r="A313" s="73">
        <v>313</v>
      </c>
      <c r="B313" s="457" t="s">
        <v>263</v>
      </c>
      <c r="C313" s="273" t="s">
        <v>486</v>
      </c>
      <c r="D313" s="467" t="s">
        <v>346</v>
      </c>
      <c r="E313" s="470">
        <v>9</v>
      </c>
      <c r="F313" s="84" t="s">
        <v>439</v>
      </c>
      <c r="G313" s="273" t="s">
        <v>43</v>
      </c>
      <c r="H313" s="69" t="s">
        <v>75</v>
      </c>
      <c r="I313" s="69" t="s">
        <v>75</v>
      </c>
      <c r="J313" s="471">
        <v>18.600000000000001</v>
      </c>
      <c r="K313" s="304">
        <f t="shared" si="8"/>
        <v>200</v>
      </c>
      <c r="L313" s="221">
        <v>200</v>
      </c>
      <c r="M313" s="220" t="e">
        <f>IF(L313="nio",0,IF(L313&gt;0,L313*J313/N313,0))*VLOOKUP(B313,'2B-Kosten per locatie'!$A$14:$D$38,4,FALSE)</f>
        <v>#DIV/0!</v>
      </c>
      <c r="N313" s="305">
        <f>IF(L313="nio",0,IF(L313&gt;0,VLOOKUP(G313,'3-Productie normen'!A:J,VLOOKUP(L313,'3-Productie normen'!$B$34:$C$37,2,FALSE),FALSE)))</f>
        <v>0</v>
      </c>
      <c r="O313" s="306" t="str">
        <f>VLOOKUP(G313,'3-Productie normen'!A:L,9,FALSE)</f>
        <v>V</v>
      </c>
      <c r="P313" s="306"/>
      <c r="R313" s="307">
        <f t="shared" si="9"/>
        <v>3720.0000000000005</v>
      </c>
    </row>
    <row r="314" spans="1:18" ht="14.1" customHeight="1">
      <c r="A314" s="73">
        <v>314</v>
      </c>
      <c r="B314" s="457" t="s">
        <v>263</v>
      </c>
      <c r="C314" s="273" t="s">
        <v>486</v>
      </c>
      <c r="D314" s="467" t="s">
        <v>346</v>
      </c>
      <c r="E314" s="470">
        <v>10</v>
      </c>
      <c r="F314" s="84" t="s">
        <v>441</v>
      </c>
      <c r="G314" s="286" t="s">
        <v>41</v>
      </c>
      <c r="H314" s="69" t="s">
        <v>350</v>
      </c>
      <c r="I314" s="457" t="s">
        <v>76</v>
      </c>
      <c r="J314" s="471">
        <v>2</v>
      </c>
      <c r="K314" s="304">
        <f t="shared" si="8"/>
        <v>200</v>
      </c>
      <c r="L314" s="221">
        <v>200</v>
      </c>
      <c r="M314" s="220" t="e">
        <f>IF(L314="nio",0,IF(L314&gt;0,L314*J314/N314,0))*VLOOKUP(B314,'2B-Kosten per locatie'!$A$14:$D$38,4,FALSE)</f>
        <v>#DIV/0!</v>
      </c>
      <c r="N314" s="305">
        <f>IF(L314="nio",0,IF(L314&gt;0,VLOOKUP(G314,'3-Productie normen'!A:J,VLOOKUP(L314,'3-Productie normen'!$B$34:$C$37,2,FALSE),FALSE)))</f>
        <v>0</v>
      </c>
      <c r="O314" s="306" t="str">
        <f>VLOOKUP(G314,'3-Productie normen'!A:L,9,FALSE)</f>
        <v>S</v>
      </c>
      <c r="P314" s="306"/>
      <c r="R314" s="307">
        <f t="shared" si="9"/>
        <v>400</v>
      </c>
    </row>
    <row r="315" spans="1:18" ht="14.1" customHeight="1">
      <c r="A315" s="73">
        <v>315</v>
      </c>
      <c r="B315" s="457" t="s">
        <v>263</v>
      </c>
      <c r="C315" s="273" t="s">
        <v>486</v>
      </c>
      <c r="D315" s="467" t="s">
        <v>346</v>
      </c>
      <c r="E315" s="470">
        <v>11</v>
      </c>
      <c r="F315" s="84" t="s">
        <v>441</v>
      </c>
      <c r="G315" s="286" t="s">
        <v>41</v>
      </c>
      <c r="H315" s="69" t="s">
        <v>350</v>
      </c>
      <c r="I315" s="457" t="s">
        <v>76</v>
      </c>
      <c r="J315" s="471">
        <v>2</v>
      </c>
      <c r="K315" s="304">
        <f t="shared" si="8"/>
        <v>200</v>
      </c>
      <c r="L315" s="221">
        <v>200</v>
      </c>
      <c r="M315" s="220" t="e">
        <f>IF(L315="nio",0,IF(L315&gt;0,L315*J315/N315,0))*VLOOKUP(B315,'2B-Kosten per locatie'!$A$14:$D$38,4,FALSE)</f>
        <v>#DIV/0!</v>
      </c>
      <c r="N315" s="305">
        <f>IF(L315="nio",0,IF(L315&gt;0,VLOOKUP(G315,'3-Productie normen'!A:J,VLOOKUP(L315,'3-Productie normen'!$B$34:$C$37,2,FALSE),FALSE)))</f>
        <v>0</v>
      </c>
      <c r="O315" s="306" t="str">
        <f>VLOOKUP(G315,'3-Productie normen'!A:L,9,FALSE)</f>
        <v>S</v>
      </c>
      <c r="P315" s="306"/>
      <c r="R315" s="307">
        <f t="shared" si="9"/>
        <v>400</v>
      </c>
    </row>
    <row r="316" spans="1:18" ht="14.1" customHeight="1">
      <c r="A316" s="73">
        <v>316</v>
      </c>
      <c r="B316" s="457" t="s">
        <v>263</v>
      </c>
      <c r="C316" s="273" t="s">
        <v>486</v>
      </c>
      <c r="D316" s="467" t="s">
        <v>346</v>
      </c>
      <c r="E316" s="470">
        <v>13</v>
      </c>
      <c r="F316" s="84" t="s">
        <v>442</v>
      </c>
      <c r="G316" s="286" t="s">
        <v>41</v>
      </c>
      <c r="H316" s="69" t="s">
        <v>350</v>
      </c>
      <c r="I316" s="457" t="s">
        <v>76</v>
      </c>
      <c r="J316" s="471">
        <v>5</v>
      </c>
      <c r="K316" s="304">
        <f t="shared" si="8"/>
        <v>200</v>
      </c>
      <c r="L316" s="221">
        <v>200</v>
      </c>
      <c r="M316" s="220" t="e">
        <f>IF(L316="nio",0,IF(L316&gt;0,L316*J316/N316,0))*VLOOKUP(B316,'2B-Kosten per locatie'!$A$14:$D$38,4,FALSE)</f>
        <v>#DIV/0!</v>
      </c>
      <c r="N316" s="305">
        <f>IF(L316="nio",0,IF(L316&gt;0,VLOOKUP(G316,'3-Productie normen'!A:J,VLOOKUP(L316,'3-Productie normen'!$B$34:$C$37,2,FALSE),FALSE)))</f>
        <v>0</v>
      </c>
      <c r="O316" s="306" t="str">
        <f>VLOOKUP(G316,'3-Productie normen'!A:L,9,FALSE)</f>
        <v>S</v>
      </c>
      <c r="P316" s="306"/>
      <c r="R316" s="307">
        <f t="shared" si="9"/>
        <v>1000</v>
      </c>
    </row>
    <row r="317" spans="1:18" ht="14.1" customHeight="1">
      <c r="A317" s="73">
        <v>317</v>
      </c>
      <c r="B317" s="457" t="s">
        <v>263</v>
      </c>
      <c r="C317" s="273" t="s">
        <v>486</v>
      </c>
      <c r="D317" s="467" t="s">
        <v>346</v>
      </c>
      <c r="E317" s="470">
        <v>14</v>
      </c>
      <c r="F317" s="84" t="s">
        <v>443</v>
      </c>
      <c r="G317" s="273" t="s">
        <v>43</v>
      </c>
      <c r="H317" s="69" t="s">
        <v>75</v>
      </c>
      <c r="I317" s="69" t="s">
        <v>75</v>
      </c>
      <c r="J317" s="471">
        <v>5</v>
      </c>
      <c r="K317" s="304">
        <f t="shared" si="8"/>
        <v>200</v>
      </c>
      <c r="L317" s="221">
        <v>200</v>
      </c>
      <c r="M317" s="220" t="e">
        <f>IF(L317="nio",0,IF(L317&gt;0,L317*J317/N317,0))*VLOOKUP(B317,'2B-Kosten per locatie'!$A$14:$D$38,4,FALSE)</f>
        <v>#DIV/0!</v>
      </c>
      <c r="N317" s="305">
        <f>IF(L317="nio",0,IF(L317&gt;0,VLOOKUP(G317,'3-Productie normen'!A:J,VLOOKUP(L317,'3-Productie normen'!$B$34:$C$37,2,FALSE),FALSE)))</f>
        <v>0</v>
      </c>
      <c r="O317" s="306" t="str">
        <f>VLOOKUP(G317,'3-Productie normen'!A:L,9,FALSE)</f>
        <v>V</v>
      </c>
      <c r="P317" s="306"/>
      <c r="R317" s="307">
        <f t="shared" si="9"/>
        <v>1000</v>
      </c>
    </row>
    <row r="318" spans="1:18" ht="14.1" customHeight="1">
      <c r="A318" s="73">
        <v>318</v>
      </c>
      <c r="B318" s="457" t="s">
        <v>263</v>
      </c>
      <c r="C318" s="273" t="s">
        <v>486</v>
      </c>
      <c r="D318" s="467" t="s">
        <v>346</v>
      </c>
      <c r="E318" s="470">
        <v>15</v>
      </c>
      <c r="F318" s="84" t="s">
        <v>444</v>
      </c>
      <c r="G318" s="84" t="s">
        <v>49</v>
      </c>
      <c r="H318" s="69" t="s">
        <v>75</v>
      </c>
      <c r="I318" s="69" t="s">
        <v>75</v>
      </c>
      <c r="J318" s="471">
        <v>3.4</v>
      </c>
      <c r="K318" s="304">
        <f t="shared" si="8"/>
        <v>40</v>
      </c>
      <c r="L318" s="221">
        <v>40</v>
      </c>
      <c r="M318" s="220" t="e">
        <f>IF(L318="nio",0,IF(L318&gt;0,L318*J318/N318,0))*VLOOKUP(B318,'2B-Kosten per locatie'!$A$14:$D$38,4,FALSE)</f>
        <v>#DIV/0!</v>
      </c>
      <c r="N318" s="305">
        <f>IF(L318="nio",0,IF(L318&gt;0,VLOOKUP(G318,'3-Productie normen'!A:J,VLOOKUP(L318,'3-Productie normen'!$B$34:$C$37,2,FALSE),FALSE)))</f>
        <v>0</v>
      </c>
      <c r="O318" s="306" t="str">
        <f>VLOOKUP(G318,'3-Productie normen'!A:L,9,FALSE)</f>
        <v>V</v>
      </c>
      <c r="P318" s="306"/>
      <c r="R318" s="307">
        <f t="shared" si="9"/>
        <v>136</v>
      </c>
    </row>
    <row r="319" spans="1:18" ht="14.1" customHeight="1">
      <c r="A319" s="73">
        <v>319</v>
      </c>
      <c r="B319" s="457" t="s">
        <v>263</v>
      </c>
      <c r="C319" s="273" t="s">
        <v>486</v>
      </c>
      <c r="D319" s="467" t="s">
        <v>346</v>
      </c>
      <c r="E319" s="470">
        <v>16</v>
      </c>
      <c r="F319" s="84" t="s">
        <v>445</v>
      </c>
      <c r="G319" s="84" t="s">
        <v>45</v>
      </c>
      <c r="H319" s="84" t="s">
        <v>485</v>
      </c>
      <c r="I319" s="458" t="s">
        <v>80</v>
      </c>
      <c r="J319" s="471">
        <v>7.5</v>
      </c>
      <c r="K319" s="304">
        <f t="shared" si="8"/>
        <v>80</v>
      </c>
      <c r="L319" s="221">
        <v>80</v>
      </c>
      <c r="M319" s="220" t="e">
        <f>IF(L319="nio",0,IF(L319&gt;0,L319*J319/N319,0))*VLOOKUP(B319,'2B-Kosten per locatie'!$A$14:$D$38,4,FALSE)</f>
        <v>#DIV/0!</v>
      </c>
      <c r="N319" s="305">
        <f>IF(L319="nio",0,IF(L319&gt;0,VLOOKUP(G319,'3-Productie normen'!A:J,VLOOKUP(L319,'3-Productie normen'!$B$34:$C$37,2,FALSE),FALSE)))</f>
        <v>0</v>
      </c>
      <c r="O319" s="306" t="str">
        <f>VLOOKUP(G319,'3-Productie normen'!A:L,9,FALSE)</f>
        <v>V</v>
      </c>
      <c r="P319" s="306"/>
      <c r="R319" s="307">
        <f t="shared" si="9"/>
        <v>600</v>
      </c>
    </row>
    <row r="320" spans="1:18" ht="14.1" customHeight="1">
      <c r="A320" s="73">
        <v>320</v>
      </c>
      <c r="B320" s="457" t="s">
        <v>263</v>
      </c>
      <c r="C320" s="273" t="s">
        <v>486</v>
      </c>
      <c r="D320" s="467" t="s">
        <v>346</v>
      </c>
      <c r="E320" s="470">
        <v>17</v>
      </c>
      <c r="F320" s="84" t="s">
        <v>446</v>
      </c>
      <c r="G320" s="84" t="s">
        <v>49</v>
      </c>
      <c r="H320" s="84"/>
      <c r="I320" s="458" t="s">
        <v>80</v>
      </c>
      <c r="J320" s="471">
        <v>5.2</v>
      </c>
      <c r="K320" s="304">
        <f t="shared" si="8"/>
        <v>40</v>
      </c>
      <c r="L320" s="221">
        <v>40</v>
      </c>
      <c r="M320" s="220" t="e">
        <f>IF(L320="nio",0,IF(L320&gt;0,L320*J320/N320,0))*VLOOKUP(B320,'2B-Kosten per locatie'!$A$14:$D$38,4,FALSE)</f>
        <v>#DIV/0!</v>
      </c>
      <c r="N320" s="305">
        <f>IF(L320="nio",0,IF(L320&gt;0,VLOOKUP(G320,'3-Productie normen'!A:J,VLOOKUP(L320,'3-Productie normen'!$B$34:$C$37,2,FALSE),FALSE)))</f>
        <v>0</v>
      </c>
      <c r="O320" s="306" t="str">
        <f>VLOOKUP(G320,'3-Productie normen'!A:L,9,FALSE)</f>
        <v>V</v>
      </c>
      <c r="P320" s="306"/>
      <c r="R320" s="307">
        <f t="shared" si="9"/>
        <v>208</v>
      </c>
    </row>
    <row r="321" spans="1:18" ht="14.1" customHeight="1">
      <c r="A321" s="73">
        <v>321</v>
      </c>
      <c r="B321" s="457" t="s">
        <v>263</v>
      </c>
      <c r="C321" s="273" t="s">
        <v>486</v>
      </c>
      <c r="D321" s="467" t="s">
        <v>346</v>
      </c>
      <c r="E321" s="470">
        <v>18</v>
      </c>
      <c r="F321" s="84" t="s">
        <v>447</v>
      </c>
      <c r="G321" s="286" t="s">
        <v>41</v>
      </c>
      <c r="H321" s="69" t="s">
        <v>350</v>
      </c>
      <c r="I321" s="457" t="s">
        <v>76</v>
      </c>
      <c r="J321" s="471">
        <v>5</v>
      </c>
      <c r="K321" s="304">
        <f t="shared" si="8"/>
        <v>200</v>
      </c>
      <c r="L321" s="221">
        <v>200</v>
      </c>
      <c r="M321" s="220" t="e">
        <f>IF(L321="nio",0,IF(L321&gt;0,L321*J321/N321,0))*VLOOKUP(B321,'2B-Kosten per locatie'!$A$14:$D$38,4,FALSE)</f>
        <v>#DIV/0!</v>
      </c>
      <c r="N321" s="305">
        <f>IF(L321="nio",0,IF(L321&gt;0,VLOOKUP(G321,'3-Productie normen'!A:J,VLOOKUP(L321,'3-Productie normen'!$B$34:$C$37,2,FALSE),FALSE)))</f>
        <v>0</v>
      </c>
      <c r="O321" s="306" t="str">
        <f>VLOOKUP(G321,'3-Productie normen'!A:L,9,FALSE)</f>
        <v>S</v>
      </c>
      <c r="P321" s="306"/>
      <c r="R321" s="307">
        <f t="shared" si="9"/>
        <v>1000</v>
      </c>
    </row>
    <row r="322" spans="1:18" ht="14.1" customHeight="1">
      <c r="A322" s="73">
        <v>322</v>
      </c>
      <c r="B322" s="457" t="s">
        <v>263</v>
      </c>
      <c r="C322" s="273" t="s">
        <v>486</v>
      </c>
      <c r="D322" s="467" t="s">
        <v>346</v>
      </c>
      <c r="E322" s="470">
        <v>19</v>
      </c>
      <c r="F322" s="84" t="s">
        <v>448</v>
      </c>
      <c r="G322" s="84" t="s">
        <v>290</v>
      </c>
      <c r="H322" s="69" t="s">
        <v>75</v>
      </c>
      <c r="I322" s="69" t="s">
        <v>75</v>
      </c>
      <c r="J322" s="471">
        <v>64</v>
      </c>
      <c r="K322" s="304">
        <f t="shared" si="8"/>
        <v>80</v>
      </c>
      <c r="L322" s="221">
        <v>80</v>
      </c>
      <c r="M322" s="220" t="e">
        <f>IF(L322="nio",0,IF(L322&gt;0,L322*J322/N322,0))*VLOOKUP(B322,'2B-Kosten per locatie'!$A$14:$D$38,4,FALSE)</f>
        <v>#DIV/0!</v>
      </c>
      <c r="N322" s="305">
        <f>IF(L322="nio",0,IF(L322&gt;0,VLOOKUP(G322,'3-Productie normen'!A:J,VLOOKUP(L322,'3-Productie normen'!$B$34:$C$37,2,FALSE),FALSE)))</f>
        <v>0</v>
      </c>
      <c r="O322" s="306" t="str">
        <f>VLOOKUP(G322,'3-Productie normen'!A:L,9,FALSE)</f>
        <v>L</v>
      </c>
      <c r="P322" s="306"/>
      <c r="R322" s="307">
        <f t="shared" si="9"/>
        <v>5120</v>
      </c>
    </row>
    <row r="323" spans="1:18" ht="14.1" customHeight="1">
      <c r="A323" s="73">
        <v>323</v>
      </c>
      <c r="B323" s="457" t="s">
        <v>263</v>
      </c>
      <c r="C323" s="273" t="s">
        <v>486</v>
      </c>
      <c r="D323" s="467" t="s">
        <v>346</v>
      </c>
      <c r="E323" s="470">
        <v>22</v>
      </c>
      <c r="F323" s="84" t="s">
        <v>449</v>
      </c>
      <c r="G323" s="84" t="s">
        <v>652</v>
      </c>
      <c r="H323" s="69" t="s">
        <v>75</v>
      </c>
      <c r="I323" s="69" t="s">
        <v>75</v>
      </c>
      <c r="J323" s="471">
        <v>6.7</v>
      </c>
      <c r="K323" s="304">
        <f t="shared" si="8"/>
        <v>80</v>
      </c>
      <c r="L323" s="221">
        <v>80</v>
      </c>
      <c r="M323" s="220" t="e">
        <f>IF(L323="nio",0,IF(L323&gt;0,L323*J323/N323,0))*VLOOKUP(B323,'2B-Kosten per locatie'!$A$14:$D$38,4,FALSE)</f>
        <v>#DIV/0!</v>
      </c>
      <c r="N323" s="305">
        <f>IF(L323="nio",0,IF(L323&gt;0,VLOOKUP(G323,'3-Productie normen'!A:J,VLOOKUP(L323,'3-Productie normen'!$B$34:$C$37,2,FALSE),FALSE)))</f>
        <v>0</v>
      </c>
      <c r="O323" s="306" t="str">
        <f>VLOOKUP(G323,'3-Productie normen'!A:L,9,FALSE)</f>
        <v>V</v>
      </c>
      <c r="P323" s="306"/>
      <c r="R323" s="307">
        <f t="shared" si="9"/>
        <v>536</v>
      </c>
    </row>
    <row r="324" spans="1:18" ht="14.1" customHeight="1">
      <c r="A324" s="73">
        <v>324</v>
      </c>
      <c r="B324" s="457" t="s">
        <v>263</v>
      </c>
      <c r="C324" s="273" t="s">
        <v>486</v>
      </c>
      <c r="D324" s="467" t="s">
        <v>346</v>
      </c>
      <c r="E324" s="475">
        <v>23</v>
      </c>
      <c r="F324" s="86" t="s">
        <v>449</v>
      </c>
      <c r="G324" s="84" t="s">
        <v>652</v>
      </c>
      <c r="H324" s="69" t="s">
        <v>75</v>
      </c>
      <c r="I324" s="69" t="s">
        <v>75</v>
      </c>
      <c r="J324" s="472">
        <v>6.7</v>
      </c>
      <c r="K324" s="304">
        <f t="shared" si="8"/>
        <v>80</v>
      </c>
      <c r="L324" s="221">
        <v>80</v>
      </c>
      <c r="M324" s="220" t="e">
        <f>IF(L324="nio",0,IF(L324&gt;0,L324*J324/N324,0))*VLOOKUP(B324,'2B-Kosten per locatie'!$A$14:$D$38,4,FALSE)</f>
        <v>#DIV/0!</v>
      </c>
      <c r="N324" s="305">
        <f>IF(L324="nio",0,IF(L324&gt;0,VLOOKUP(G324,'3-Productie normen'!A:J,VLOOKUP(L324,'3-Productie normen'!$B$34:$C$37,2,FALSE),FALSE)))</f>
        <v>0</v>
      </c>
      <c r="O324" s="306" t="str">
        <f>VLOOKUP(G324,'3-Productie normen'!A:L,9,FALSE)</f>
        <v>V</v>
      </c>
      <c r="P324" s="306"/>
      <c r="R324" s="307">
        <f t="shared" si="9"/>
        <v>536</v>
      </c>
    </row>
    <row r="325" spans="1:18" ht="14.1" customHeight="1">
      <c r="A325" s="73">
        <v>325</v>
      </c>
      <c r="B325" s="457" t="s">
        <v>263</v>
      </c>
      <c r="C325" s="273" t="s">
        <v>486</v>
      </c>
      <c r="D325" s="467" t="s">
        <v>346</v>
      </c>
      <c r="E325" s="475">
        <v>24</v>
      </c>
      <c r="F325" s="86" t="s">
        <v>289</v>
      </c>
      <c r="G325" s="69" t="s">
        <v>538</v>
      </c>
      <c r="H325" s="69" t="s">
        <v>75</v>
      </c>
      <c r="I325" s="69" t="s">
        <v>75</v>
      </c>
      <c r="J325" s="472">
        <v>55.7</v>
      </c>
      <c r="K325" s="304">
        <f t="shared" si="8"/>
        <v>80</v>
      </c>
      <c r="L325" s="221">
        <v>80</v>
      </c>
      <c r="M325" s="220" t="e">
        <f>IF(L325="nio",0,IF(L325&gt;0,L325*J325/N325,0))*VLOOKUP(B325,'2B-Kosten per locatie'!$A$14:$D$38,4,FALSE)</f>
        <v>#DIV/0!</v>
      </c>
      <c r="N325" s="305">
        <f>IF(L325="nio",0,IF(L325&gt;0,VLOOKUP(G325,'3-Productie normen'!A:J,VLOOKUP(L325,'3-Productie normen'!$B$34:$C$37,2,FALSE),FALSE)))</f>
        <v>0</v>
      </c>
      <c r="O325" s="306" t="str">
        <f>VLOOKUP(G325,'3-Productie normen'!A:L,9,FALSE)</f>
        <v>L</v>
      </c>
      <c r="P325" s="306"/>
      <c r="R325" s="307">
        <f t="shared" si="9"/>
        <v>4456</v>
      </c>
    </row>
    <row r="326" spans="1:18" ht="14.1" customHeight="1">
      <c r="A326" s="73">
        <v>326</v>
      </c>
      <c r="B326" s="457" t="s">
        <v>263</v>
      </c>
      <c r="C326" s="273" t="s">
        <v>486</v>
      </c>
      <c r="D326" s="467" t="s">
        <v>346</v>
      </c>
      <c r="E326" s="475">
        <v>25</v>
      </c>
      <c r="F326" s="86" t="s">
        <v>450</v>
      </c>
      <c r="G326" s="286" t="s">
        <v>41</v>
      </c>
      <c r="H326" s="69" t="s">
        <v>350</v>
      </c>
      <c r="I326" s="457" t="s">
        <v>76</v>
      </c>
      <c r="J326" s="472">
        <v>5</v>
      </c>
      <c r="K326" s="304">
        <f t="shared" si="8"/>
        <v>200</v>
      </c>
      <c r="L326" s="221">
        <v>200</v>
      </c>
      <c r="M326" s="220" t="e">
        <f>IF(L326="nio",0,IF(L326&gt;0,L326*J326/N326,0))*VLOOKUP(B326,'2B-Kosten per locatie'!$A$14:$D$38,4,FALSE)</f>
        <v>#DIV/0!</v>
      </c>
      <c r="N326" s="305">
        <f>IF(L326="nio",0,IF(L326&gt;0,VLOOKUP(G326,'3-Productie normen'!A:J,VLOOKUP(L326,'3-Productie normen'!$B$34:$C$37,2,FALSE),FALSE)))</f>
        <v>0</v>
      </c>
      <c r="O326" s="306" t="str">
        <f>VLOOKUP(G326,'3-Productie normen'!A:L,9,FALSE)</f>
        <v>S</v>
      </c>
      <c r="P326" s="306"/>
      <c r="R326" s="307">
        <f t="shared" si="9"/>
        <v>1000</v>
      </c>
    </row>
    <row r="327" spans="1:18" ht="14.1" customHeight="1">
      <c r="A327" s="73">
        <v>327</v>
      </c>
      <c r="B327" s="457" t="s">
        <v>263</v>
      </c>
      <c r="C327" s="273" t="s">
        <v>486</v>
      </c>
      <c r="D327" s="467" t="s">
        <v>346</v>
      </c>
      <c r="E327" s="475">
        <v>27</v>
      </c>
      <c r="F327" s="86" t="s">
        <v>451</v>
      </c>
      <c r="G327" s="286" t="s">
        <v>41</v>
      </c>
      <c r="H327" s="69" t="s">
        <v>350</v>
      </c>
      <c r="I327" s="457" t="s">
        <v>76</v>
      </c>
      <c r="J327" s="472">
        <v>4.29</v>
      </c>
      <c r="K327" s="304">
        <f t="shared" si="8"/>
        <v>200</v>
      </c>
      <c r="L327" s="221">
        <v>200</v>
      </c>
      <c r="M327" s="220" t="e">
        <f>IF(L327="nio",0,IF(L327&gt;0,L327*J327/N327,0))*VLOOKUP(B327,'2B-Kosten per locatie'!$A$14:$D$38,4,FALSE)</f>
        <v>#DIV/0!</v>
      </c>
      <c r="N327" s="305">
        <f>IF(L327="nio",0,IF(L327&gt;0,VLOOKUP(G327,'3-Productie normen'!A:J,VLOOKUP(L327,'3-Productie normen'!$B$34:$C$37,2,FALSE),FALSE)))</f>
        <v>0</v>
      </c>
      <c r="O327" s="306" t="str">
        <f>VLOOKUP(G327,'3-Productie normen'!A:L,9,FALSE)</f>
        <v>S</v>
      </c>
      <c r="P327" s="306"/>
      <c r="R327" s="307">
        <f t="shared" si="9"/>
        <v>858</v>
      </c>
    </row>
    <row r="328" spans="1:18" ht="14.1" customHeight="1">
      <c r="A328" s="73">
        <v>328</v>
      </c>
      <c r="B328" s="457" t="s">
        <v>263</v>
      </c>
      <c r="C328" s="273" t="s">
        <v>486</v>
      </c>
      <c r="D328" s="467" t="s">
        <v>346</v>
      </c>
      <c r="E328" s="475">
        <v>28</v>
      </c>
      <c r="F328" s="86" t="s">
        <v>451</v>
      </c>
      <c r="G328" s="286" t="s">
        <v>41</v>
      </c>
      <c r="H328" s="69" t="s">
        <v>350</v>
      </c>
      <c r="I328" s="457" t="s">
        <v>76</v>
      </c>
      <c r="J328" s="472">
        <v>4.29</v>
      </c>
      <c r="K328" s="304">
        <f t="shared" si="8"/>
        <v>200</v>
      </c>
      <c r="L328" s="221">
        <v>200</v>
      </c>
      <c r="M328" s="220" t="e">
        <f>IF(L328="nio",0,IF(L328&gt;0,L328*J328/N328,0))*VLOOKUP(B328,'2B-Kosten per locatie'!$A$14:$D$38,4,FALSE)</f>
        <v>#DIV/0!</v>
      </c>
      <c r="N328" s="305">
        <f>IF(L328="nio",0,IF(L328&gt;0,VLOOKUP(G328,'3-Productie normen'!A:J,VLOOKUP(L328,'3-Productie normen'!$B$34:$C$37,2,FALSE),FALSE)))</f>
        <v>0</v>
      </c>
      <c r="O328" s="306" t="str">
        <f>VLOOKUP(G328,'3-Productie normen'!A:L,9,FALSE)</f>
        <v>S</v>
      </c>
      <c r="P328" s="306"/>
      <c r="R328" s="307">
        <f t="shared" si="9"/>
        <v>858</v>
      </c>
    </row>
    <row r="329" spans="1:18" ht="14.1" customHeight="1">
      <c r="A329" s="73">
        <v>329</v>
      </c>
      <c r="B329" s="457" t="s">
        <v>263</v>
      </c>
      <c r="C329" s="273" t="s">
        <v>486</v>
      </c>
      <c r="D329" s="467" t="s">
        <v>346</v>
      </c>
      <c r="E329" s="475">
        <v>29</v>
      </c>
      <c r="F329" s="86" t="s">
        <v>452</v>
      </c>
      <c r="G329" s="86" t="s">
        <v>290</v>
      </c>
      <c r="H329" s="69" t="s">
        <v>75</v>
      </c>
      <c r="I329" s="69" t="s">
        <v>75</v>
      </c>
      <c r="J329" s="472">
        <v>62</v>
      </c>
      <c r="K329" s="304">
        <f t="shared" si="8"/>
        <v>80</v>
      </c>
      <c r="L329" s="221">
        <v>80</v>
      </c>
      <c r="M329" s="220" t="e">
        <f>IF(L329="nio",0,IF(L329&gt;0,L329*J329/N329,0))*VLOOKUP(B329,'2B-Kosten per locatie'!$A$14:$D$38,4,FALSE)</f>
        <v>#DIV/0!</v>
      </c>
      <c r="N329" s="305">
        <f>IF(L329="nio",0,IF(L329&gt;0,VLOOKUP(G329,'3-Productie normen'!A:J,VLOOKUP(L329,'3-Productie normen'!$B$34:$C$37,2,FALSE),FALSE)))</f>
        <v>0</v>
      </c>
      <c r="O329" s="306" t="str">
        <f>VLOOKUP(G329,'3-Productie normen'!A:L,9,FALSE)</f>
        <v>L</v>
      </c>
      <c r="P329" s="306"/>
      <c r="R329" s="307">
        <f t="shared" si="9"/>
        <v>4960</v>
      </c>
    </row>
    <row r="330" spans="1:18" ht="14.1" customHeight="1">
      <c r="A330" s="73">
        <v>330</v>
      </c>
      <c r="B330" s="457" t="s">
        <v>263</v>
      </c>
      <c r="C330" s="273" t="s">
        <v>486</v>
      </c>
      <c r="D330" s="467" t="s">
        <v>346</v>
      </c>
      <c r="E330" s="475">
        <v>30</v>
      </c>
      <c r="F330" s="86" t="s">
        <v>453</v>
      </c>
      <c r="G330" s="84" t="s">
        <v>45</v>
      </c>
      <c r="H330" s="86" t="s">
        <v>485</v>
      </c>
      <c r="I330" s="458" t="s">
        <v>80</v>
      </c>
      <c r="J330" s="472">
        <v>6.65</v>
      </c>
      <c r="K330" s="304">
        <f t="shared" ref="K330:K393" si="10">SUM(L330:L330)</f>
        <v>80</v>
      </c>
      <c r="L330" s="221">
        <v>80</v>
      </c>
      <c r="M330" s="220" t="e">
        <f>IF(L330="nio",0,IF(L330&gt;0,L330*J330/N330,0))*VLOOKUP(B330,'2B-Kosten per locatie'!$A$14:$D$38,4,FALSE)</f>
        <v>#DIV/0!</v>
      </c>
      <c r="N330" s="305">
        <f>IF(L330="nio",0,IF(L330&gt;0,VLOOKUP(G330,'3-Productie normen'!A:J,VLOOKUP(L330,'3-Productie normen'!$B$34:$C$37,2,FALSE),FALSE)))</f>
        <v>0</v>
      </c>
      <c r="O330" s="306" t="str">
        <f>VLOOKUP(G330,'3-Productie normen'!A:L,9,FALSE)</f>
        <v>V</v>
      </c>
      <c r="P330" s="306"/>
      <c r="R330" s="307">
        <f t="shared" si="9"/>
        <v>532</v>
      </c>
    </row>
    <row r="331" spans="1:18" ht="14.1" customHeight="1">
      <c r="A331" s="73">
        <v>331</v>
      </c>
      <c r="B331" s="457" t="s">
        <v>263</v>
      </c>
      <c r="C331" s="273" t="s">
        <v>486</v>
      </c>
      <c r="D331" s="467" t="s">
        <v>346</v>
      </c>
      <c r="E331" s="475">
        <v>31</v>
      </c>
      <c r="F331" s="86" t="s">
        <v>454</v>
      </c>
      <c r="G331" s="86" t="s">
        <v>290</v>
      </c>
      <c r="H331" s="69" t="s">
        <v>75</v>
      </c>
      <c r="I331" s="69" t="s">
        <v>75</v>
      </c>
      <c r="J331" s="472">
        <v>71.599999999999994</v>
      </c>
      <c r="K331" s="304">
        <f t="shared" si="10"/>
        <v>80</v>
      </c>
      <c r="L331" s="221">
        <v>80</v>
      </c>
      <c r="M331" s="220" t="e">
        <f>IF(L331="nio",0,IF(L331&gt;0,L331*J331/N331,0))*VLOOKUP(B331,'2B-Kosten per locatie'!$A$14:$D$38,4,FALSE)</f>
        <v>#DIV/0!</v>
      </c>
      <c r="N331" s="305">
        <f>IF(L331="nio",0,IF(L331&gt;0,VLOOKUP(G331,'3-Productie normen'!A:J,VLOOKUP(L331,'3-Productie normen'!$B$34:$C$37,2,FALSE),FALSE)))</f>
        <v>0</v>
      </c>
      <c r="O331" s="306" t="str">
        <f>VLOOKUP(G331,'3-Productie normen'!A:L,9,FALSE)</f>
        <v>L</v>
      </c>
      <c r="P331" s="306"/>
      <c r="R331" s="307">
        <f t="shared" ref="R331:R394" si="11">K331*J331</f>
        <v>5728</v>
      </c>
    </row>
    <row r="332" spans="1:18" ht="14.1" customHeight="1">
      <c r="A332" s="73">
        <v>332</v>
      </c>
      <c r="B332" s="457" t="s">
        <v>263</v>
      </c>
      <c r="C332" s="273" t="s">
        <v>486</v>
      </c>
      <c r="D332" s="467" t="s">
        <v>346</v>
      </c>
      <c r="E332" s="475">
        <v>32</v>
      </c>
      <c r="F332" s="86" t="s">
        <v>455</v>
      </c>
      <c r="G332" s="69" t="s">
        <v>49</v>
      </c>
      <c r="H332" s="86"/>
      <c r="I332" s="458" t="s">
        <v>80</v>
      </c>
      <c r="J332" s="472">
        <v>7.9</v>
      </c>
      <c r="K332" s="304">
        <f t="shared" si="10"/>
        <v>40</v>
      </c>
      <c r="L332" s="221">
        <v>40</v>
      </c>
      <c r="M332" s="220" t="e">
        <f>IF(L332="nio",0,IF(L332&gt;0,L332*J332/N332,0))*VLOOKUP(B332,'2B-Kosten per locatie'!$A$14:$D$38,4,FALSE)</f>
        <v>#DIV/0!</v>
      </c>
      <c r="N332" s="305">
        <f>IF(L332="nio",0,IF(L332&gt;0,VLOOKUP(G332,'3-Productie normen'!A:J,VLOOKUP(L332,'3-Productie normen'!$B$34:$C$37,2,FALSE),FALSE)))</f>
        <v>0</v>
      </c>
      <c r="O332" s="306" t="str">
        <f>VLOOKUP(G332,'3-Productie normen'!A:L,9,FALSE)</f>
        <v>V</v>
      </c>
      <c r="P332" s="306"/>
      <c r="R332" s="307">
        <f t="shared" si="11"/>
        <v>316</v>
      </c>
    </row>
    <row r="333" spans="1:18" ht="14.1" customHeight="1">
      <c r="A333" s="73">
        <v>333</v>
      </c>
      <c r="B333" s="457" t="s">
        <v>263</v>
      </c>
      <c r="C333" s="273" t="s">
        <v>486</v>
      </c>
      <c r="D333" s="467" t="s">
        <v>346</v>
      </c>
      <c r="E333" s="475">
        <v>33</v>
      </c>
      <c r="F333" s="86" t="s">
        <v>456</v>
      </c>
      <c r="G333" s="273" t="s">
        <v>39</v>
      </c>
      <c r="H333" s="69" t="s">
        <v>75</v>
      </c>
      <c r="I333" s="69" t="s">
        <v>75</v>
      </c>
      <c r="J333" s="472">
        <v>14</v>
      </c>
      <c r="K333" s="304">
        <f t="shared" si="10"/>
        <v>40</v>
      </c>
      <c r="L333" s="221">
        <v>40</v>
      </c>
      <c r="M333" s="220" t="e">
        <f>IF(L333="nio",0,IF(L333&gt;0,L333*J333/N333,0))*VLOOKUP(B333,'2B-Kosten per locatie'!$A$14:$D$38,4,FALSE)</f>
        <v>#DIV/0!</v>
      </c>
      <c r="N333" s="305">
        <f>IF(L333="nio",0,IF(L333&gt;0,VLOOKUP(G333,'3-Productie normen'!A:J,VLOOKUP(L333,'3-Productie normen'!$B$34:$C$37,2,FALSE),FALSE)))</f>
        <v>0</v>
      </c>
      <c r="O333" s="306" t="str">
        <f>VLOOKUP(G333,'3-Productie normen'!A:L,9,FALSE)</f>
        <v>B</v>
      </c>
      <c r="P333" s="306"/>
      <c r="R333" s="307">
        <f t="shared" si="11"/>
        <v>560</v>
      </c>
    </row>
    <row r="334" spans="1:18" ht="14.1" customHeight="1">
      <c r="A334" s="73">
        <v>334</v>
      </c>
      <c r="B334" s="457" t="s">
        <v>263</v>
      </c>
      <c r="C334" s="273" t="s">
        <v>486</v>
      </c>
      <c r="D334" s="467" t="s">
        <v>346</v>
      </c>
      <c r="E334" s="475">
        <v>34</v>
      </c>
      <c r="F334" s="86" t="s">
        <v>457</v>
      </c>
      <c r="G334" s="273" t="s">
        <v>43</v>
      </c>
      <c r="H334" s="69" t="s">
        <v>75</v>
      </c>
      <c r="I334" s="69" t="s">
        <v>75</v>
      </c>
      <c r="J334" s="472">
        <v>41.7</v>
      </c>
      <c r="K334" s="304">
        <f t="shared" si="10"/>
        <v>200</v>
      </c>
      <c r="L334" s="221">
        <v>200</v>
      </c>
      <c r="M334" s="220" t="e">
        <f>IF(L334="nio",0,IF(L334&gt;0,L334*J334/N334,0))*VLOOKUP(B334,'2B-Kosten per locatie'!$A$14:$D$38,4,FALSE)</f>
        <v>#DIV/0!</v>
      </c>
      <c r="N334" s="305">
        <f>IF(L334="nio",0,IF(L334&gt;0,VLOOKUP(G334,'3-Productie normen'!A:J,VLOOKUP(L334,'3-Productie normen'!$B$34:$C$37,2,FALSE),FALSE)))</f>
        <v>0</v>
      </c>
      <c r="O334" s="306" t="str">
        <f>VLOOKUP(G334,'3-Productie normen'!A:L,9,FALSE)</f>
        <v>V</v>
      </c>
      <c r="P334" s="306"/>
      <c r="R334" s="307">
        <f t="shared" si="11"/>
        <v>8340</v>
      </c>
    </row>
    <row r="335" spans="1:18" ht="14.1" customHeight="1">
      <c r="A335" s="73">
        <v>335</v>
      </c>
      <c r="B335" s="457" t="s">
        <v>263</v>
      </c>
      <c r="C335" s="273" t="s">
        <v>486</v>
      </c>
      <c r="D335" s="467" t="s">
        <v>346</v>
      </c>
      <c r="E335" s="475">
        <v>35</v>
      </c>
      <c r="F335" s="86" t="s">
        <v>458</v>
      </c>
      <c r="G335" s="286" t="s">
        <v>41</v>
      </c>
      <c r="H335" s="69" t="s">
        <v>350</v>
      </c>
      <c r="I335" s="457" t="s">
        <v>76</v>
      </c>
      <c r="J335" s="472">
        <v>5</v>
      </c>
      <c r="K335" s="304">
        <f t="shared" si="10"/>
        <v>200</v>
      </c>
      <c r="L335" s="221">
        <v>200</v>
      </c>
      <c r="M335" s="220" t="e">
        <f>IF(L335="nio",0,IF(L335&gt;0,L335*J335/N335,0))*VLOOKUP(B335,'2B-Kosten per locatie'!$A$14:$D$38,4,FALSE)</f>
        <v>#DIV/0!</v>
      </c>
      <c r="N335" s="305">
        <f>IF(L335="nio",0,IF(L335&gt;0,VLOOKUP(G335,'3-Productie normen'!A:J,VLOOKUP(L335,'3-Productie normen'!$B$34:$C$37,2,FALSE),FALSE)))</f>
        <v>0</v>
      </c>
      <c r="O335" s="306" t="str">
        <f>VLOOKUP(G335,'3-Productie normen'!A:L,9,FALSE)</f>
        <v>S</v>
      </c>
      <c r="P335" s="306"/>
      <c r="R335" s="307">
        <f t="shared" si="11"/>
        <v>1000</v>
      </c>
    </row>
    <row r="336" spans="1:18" ht="14.1" customHeight="1">
      <c r="A336" s="73">
        <v>336</v>
      </c>
      <c r="B336" s="457" t="s">
        <v>263</v>
      </c>
      <c r="C336" s="273" t="s">
        <v>486</v>
      </c>
      <c r="D336" s="467" t="s">
        <v>346</v>
      </c>
      <c r="E336" s="475">
        <v>38</v>
      </c>
      <c r="F336" s="86" t="s">
        <v>459</v>
      </c>
      <c r="G336" s="69" t="s">
        <v>49</v>
      </c>
      <c r="H336" s="69" t="s">
        <v>75</v>
      </c>
      <c r="I336" s="69" t="s">
        <v>75</v>
      </c>
      <c r="J336" s="472">
        <v>16.2</v>
      </c>
      <c r="K336" s="304">
        <f t="shared" si="10"/>
        <v>40</v>
      </c>
      <c r="L336" s="221">
        <v>40</v>
      </c>
      <c r="M336" s="220" t="e">
        <f>IF(L336="nio",0,IF(L336&gt;0,L336*J336/N336,0))*VLOOKUP(B336,'2B-Kosten per locatie'!$A$14:$D$38,4,FALSE)</f>
        <v>#DIV/0!</v>
      </c>
      <c r="N336" s="305">
        <f>IF(L336="nio",0,IF(L336&gt;0,VLOOKUP(G336,'3-Productie normen'!A:J,VLOOKUP(L336,'3-Productie normen'!$B$34:$C$37,2,FALSE),FALSE)))</f>
        <v>0</v>
      </c>
      <c r="O336" s="306" t="str">
        <f>VLOOKUP(G336,'3-Productie normen'!A:L,9,FALSE)</f>
        <v>V</v>
      </c>
      <c r="P336" s="306"/>
      <c r="R336" s="307">
        <f t="shared" si="11"/>
        <v>648</v>
      </c>
    </row>
    <row r="337" spans="1:18" ht="14.1" customHeight="1">
      <c r="A337" s="73">
        <v>337</v>
      </c>
      <c r="B337" s="457" t="s">
        <v>263</v>
      </c>
      <c r="C337" s="273" t="s">
        <v>486</v>
      </c>
      <c r="D337" s="467" t="s">
        <v>346</v>
      </c>
      <c r="E337" s="475">
        <v>39</v>
      </c>
      <c r="F337" s="86" t="s">
        <v>439</v>
      </c>
      <c r="G337" s="273" t="s">
        <v>43</v>
      </c>
      <c r="H337" s="69" t="s">
        <v>75</v>
      </c>
      <c r="I337" s="69" t="s">
        <v>75</v>
      </c>
      <c r="J337" s="472">
        <v>22.5</v>
      </c>
      <c r="K337" s="304">
        <f t="shared" si="10"/>
        <v>200</v>
      </c>
      <c r="L337" s="221">
        <v>200</v>
      </c>
      <c r="M337" s="220" t="e">
        <f>IF(L337="nio",0,IF(L337&gt;0,L337*J337/N337,0))*VLOOKUP(B337,'2B-Kosten per locatie'!$A$14:$D$38,4,FALSE)</f>
        <v>#DIV/0!</v>
      </c>
      <c r="N337" s="305">
        <f>IF(L337="nio",0,IF(L337&gt;0,VLOOKUP(G337,'3-Productie normen'!A:J,VLOOKUP(L337,'3-Productie normen'!$B$34:$C$37,2,FALSE),FALSE)))</f>
        <v>0</v>
      </c>
      <c r="O337" s="306" t="str">
        <f>VLOOKUP(G337,'3-Productie normen'!A:L,9,FALSE)</f>
        <v>V</v>
      </c>
      <c r="P337" s="306"/>
      <c r="R337" s="307">
        <f t="shared" si="11"/>
        <v>4500</v>
      </c>
    </row>
    <row r="338" spans="1:18" ht="14.1" customHeight="1">
      <c r="A338" s="73">
        <v>338</v>
      </c>
      <c r="B338" s="457" t="s">
        <v>263</v>
      </c>
      <c r="C338" s="273" t="s">
        <v>486</v>
      </c>
      <c r="D338" s="467" t="s">
        <v>346</v>
      </c>
      <c r="E338" s="475">
        <v>40</v>
      </c>
      <c r="F338" s="86" t="s">
        <v>460</v>
      </c>
      <c r="G338" s="69" t="s">
        <v>290</v>
      </c>
      <c r="H338" s="69" t="s">
        <v>75</v>
      </c>
      <c r="I338" s="69" t="s">
        <v>75</v>
      </c>
      <c r="J338" s="472">
        <v>55.7</v>
      </c>
      <c r="K338" s="304">
        <f t="shared" si="10"/>
        <v>80</v>
      </c>
      <c r="L338" s="221">
        <v>80</v>
      </c>
      <c r="M338" s="220" t="e">
        <f>IF(L338="nio",0,IF(L338&gt;0,L338*J338/N338,0))*VLOOKUP(B338,'2B-Kosten per locatie'!$A$14:$D$38,4,FALSE)</f>
        <v>#DIV/0!</v>
      </c>
      <c r="N338" s="305">
        <f>IF(L338="nio",0,IF(L338&gt;0,VLOOKUP(G338,'3-Productie normen'!A:J,VLOOKUP(L338,'3-Productie normen'!$B$34:$C$37,2,FALSE),FALSE)))</f>
        <v>0</v>
      </c>
      <c r="O338" s="306" t="str">
        <f>VLOOKUP(G338,'3-Productie normen'!A:L,9,FALSE)</f>
        <v>L</v>
      </c>
      <c r="P338" s="306"/>
      <c r="R338" s="307">
        <f t="shared" si="11"/>
        <v>4456</v>
      </c>
    </row>
    <row r="339" spans="1:18" ht="14.1" customHeight="1">
      <c r="A339" s="73">
        <v>339</v>
      </c>
      <c r="B339" s="457" t="s">
        <v>263</v>
      </c>
      <c r="C339" s="273" t="s">
        <v>486</v>
      </c>
      <c r="D339" s="467" t="s">
        <v>346</v>
      </c>
      <c r="E339" s="475">
        <v>41</v>
      </c>
      <c r="F339" s="86" t="s">
        <v>461</v>
      </c>
      <c r="G339" s="86" t="s">
        <v>50</v>
      </c>
      <c r="H339" s="69" t="s">
        <v>347</v>
      </c>
      <c r="I339" s="457" t="s">
        <v>364</v>
      </c>
      <c r="J339" s="472">
        <v>85</v>
      </c>
      <c r="K339" s="304">
        <f t="shared" si="10"/>
        <v>80</v>
      </c>
      <c r="L339" s="221">
        <v>80</v>
      </c>
      <c r="M339" s="220" t="e">
        <f>IF(L339="nio",0,IF(L339&gt;0,L339*J339/N339,0))*VLOOKUP(B339,'2B-Kosten per locatie'!$A$14:$D$38,4,FALSE)</f>
        <v>#DIV/0!</v>
      </c>
      <c r="N339" s="305">
        <f>IF(L339="nio",0,IF(L339&gt;0,VLOOKUP(G339,'3-Productie normen'!A:J,VLOOKUP(L339,'3-Productie normen'!$B$34:$C$37,2,FALSE),FALSE)))</f>
        <v>0</v>
      </c>
      <c r="O339" s="306" t="str">
        <f>VLOOKUP(G339,'3-Productie normen'!A:L,9,FALSE)</f>
        <v>L</v>
      </c>
      <c r="P339" s="306"/>
      <c r="R339" s="307">
        <f t="shared" si="11"/>
        <v>6800</v>
      </c>
    </row>
    <row r="340" spans="1:18" ht="14.1" customHeight="1">
      <c r="A340" s="73">
        <v>340</v>
      </c>
      <c r="B340" s="457" t="s">
        <v>263</v>
      </c>
      <c r="C340" s="273" t="s">
        <v>486</v>
      </c>
      <c r="D340" s="467" t="s">
        <v>346</v>
      </c>
      <c r="E340" s="475">
        <v>42</v>
      </c>
      <c r="F340" s="86" t="s">
        <v>462</v>
      </c>
      <c r="G340" s="86" t="s">
        <v>651</v>
      </c>
      <c r="H340" s="69" t="s">
        <v>75</v>
      </c>
      <c r="I340" s="69" t="s">
        <v>75</v>
      </c>
      <c r="J340" s="472">
        <v>129.30000000000001</v>
      </c>
      <c r="K340" s="304">
        <f t="shared" si="10"/>
        <v>80</v>
      </c>
      <c r="L340" s="221">
        <v>80</v>
      </c>
      <c r="M340" s="220" t="e">
        <f>IF(L340="nio",0,IF(L340&gt;0,L340*J340/N340,0))*VLOOKUP(B340,'2B-Kosten per locatie'!$A$14:$D$38,4,FALSE)</f>
        <v>#DIV/0!</v>
      </c>
      <c r="N340" s="305">
        <f>IF(L340="nio",0,IF(L340&gt;0,VLOOKUP(G340,'3-Productie normen'!A:J,VLOOKUP(L340,'3-Productie normen'!$B$34:$C$37,2,FALSE),FALSE)))</f>
        <v>0</v>
      </c>
      <c r="O340" s="306" t="str">
        <f>VLOOKUP(G340,'3-Productie normen'!A:L,9,FALSE)</f>
        <v>V</v>
      </c>
      <c r="P340" s="306"/>
      <c r="R340" s="307">
        <f t="shared" si="11"/>
        <v>10344</v>
      </c>
    </row>
    <row r="341" spans="1:18" ht="14.1" customHeight="1">
      <c r="A341" s="73">
        <v>341</v>
      </c>
      <c r="B341" s="457" t="s">
        <v>263</v>
      </c>
      <c r="C341" s="273" t="s">
        <v>486</v>
      </c>
      <c r="D341" s="467" t="s">
        <v>346</v>
      </c>
      <c r="E341" s="475">
        <v>43</v>
      </c>
      <c r="F341" s="86" t="s">
        <v>455</v>
      </c>
      <c r="G341" s="69" t="s">
        <v>49</v>
      </c>
      <c r="H341" s="86"/>
      <c r="I341" s="458" t="s">
        <v>80</v>
      </c>
      <c r="J341" s="472">
        <v>3.2</v>
      </c>
      <c r="K341" s="304">
        <f t="shared" si="10"/>
        <v>40</v>
      </c>
      <c r="L341" s="221">
        <v>40</v>
      </c>
      <c r="M341" s="220" t="e">
        <f>IF(L341="nio",0,IF(L341&gt;0,L341*J341/N341,0))*VLOOKUP(B341,'2B-Kosten per locatie'!$A$14:$D$38,4,FALSE)</f>
        <v>#DIV/0!</v>
      </c>
      <c r="N341" s="305">
        <f>IF(L341="nio",0,IF(L341&gt;0,VLOOKUP(G341,'3-Productie normen'!A:J,VLOOKUP(L341,'3-Productie normen'!$B$34:$C$37,2,FALSE),FALSE)))</f>
        <v>0</v>
      </c>
      <c r="O341" s="306" t="str">
        <f>VLOOKUP(G341,'3-Productie normen'!A:L,9,FALSE)</f>
        <v>V</v>
      </c>
      <c r="P341" s="306"/>
      <c r="R341" s="307">
        <f t="shared" si="11"/>
        <v>128</v>
      </c>
    </row>
    <row r="342" spans="1:18" ht="14.1" customHeight="1">
      <c r="A342" s="73">
        <v>342</v>
      </c>
      <c r="B342" s="457" t="s">
        <v>263</v>
      </c>
      <c r="C342" s="273" t="s">
        <v>486</v>
      </c>
      <c r="D342" s="467" t="s">
        <v>346</v>
      </c>
      <c r="E342" s="475">
        <v>44</v>
      </c>
      <c r="F342" s="86" t="s">
        <v>463</v>
      </c>
      <c r="G342" s="69" t="s">
        <v>46</v>
      </c>
      <c r="H342" s="69" t="s">
        <v>75</v>
      </c>
      <c r="I342" s="69" t="s">
        <v>75</v>
      </c>
      <c r="J342" s="472">
        <v>36.700000000000003</v>
      </c>
      <c r="K342" s="304">
        <f t="shared" si="10"/>
        <v>200</v>
      </c>
      <c r="L342" s="221">
        <v>200</v>
      </c>
      <c r="M342" s="220" t="e">
        <f>IF(L342="nio",0,IF(L342&gt;0,L342*J342/N342,0))*VLOOKUP(B342,'2B-Kosten per locatie'!$A$14:$D$38,4,FALSE)</f>
        <v>#DIV/0!</v>
      </c>
      <c r="N342" s="305">
        <f>IF(L342="nio",0,IF(L342&gt;0,VLOOKUP(G342,'3-Productie normen'!A:J,VLOOKUP(L342,'3-Productie normen'!$B$34:$C$37,2,FALSE),FALSE)))</f>
        <v>0</v>
      </c>
      <c r="O342" s="306" t="str">
        <f>VLOOKUP(G342,'3-Productie normen'!A:L,9,FALSE)</f>
        <v>V</v>
      </c>
      <c r="P342" s="306"/>
      <c r="R342" s="307">
        <f t="shared" si="11"/>
        <v>7340.0000000000009</v>
      </c>
    </row>
    <row r="343" spans="1:18" ht="14.1" customHeight="1">
      <c r="A343" s="73">
        <v>343</v>
      </c>
      <c r="B343" s="457" t="s">
        <v>263</v>
      </c>
      <c r="C343" s="273" t="s">
        <v>486</v>
      </c>
      <c r="D343" s="467" t="s">
        <v>346</v>
      </c>
      <c r="E343" s="475">
        <v>45</v>
      </c>
      <c r="F343" s="86" t="s">
        <v>464</v>
      </c>
      <c r="G343" s="86" t="s">
        <v>39</v>
      </c>
      <c r="H343" s="69" t="s">
        <v>75</v>
      </c>
      <c r="I343" s="69" t="s">
        <v>75</v>
      </c>
      <c r="J343" s="472">
        <v>11.8</v>
      </c>
      <c r="K343" s="304">
        <f t="shared" si="10"/>
        <v>40</v>
      </c>
      <c r="L343" s="221">
        <v>40</v>
      </c>
      <c r="M343" s="220" t="e">
        <f>IF(L343="nio",0,IF(L343&gt;0,L343*J343/N343,0))*VLOOKUP(B343,'2B-Kosten per locatie'!$A$14:$D$38,4,FALSE)</f>
        <v>#DIV/0!</v>
      </c>
      <c r="N343" s="305">
        <f>IF(L343="nio",0,IF(L343&gt;0,VLOOKUP(G343,'3-Productie normen'!A:J,VLOOKUP(L343,'3-Productie normen'!$B$34:$C$37,2,FALSE),FALSE)))</f>
        <v>0</v>
      </c>
      <c r="O343" s="306" t="str">
        <f>VLOOKUP(G343,'3-Productie normen'!A:L,9,FALSE)</f>
        <v>B</v>
      </c>
      <c r="P343" s="306"/>
      <c r="R343" s="307">
        <f t="shared" si="11"/>
        <v>472</v>
      </c>
    </row>
    <row r="344" spans="1:18" ht="14.1" customHeight="1">
      <c r="A344" s="73">
        <v>344</v>
      </c>
      <c r="B344" s="457" t="s">
        <v>263</v>
      </c>
      <c r="C344" s="273" t="s">
        <v>486</v>
      </c>
      <c r="D344" s="467" t="s">
        <v>346</v>
      </c>
      <c r="E344" s="475">
        <v>46</v>
      </c>
      <c r="F344" s="86" t="s">
        <v>465</v>
      </c>
      <c r="G344" s="86" t="s">
        <v>39</v>
      </c>
      <c r="H344" s="69" t="s">
        <v>75</v>
      </c>
      <c r="I344" s="69" t="s">
        <v>75</v>
      </c>
      <c r="J344" s="472">
        <v>14</v>
      </c>
      <c r="K344" s="304">
        <f t="shared" si="10"/>
        <v>40</v>
      </c>
      <c r="L344" s="221">
        <v>40</v>
      </c>
      <c r="M344" s="220" t="e">
        <f>IF(L344="nio",0,IF(L344&gt;0,L344*J344/N344,0))*VLOOKUP(B344,'2B-Kosten per locatie'!$A$14:$D$38,4,FALSE)</f>
        <v>#DIV/0!</v>
      </c>
      <c r="N344" s="305">
        <f>IF(L344="nio",0,IF(L344&gt;0,VLOOKUP(G344,'3-Productie normen'!A:J,VLOOKUP(L344,'3-Productie normen'!$B$34:$C$37,2,FALSE),FALSE)))</f>
        <v>0</v>
      </c>
      <c r="O344" s="306" t="str">
        <f>VLOOKUP(G344,'3-Productie normen'!A:L,9,FALSE)</f>
        <v>B</v>
      </c>
      <c r="P344" s="306"/>
      <c r="R344" s="307">
        <f t="shared" si="11"/>
        <v>560</v>
      </c>
    </row>
    <row r="345" spans="1:18" ht="14.1" customHeight="1">
      <c r="A345" s="73">
        <v>345</v>
      </c>
      <c r="B345" s="457" t="s">
        <v>263</v>
      </c>
      <c r="C345" s="273" t="s">
        <v>486</v>
      </c>
      <c r="D345" s="467" t="s">
        <v>346</v>
      </c>
      <c r="E345" s="475">
        <v>48</v>
      </c>
      <c r="F345" s="86" t="s">
        <v>445</v>
      </c>
      <c r="G345" s="84" t="s">
        <v>45</v>
      </c>
      <c r="H345" s="86" t="s">
        <v>485</v>
      </c>
      <c r="I345" s="458" t="s">
        <v>80</v>
      </c>
      <c r="J345" s="472">
        <v>5</v>
      </c>
      <c r="K345" s="304">
        <f t="shared" si="10"/>
        <v>80</v>
      </c>
      <c r="L345" s="221">
        <v>80</v>
      </c>
      <c r="M345" s="220" t="e">
        <f>IF(L345="nio",0,IF(L345&gt;0,L345*J345/N345,0))*VLOOKUP(B345,'2B-Kosten per locatie'!$A$14:$D$38,4,FALSE)</f>
        <v>#DIV/0!</v>
      </c>
      <c r="N345" s="305">
        <f>IF(L345="nio",0,IF(L345&gt;0,VLOOKUP(G345,'3-Productie normen'!A:J,VLOOKUP(L345,'3-Productie normen'!$B$34:$C$37,2,FALSE),FALSE)))</f>
        <v>0</v>
      </c>
      <c r="O345" s="306" t="str">
        <f>VLOOKUP(G345,'3-Productie normen'!A:L,9,FALSE)</f>
        <v>V</v>
      </c>
      <c r="P345" s="306"/>
      <c r="R345" s="307">
        <f t="shared" si="11"/>
        <v>400</v>
      </c>
    </row>
    <row r="346" spans="1:18" ht="14.1" customHeight="1">
      <c r="A346" s="73">
        <v>346</v>
      </c>
      <c r="B346" s="457" t="s">
        <v>263</v>
      </c>
      <c r="C346" s="273" t="s">
        <v>486</v>
      </c>
      <c r="D346" s="467" t="s">
        <v>346</v>
      </c>
      <c r="E346" s="470">
        <v>49</v>
      </c>
      <c r="F346" s="84" t="s">
        <v>466</v>
      </c>
      <c r="G346" s="69" t="s">
        <v>290</v>
      </c>
      <c r="H346" s="69" t="s">
        <v>75</v>
      </c>
      <c r="I346" s="69" t="s">
        <v>75</v>
      </c>
      <c r="J346" s="471">
        <v>62.5</v>
      </c>
      <c r="K346" s="304">
        <f t="shared" si="10"/>
        <v>80</v>
      </c>
      <c r="L346" s="221">
        <v>80</v>
      </c>
      <c r="M346" s="220" t="e">
        <f>IF(L346="nio",0,IF(L346&gt;0,L346*J346/N346,0))*VLOOKUP(B346,'2B-Kosten per locatie'!$A$14:$D$38,4,FALSE)</f>
        <v>#DIV/0!</v>
      </c>
      <c r="N346" s="305">
        <f>IF(L346="nio",0,IF(L346&gt;0,VLOOKUP(G346,'3-Productie normen'!A:J,VLOOKUP(L346,'3-Productie normen'!$B$34:$C$37,2,FALSE),FALSE)))</f>
        <v>0</v>
      </c>
      <c r="O346" s="306" t="str">
        <f>VLOOKUP(G346,'3-Productie normen'!A:L,9,FALSE)</f>
        <v>L</v>
      </c>
      <c r="P346" s="306"/>
      <c r="R346" s="307">
        <f t="shared" si="11"/>
        <v>5000</v>
      </c>
    </row>
    <row r="347" spans="1:18" ht="14.1" customHeight="1">
      <c r="A347" s="73">
        <v>347</v>
      </c>
      <c r="B347" s="457" t="s">
        <v>263</v>
      </c>
      <c r="C347" s="273" t="s">
        <v>486</v>
      </c>
      <c r="D347" s="467" t="s">
        <v>346</v>
      </c>
      <c r="E347" s="470">
        <v>50</v>
      </c>
      <c r="F347" s="84" t="s">
        <v>458</v>
      </c>
      <c r="G347" s="286" t="s">
        <v>41</v>
      </c>
      <c r="H347" s="69" t="s">
        <v>350</v>
      </c>
      <c r="I347" s="457" t="s">
        <v>76</v>
      </c>
      <c r="J347" s="471">
        <v>5</v>
      </c>
      <c r="K347" s="304">
        <f t="shared" si="10"/>
        <v>200</v>
      </c>
      <c r="L347" s="221">
        <v>200</v>
      </c>
      <c r="M347" s="220" t="e">
        <f>IF(L347="nio",0,IF(L347&gt;0,L347*J347/N347,0))*VLOOKUP(B347,'2B-Kosten per locatie'!$A$14:$D$38,4,FALSE)</f>
        <v>#DIV/0!</v>
      </c>
      <c r="N347" s="305">
        <f>IF(L347="nio",0,IF(L347&gt;0,VLOOKUP(G347,'3-Productie normen'!A:J,VLOOKUP(L347,'3-Productie normen'!$B$34:$C$37,2,FALSE),FALSE)))</f>
        <v>0</v>
      </c>
      <c r="O347" s="306" t="str">
        <f>VLOOKUP(G347,'3-Productie normen'!A:L,9,FALSE)</f>
        <v>S</v>
      </c>
      <c r="P347" s="306"/>
      <c r="R347" s="307">
        <f t="shared" si="11"/>
        <v>1000</v>
      </c>
    </row>
    <row r="348" spans="1:18" ht="14.1" customHeight="1">
      <c r="A348" s="73">
        <v>348</v>
      </c>
      <c r="B348" s="457" t="s">
        <v>263</v>
      </c>
      <c r="C348" s="273" t="s">
        <v>486</v>
      </c>
      <c r="D348" s="467" t="s">
        <v>346</v>
      </c>
      <c r="E348" s="470">
        <v>51</v>
      </c>
      <c r="F348" s="84" t="s">
        <v>458</v>
      </c>
      <c r="G348" s="286" t="s">
        <v>41</v>
      </c>
      <c r="H348" s="69" t="s">
        <v>350</v>
      </c>
      <c r="I348" s="457" t="s">
        <v>76</v>
      </c>
      <c r="J348" s="471">
        <v>5</v>
      </c>
      <c r="K348" s="304">
        <f t="shared" si="10"/>
        <v>200</v>
      </c>
      <c r="L348" s="221">
        <v>200</v>
      </c>
      <c r="M348" s="220" t="e">
        <f>IF(L348="nio",0,IF(L348&gt;0,L348*J348/N348,0))*VLOOKUP(B348,'2B-Kosten per locatie'!$A$14:$D$38,4,FALSE)</f>
        <v>#DIV/0!</v>
      </c>
      <c r="N348" s="305">
        <f>IF(L348="nio",0,IF(L348&gt;0,VLOOKUP(G348,'3-Productie normen'!A:J,VLOOKUP(L348,'3-Productie normen'!$B$34:$C$37,2,FALSE),FALSE)))</f>
        <v>0</v>
      </c>
      <c r="O348" s="306" t="str">
        <f>VLOOKUP(G348,'3-Productie normen'!A:L,9,FALSE)</f>
        <v>S</v>
      </c>
      <c r="P348" s="306"/>
      <c r="R348" s="307">
        <f t="shared" si="11"/>
        <v>1000</v>
      </c>
    </row>
    <row r="349" spans="1:18" ht="14.1" customHeight="1">
      <c r="A349" s="73">
        <v>349</v>
      </c>
      <c r="B349" s="457" t="s">
        <v>263</v>
      </c>
      <c r="C349" s="273" t="s">
        <v>486</v>
      </c>
      <c r="D349" s="467" t="s">
        <v>346</v>
      </c>
      <c r="E349" s="470">
        <v>52</v>
      </c>
      <c r="F349" s="84" t="s">
        <v>467</v>
      </c>
      <c r="G349" s="286" t="s">
        <v>41</v>
      </c>
      <c r="H349" s="69" t="s">
        <v>350</v>
      </c>
      <c r="I349" s="457" t="s">
        <v>76</v>
      </c>
      <c r="J349" s="471">
        <v>5</v>
      </c>
      <c r="K349" s="304">
        <f t="shared" si="10"/>
        <v>200</v>
      </c>
      <c r="L349" s="221">
        <v>200</v>
      </c>
      <c r="M349" s="220" t="e">
        <f>IF(L349="nio",0,IF(L349&gt;0,L349*J349/N349,0))*VLOOKUP(B349,'2B-Kosten per locatie'!$A$14:$D$38,4,FALSE)</f>
        <v>#DIV/0!</v>
      </c>
      <c r="N349" s="305">
        <f>IF(L349="nio",0,IF(L349&gt;0,VLOOKUP(G349,'3-Productie normen'!A:J,VLOOKUP(L349,'3-Productie normen'!$B$34:$C$37,2,FALSE),FALSE)))</f>
        <v>0</v>
      </c>
      <c r="O349" s="306" t="str">
        <f>VLOOKUP(G349,'3-Productie normen'!A:L,9,FALSE)</f>
        <v>S</v>
      </c>
      <c r="P349" s="306"/>
      <c r="R349" s="307">
        <f t="shared" si="11"/>
        <v>1000</v>
      </c>
    </row>
    <row r="350" spans="1:18" ht="14.1" customHeight="1">
      <c r="A350" s="73">
        <v>350</v>
      </c>
      <c r="B350" s="457" t="s">
        <v>263</v>
      </c>
      <c r="C350" s="273" t="s">
        <v>486</v>
      </c>
      <c r="D350" s="467" t="s">
        <v>346</v>
      </c>
      <c r="E350" s="470">
        <v>53</v>
      </c>
      <c r="F350" s="84" t="s">
        <v>468</v>
      </c>
      <c r="G350" s="273" t="s">
        <v>43</v>
      </c>
      <c r="H350" s="69" t="s">
        <v>75</v>
      </c>
      <c r="I350" s="69" t="s">
        <v>75</v>
      </c>
      <c r="J350" s="471">
        <v>69.3</v>
      </c>
      <c r="K350" s="304">
        <f t="shared" si="10"/>
        <v>200</v>
      </c>
      <c r="L350" s="221">
        <v>200</v>
      </c>
      <c r="M350" s="220" t="e">
        <f>IF(L350="nio",0,IF(L350&gt;0,L350*J350/N350,0))*VLOOKUP(B350,'2B-Kosten per locatie'!$A$14:$D$38,4,FALSE)</f>
        <v>#DIV/0!</v>
      </c>
      <c r="N350" s="305">
        <f>IF(L350="nio",0,IF(L350&gt;0,VLOOKUP(G350,'3-Productie normen'!A:J,VLOOKUP(L350,'3-Productie normen'!$B$34:$C$37,2,FALSE),FALSE)))</f>
        <v>0</v>
      </c>
      <c r="O350" s="306" t="str">
        <f>VLOOKUP(G350,'3-Productie normen'!A:L,9,FALSE)</f>
        <v>V</v>
      </c>
      <c r="P350" s="306"/>
      <c r="R350" s="307">
        <f t="shared" si="11"/>
        <v>13860</v>
      </c>
    </row>
    <row r="351" spans="1:18" ht="14.1" customHeight="1">
      <c r="A351" s="73">
        <v>351</v>
      </c>
      <c r="B351" s="457" t="s">
        <v>263</v>
      </c>
      <c r="C351" s="273" t="s">
        <v>486</v>
      </c>
      <c r="D351" s="467" t="s">
        <v>346</v>
      </c>
      <c r="E351" s="470">
        <v>54</v>
      </c>
      <c r="F351" s="84" t="s">
        <v>469</v>
      </c>
      <c r="G351" s="273" t="s">
        <v>43</v>
      </c>
      <c r="H351" s="69" t="s">
        <v>78</v>
      </c>
      <c r="I351" s="457" t="s">
        <v>79</v>
      </c>
      <c r="J351" s="471">
        <v>4</v>
      </c>
      <c r="K351" s="304">
        <f t="shared" si="10"/>
        <v>200</v>
      </c>
      <c r="L351" s="221">
        <v>200</v>
      </c>
      <c r="M351" s="220" t="e">
        <f>IF(L351="nio",0,IF(L351&gt;0,L351*J351/N351,0))*VLOOKUP(B351,'2B-Kosten per locatie'!$A$14:$D$38,4,FALSE)</f>
        <v>#DIV/0!</v>
      </c>
      <c r="N351" s="305">
        <f>IF(L351="nio",0,IF(L351&gt;0,VLOOKUP(G351,'3-Productie normen'!A:J,VLOOKUP(L351,'3-Productie normen'!$B$34:$C$37,2,FALSE),FALSE)))</f>
        <v>0</v>
      </c>
      <c r="O351" s="306" t="str">
        <f>VLOOKUP(G351,'3-Productie normen'!A:L,9,FALSE)</f>
        <v>V</v>
      </c>
      <c r="P351" s="306"/>
      <c r="R351" s="307">
        <f t="shared" si="11"/>
        <v>800</v>
      </c>
    </row>
    <row r="352" spans="1:18" ht="14.1" customHeight="1">
      <c r="A352" s="73">
        <v>352</v>
      </c>
      <c r="B352" s="457" t="s">
        <v>263</v>
      </c>
      <c r="C352" s="273" t="s">
        <v>486</v>
      </c>
      <c r="D352" s="467" t="s">
        <v>346</v>
      </c>
      <c r="E352" s="470">
        <v>59</v>
      </c>
      <c r="F352" s="84" t="s">
        <v>470</v>
      </c>
      <c r="G352" s="84" t="s">
        <v>39</v>
      </c>
      <c r="H352" s="69" t="s">
        <v>75</v>
      </c>
      <c r="I352" s="69" t="s">
        <v>75</v>
      </c>
      <c r="J352" s="471">
        <v>16.7</v>
      </c>
      <c r="K352" s="304">
        <f t="shared" si="10"/>
        <v>40</v>
      </c>
      <c r="L352" s="221">
        <v>40</v>
      </c>
      <c r="M352" s="220" t="e">
        <f>IF(L352="nio",0,IF(L352&gt;0,L352*J352/N352,0))*VLOOKUP(B352,'2B-Kosten per locatie'!$A$14:$D$38,4,FALSE)</f>
        <v>#DIV/0!</v>
      </c>
      <c r="N352" s="305">
        <f>IF(L352="nio",0,IF(L352&gt;0,VLOOKUP(G352,'3-Productie normen'!A:J,VLOOKUP(L352,'3-Productie normen'!$B$34:$C$37,2,FALSE),FALSE)))</f>
        <v>0</v>
      </c>
      <c r="O352" s="306" t="str">
        <f>VLOOKUP(G352,'3-Productie normen'!A:L,9,FALSE)</f>
        <v>B</v>
      </c>
      <c r="P352" s="306"/>
      <c r="R352" s="307">
        <f t="shared" si="11"/>
        <v>668</v>
      </c>
    </row>
    <row r="353" spans="1:18" ht="14.1" customHeight="1">
      <c r="A353" s="73">
        <v>353</v>
      </c>
      <c r="B353" s="457" t="s">
        <v>263</v>
      </c>
      <c r="C353" s="273" t="s">
        <v>486</v>
      </c>
      <c r="D353" s="467" t="s">
        <v>346</v>
      </c>
      <c r="E353" s="470">
        <v>61</v>
      </c>
      <c r="F353" s="84" t="s">
        <v>471</v>
      </c>
      <c r="G353" s="286" t="s">
        <v>41</v>
      </c>
      <c r="H353" s="69" t="s">
        <v>350</v>
      </c>
      <c r="I353" s="457" t="s">
        <v>76</v>
      </c>
      <c r="J353" s="471">
        <v>5</v>
      </c>
      <c r="K353" s="304">
        <f t="shared" si="10"/>
        <v>200</v>
      </c>
      <c r="L353" s="221">
        <v>200</v>
      </c>
      <c r="M353" s="220" t="e">
        <f>IF(L353="nio",0,IF(L353&gt;0,L353*J353/N353,0))*VLOOKUP(B353,'2B-Kosten per locatie'!$A$14:$D$38,4,FALSE)</f>
        <v>#DIV/0!</v>
      </c>
      <c r="N353" s="305">
        <f>IF(L353="nio",0,IF(L353&gt;0,VLOOKUP(G353,'3-Productie normen'!A:J,VLOOKUP(L353,'3-Productie normen'!$B$34:$C$37,2,FALSE),FALSE)))</f>
        <v>0</v>
      </c>
      <c r="O353" s="306" t="str">
        <f>VLOOKUP(G353,'3-Productie normen'!A:L,9,FALSE)</f>
        <v>S</v>
      </c>
      <c r="P353" s="306"/>
      <c r="R353" s="307">
        <f t="shared" si="11"/>
        <v>1000</v>
      </c>
    </row>
    <row r="354" spans="1:18" ht="14.1" customHeight="1">
      <c r="A354" s="73">
        <v>354</v>
      </c>
      <c r="B354" s="457" t="s">
        <v>263</v>
      </c>
      <c r="C354" s="273" t="s">
        <v>486</v>
      </c>
      <c r="D354" s="467" t="s">
        <v>346</v>
      </c>
      <c r="E354" s="470">
        <v>62</v>
      </c>
      <c r="F354" s="84" t="s">
        <v>471</v>
      </c>
      <c r="G354" s="286" t="s">
        <v>41</v>
      </c>
      <c r="H354" s="69" t="s">
        <v>350</v>
      </c>
      <c r="I354" s="457" t="s">
        <v>76</v>
      </c>
      <c r="J354" s="471">
        <v>5</v>
      </c>
      <c r="K354" s="304">
        <f t="shared" si="10"/>
        <v>200</v>
      </c>
      <c r="L354" s="221">
        <v>200</v>
      </c>
      <c r="M354" s="220" t="e">
        <f>IF(L354="nio",0,IF(L354&gt;0,L354*J354/N354,0))*VLOOKUP(B354,'2B-Kosten per locatie'!$A$14:$D$38,4,FALSE)</f>
        <v>#DIV/0!</v>
      </c>
      <c r="N354" s="305">
        <f>IF(L354="nio",0,IF(L354&gt;0,VLOOKUP(G354,'3-Productie normen'!A:J,VLOOKUP(L354,'3-Productie normen'!$B$34:$C$37,2,FALSE),FALSE)))</f>
        <v>0</v>
      </c>
      <c r="O354" s="306" t="str">
        <f>VLOOKUP(G354,'3-Productie normen'!A:L,9,FALSE)</f>
        <v>S</v>
      </c>
      <c r="P354" s="306"/>
      <c r="R354" s="307">
        <f t="shared" si="11"/>
        <v>1000</v>
      </c>
    </row>
    <row r="355" spans="1:18" ht="14.1" customHeight="1">
      <c r="A355" s="73">
        <v>355</v>
      </c>
      <c r="B355" s="457" t="s">
        <v>263</v>
      </c>
      <c r="C355" s="273" t="s">
        <v>486</v>
      </c>
      <c r="D355" s="467" t="s">
        <v>346</v>
      </c>
      <c r="E355" s="470">
        <v>63</v>
      </c>
      <c r="F355" s="84" t="s">
        <v>472</v>
      </c>
      <c r="G355" s="69" t="s">
        <v>290</v>
      </c>
      <c r="H355" s="69" t="s">
        <v>75</v>
      </c>
      <c r="I355" s="69" t="s">
        <v>75</v>
      </c>
      <c r="J355" s="471">
        <v>61.8</v>
      </c>
      <c r="K355" s="304">
        <f t="shared" si="10"/>
        <v>80</v>
      </c>
      <c r="L355" s="221">
        <v>80</v>
      </c>
      <c r="M355" s="220" t="e">
        <f>IF(L355="nio",0,IF(L355&gt;0,L355*J355/N355,0))*VLOOKUP(B355,'2B-Kosten per locatie'!$A$14:$D$38,4,FALSE)</f>
        <v>#DIV/0!</v>
      </c>
      <c r="N355" s="305">
        <f>IF(L355="nio",0,IF(L355&gt;0,VLOOKUP(G355,'3-Productie normen'!A:J,VLOOKUP(L355,'3-Productie normen'!$B$34:$C$37,2,FALSE),FALSE)))</f>
        <v>0</v>
      </c>
      <c r="O355" s="306" t="str">
        <f>VLOOKUP(G355,'3-Productie normen'!A:L,9,FALSE)</f>
        <v>L</v>
      </c>
      <c r="P355" s="306"/>
      <c r="R355" s="307">
        <f t="shared" si="11"/>
        <v>4944</v>
      </c>
    </row>
    <row r="356" spans="1:18" ht="14.1" customHeight="1">
      <c r="A356" s="73">
        <v>356</v>
      </c>
      <c r="B356" s="457" t="s">
        <v>263</v>
      </c>
      <c r="C356" s="273" t="s">
        <v>486</v>
      </c>
      <c r="D356" s="467" t="s">
        <v>346</v>
      </c>
      <c r="E356" s="470">
        <v>64</v>
      </c>
      <c r="F356" s="84" t="s">
        <v>473</v>
      </c>
      <c r="G356" s="69" t="s">
        <v>290</v>
      </c>
      <c r="H356" s="69" t="s">
        <v>75</v>
      </c>
      <c r="I356" s="69" t="s">
        <v>75</v>
      </c>
      <c r="J356" s="471">
        <v>62.6</v>
      </c>
      <c r="K356" s="304">
        <f t="shared" si="10"/>
        <v>80</v>
      </c>
      <c r="L356" s="221">
        <v>80</v>
      </c>
      <c r="M356" s="220" t="e">
        <f>IF(L356="nio",0,IF(L356&gt;0,L356*J356/N356,0))*VLOOKUP(B356,'2B-Kosten per locatie'!$A$14:$D$38,4,FALSE)</f>
        <v>#DIV/0!</v>
      </c>
      <c r="N356" s="305">
        <f>IF(L356="nio",0,IF(L356&gt;0,VLOOKUP(G356,'3-Productie normen'!A:J,VLOOKUP(L356,'3-Productie normen'!$B$34:$C$37,2,FALSE),FALSE)))</f>
        <v>0</v>
      </c>
      <c r="O356" s="306" t="str">
        <f>VLOOKUP(G356,'3-Productie normen'!A:L,9,FALSE)</f>
        <v>L</v>
      </c>
      <c r="P356" s="306"/>
      <c r="R356" s="307">
        <f t="shared" si="11"/>
        <v>5008</v>
      </c>
    </row>
    <row r="357" spans="1:18" ht="14.1" customHeight="1">
      <c r="A357" s="73">
        <v>357</v>
      </c>
      <c r="B357" s="457" t="s">
        <v>263</v>
      </c>
      <c r="C357" s="273" t="s">
        <v>486</v>
      </c>
      <c r="D357" s="467" t="s">
        <v>346</v>
      </c>
      <c r="E357" s="470">
        <v>65</v>
      </c>
      <c r="F357" s="84" t="s">
        <v>474</v>
      </c>
      <c r="G357" s="69" t="s">
        <v>290</v>
      </c>
      <c r="H357" s="69" t="s">
        <v>75</v>
      </c>
      <c r="I357" s="69" t="s">
        <v>75</v>
      </c>
      <c r="J357" s="471">
        <v>62.7</v>
      </c>
      <c r="K357" s="304">
        <f t="shared" si="10"/>
        <v>80</v>
      </c>
      <c r="L357" s="221">
        <v>80</v>
      </c>
      <c r="M357" s="220" t="e">
        <f>IF(L357="nio",0,IF(L357&gt;0,L357*J357/N357,0))*VLOOKUP(B357,'2B-Kosten per locatie'!$A$14:$D$38,4,FALSE)</f>
        <v>#DIV/0!</v>
      </c>
      <c r="N357" s="305">
        <f>IF(L357="nio",0,IF(L357&gt;0,VLOOKUP(G357,'3-Productie normen'!A:J,VLOOKUP(L357,'3-Productie normen'!$B$34:$C$37,2,FALSE),FALSE)))</f>
        <v>0</v>
      </c>
      <c r="O357" s="306" t="str">
        <f>VLOOKUP(G357,'3-Productie normen'!A:L,9,FALSE)</f>
        <v>L</v>
      </c>
      <c r="P357" s="306"/>
      <c r="R357" s="307">
        <f t="shared" si="11"/>
        <v>5016</v>
      </c>
    </row>
    <row r="358" spans="1:18" ht="14.1" customHeight="1">
      <c r="A358" s="73">
        <v>358</v>
      </c>
      <c r="B358" s="457" t="s">
        <v>263</v>
      </c>
      <c r="C358" s="273" t="s">
        <v>486</v>
      </c>
      <c r="D358" s="467" t="s">
        <v>346</v>
      </c>
      <c r="E358" s="470">
        <v>67</v>
      </c>
      <c r="F358" s="84" t="s">
        <v>475</v>
      </c>
      <c r="G358" s="84" t="s">
        <v>39</v>
      </c>
      <c r="H358" s="69" t="s">
        <v>75</v>
      </c>
      <c r="I358" s="69" t="s">
        <v>75</v>
      </c>
      <c r="J358" s="471">
        <v>24.5</v>
      </c>
      <c r="K358" s="304">
        <f t="shared" si="10"/>
        <v>80</v>
      </c>
      <c r="L358" s="221">
        <v>80</v>
      </c>
      <c r="M358" s="220" t="e">
        <f>IF(L358="nio",0,IF(L358&gt;0,L358*J358/N358,0))*VLOOKUP(B358,'2B-Kosten per locatie'!$A$14:$D$38,4,FALSE)</f>
        <v>#DIV/0!</v>
      </c>
      <c r="N358" s="305">
        <f>IF(L358="nio",0,IF(L358&gt;0,VLOOKUP(G358,'3-Productie normen'!A:J,VLOOKUP(L358,'3-Productie normen'!$B$34:$C$37,2,FALSE),FALSE)))</f>
        <v>0</v>
      </c>
      <c r="O358" s="306" t="str">
        <f>VLOOKUP(G358,'3-Productie normen'!A:L,9,FALSE)</f>
        <v>B</v>
      </c>
      <c r="P358" s="306"/>
      <c r="R358" s="307">
        <f t="shared" si="11"/>
        <v>1960</v>
      </c>
    </row>
    <row r="359" spans="1:18" ht="14.1" customHeight="1">
      <c r="A359" s="73">
        <v>359</v>
      </c>
      <c r="B359" s="457" t="s">
        <v>263</v>
      </c>
      <c r="C359" s="273" t="s">
        <v>486</v>
      </c>
      <c r="D359" s="467" t="s">
        <v>346</v>
      </c>
      <c r="E359" s="470">
        <v>68</v>
      </c>
      <c r="F359" s="84" t="s">
        <v>458</v>
      </c>
      <c r="G359" s="286" t="s">
        <v>41</v>
      </c>
      <c r="H359" s="69" t="s">
        <v>350</v>
      </c>
      <c r="I359" s="457" t="s">
        <v>76</v>
      </c>
      <c r="J359" s="471">
        <v>5</v>
      </c>
      <c r="K359" s="304">
        <f t="shared" si="10"/>
        <v>200</v>
      </c>
      <c r="L359" s="221">
        <v>200</v>
      </c>
      <c r="M359" s="220" t="e">
        <f>IF(L359="nio",0,IF(L359&gt;0,L359*J359/N359,0))*VLOOKUP(B359,'2B-Kosten per locatie'!$A$14:$D$38,4,FALSE)</f>
        <v>#DIV/0!</v>
      </c>
      <c r="N359" s="305">
        <f>IF(L359="nio",0,IF(L359&gt;0,VLOOKUP(G359,'3-Productie normen'!A:J,VLOOKUP(L359,'3-Productie normen'!$B$34:$C$37,2,FALSE),FALSE)))</f>
        <v>0</v>
      </c>
      <c r="O359" s="306" t="str">
        <f>VLOOKUP(G359,'3-Productie normen'!A:L,9,FALSE)</f>
        <v>S</v>
      </c>
      <c r="P359" s="306"/>
      <c r="R359" s="307">
        <f t="shared" si="11"/>
        <v>1000</v>
      </c>
    </row>
    <row r="360" spans="1:18" ht="14.1" customHeight="1">
      <c r="A360" s="73">
        <v>360</v>
      </c>
      <c r="B360" s="457" t="s">
        <v>263</v>
      </c>
      <c r="C360" s="273" t="s">
        <v>486</v>
      </c>
      <c r="D360" s="467" t="s">
        <v>346</v>
      </c>
      <c r="E360" s="470">
        <v>70</v>
      </c>
      <c r="F360" s="84" t="s">
        <v>476</v>
      </c>
      <c r="G360" s="86" t="s">
        <v>651</v>
      </c>
      <c r="H360" s="69" t="s">
        <v>75</v>
      </c>
      <c r="I360" s="69" t="s">
        <v>75</v>
      </c>
      <c r="J360" s="471">
        <v>105.7</v>
      </c>
      <c r="K360" s="304">
        <f t="shared" si="10"/>
        <v>80</v>
      </c>
      <c r="L360" s="221">
        <v>80</v>
      </c>
      <c r="M360" s="220" t="e">
        <f>IF(L360="nio",0,IF(L360&gt;0,L360*J360/N360,0))*VLOOKUP(B360,'2B-Kosten per locatie'!$A$14:$D$38,4,FALSE)</f>
        <v>#DIV/0!</v>
      </c>
      <c r="N360" s="305">
        <f>IF(L360="nio",0,IF(L360&gt;0,VLOOKUP(G360,'3-Productie normen'!A:J,VLOOKUP(L360,'3-Productie normen'!$B$34:$C$37,2,FALSE),FALSE)))</f>
        <v>0</v>
      </c>
      <c r="O360" s="306" t="str">
        <f>VLOOKUP(G360,'3-Productie normen'!A:L,9,FALSE)</f>
        <v>V</v>
      </c>
      <c r="P360" s="306"/>
      <c r="R360" s="307">
        <f t="shared" si="11"/>
        <v>8456</v>
      </c>
    </row>
    <row r="361" spans="1:18" ht="14.1" customHeight="1">
      <c r="A361" s="73">
        <v>361</v>
      </c>
      <c r="B361" s="457" t="s">
        <v>263</v>
      </c>
      <c r="C361" s="273" t="s">
        <v>486</v>
      </c>
      <c r="D361" s="467" t="s">
        <v>346</v>
      </c>
      <c r="E361" s="470">
        <v>71</v>
      </c>
      <c r="F361" s="84" t="s">
        <v>477</v>
      </c>
      <c r="G361" s="286" t="s">
        <v>41</v>
      </c>
      <c r="H361" s="69" t="s">
        <v>350</v>
      </c>
      <c r="I361" s="457" t="s">
        <v>76</v>
      </c>
      <c r="J361" s="471">
        <v>5</v>
      </c>
      <c r="K361" s="304">
        <f t="shared" si="10"/>
        <v>200</v>
      </c>
      <c r="L361" s="221">
        <v>200</v>
      </c>
      <c r="M361" s="220" t="e">
        <f>IF(L361="nio",0,IF(L361&gt;0,L361*J361/N361,0))*VLOOKUP(B361,'2B-Kosten per locatie'!$A$14:$D$38,4,FALSE)</f>
        <v>#DIV/0!</v>
      </c>
      <c r="N361" s="305">
        <f>IF(L361="nio",0,IF(L361&gt;0,VLOOKUP(G361,'3-Productie normen'!A:J,VLOOKUP(L361,'3-Productie normen'!$B$34:$C$37,2,FALSE),FALSE)))</f>
        <v>0</v>
      </c>
      <c r="O361" s="306" t="str">
        <f>VLOOKUP(G361,'3-Productie normen'!A:L,9,FALSE)</f>
        <v>S</v>
      </c>
      <c r="P361" s="306"/>
      <c r="R361" s="307">
        <f t="shared" si="11"/>
        <v>1000</v>
      </c>
    </row>
    <row r="362" spans="1:18" ht="14.1" customHeight="1">
      <c r="A362" s="73">
        <v>362</v>
      </c>
      <c r="B362" s="457" t="s">
        <v>263</v>
      </c>
      <c r="C362" s="273" t="s">
        <v>486</v>
      </c>
      <c r="D362" s="467" t="s">
        <v>346</v>
      </c>
      <c r="E362" s="470">
        <v>73</v>
      </c>
      <c r="F362" s="84" t="s">
        <v>458</v>
      </c>
      <c r="G362" s="286" t="s">
        <v>41</v>
      </c>
      <c r="H362" s="69" t="s">
        <v>350</v>
      </c>
      <c r="I362" s="457" t="s">
        <v>76</v>
      </c>
      <c r="J362" s="471">
        <v>5</v>
      </c>
      <c r="K362" s="304">
        <f t="shared" si="10"/>
        <v>200</v>
      </c>
      <c r="L362" s="221">
        <v>200</v>
      </c>
      <c r="M362" s="220" t="e">
        <f>IF(L362="nio",0,IF(L362&gt;0,L362*J362/N362,0))*VLOOKUP(B362,'2B-Kosten per locatie'!$A$14:$D$38,4,FALSE)</f>
        <v>#DIV/0!</v>
      </c>
      <c r="N362" s="305">
        <f>IF(L362="nio",0,IF(L362&gt;0,VLOOKUP(G362,'3-Productie normen'!A:J,VLOOKUP(L362,'3-Productie normen'!$B$34:$C$37,2,FALSE),FALSE)))</f>
        <v>0</v>
      </c>
      <c r="O362" s="306" t="str">
        <f>VLOOKUP(G362,'3-Productie normen'!A:L,9,FALSE)</f>
        <v>S</v>
      </c>
      <c r="P362" s="306"/>
      <c r="R362" s="307">
        <f t="shared" si="11"/>
        <v>1000</v>
      </c>
    </row>
    <row r="363" spans="1:18" ht="14.1" customHeight="1">
      <c r="A363" s="73">
        <v>363</v>
      </c>
      <c r="B363" s="457" t="s">
        <v>263</v>
      </c>
      <c r="C363" s="273" t="s">
        <v>486</v>
      </c>
      <c r="D363" s="467" t="s">
        <v>346</v>
      </c>
      <c r="E363" s="470">
        <v>75</v>
      </c>
      <c r="F363" s="84" t="s">
        <v>478</v>
      </c>
      <c r="G363" s="84" t="s">
        <v>39</v>
      </c>
      <c r="H363" s="69" t="s">
        <v>75</v>
      </c>
      <c r="I363" s="69" t="s">
        <v>75</v>
      </c>
      <c r="J363" s="471">
        <v>17</v>
      </c>
      <c r="K363" s="304">
        <f t="shared" si="10"/>
        <v>80</v>
      </c>
      <c r="L363" s="221">
        <v>80</v>
      </c>
      <c r="M363" s="220" t="e">
        <f>IF(L363="nio",0,IF(L363&gt;0,L363*J363/N363,0))*VLOOKUP(B363,'2B-Kosten per locatie'!$A$14:$D$38,4,FALSE)</f>
        <v>#DIV/0!</v>
      </c>
      <c r="N363" s="305">
        <f>IF(L363="nio",0,IF(L363&gt;0,VLOOKUP(G363,'3-Productie normen'!A:J,VLOOKUP(L363,'3-Productie normen'!$B$34:$C$37,2,FALSE),FALSE)))</f>
        <v>0</v>
      </c>
      <c r="O363" s="306" t="str">
        <f>VLOOKUP(G363,'3-Productie normen'!A:L,9,FALSE)</f>
        <v>B</v>
      </c>
      <c r="P363" s="306"/>
      <c r="R363" s="307">
        <f t="shared" si="11"/>
        <v>1360</v>
      </c>
    </row>
    <row r="364" spans="1:18" ht="14.1" customHeight="1">
      <c r="A364" s="73">
        <v>364</v>
      </c>
      <c r="B364" s="457" t="s">
        <v>263</v>
      </c>
      <c r="C364" s="273" t="s">
        <v>486</v>
      </c>
      <c r="D364" s="467" t="s">
        <v>346</v>
      </c>
      <c r="E364" s="470">
        <v>76</v>
      </c>
      <c r="F364" s="84" t="s">
        <v>479</v>
      </c>
      <c r="G364" s="273" t="s">
        <v>43</v>
      </c>
      <c r="H364" s="69" t="s">
        <v>78</v>
      </c>
      <c r="I364" s="457" t="s">
        <v>79</v>
      </c>
      <c r="J364" s="471">
        <v>4</v>
      </c>
      <c r="K364" s="304">
        <f t="shared" si="10"/>
        <v>200</v>
      </c>
      <c r="L364" s="221">
        <v>200</v>
      </c>
      <c r="M364" s="220" t="e">
        <f>IF(L364="nio",0,IF(L364&gt;0,L364*J364/N364,0))*VLOOKUP(B364,'2B-Kosten per locatie'!$A$14:$D$38,4,FALSE)</f>
        <v>#DIV/0!</v>
      </c>
      <c r="N364" s="305">
        <f>IF(L364="nio",0,IF(L364&gt;0,VLOOKUP(G364,'3-Productie normen'!A:J,VLOOKUP(L364,'3-Productie normen'!$B$34:$C$37,2,FALSE),FALSE)))</f>
        <v>0</v>
      </c>
      <c r="O364" s="306" t="str">
        <f>VLOOKUP(G364,'3-Productie normen'!A:L,9,FALSE)</f>
        <v>V</v>
      </c>
      <c r="P364" s="306"/>
      <c r="R364" s="307">
        <f t="shared" si="11"/>
        <v>800</v>
      </c>
    </row>
    <row r="365" spans="1:18" ht="14.1" customHeight="1">
      <c r="A365" s="73">
        <v>365</v>
      </c>
      <c r="B365" s="457" t="s">
        <v>263</v>
      </c>
      <c r="C365" s="273" t="s">
        <v>486</v>
      </c>
      <c r="D365" s="467" t="s">
        <v>346</v>
      </c>
      <c r="E365" s="470">
        <v>77</v>
      </c>
      <c r="F365" s="84" t="s">
        <v>480</v>
      </c>
      <c r="G365" s="69" t="s">
        <v>290</v>
      </c>
      <c r="H365" s="69" t="s">
        <v>75</v>
      </c>
      <c r="I365" s="69" t="s">
        <v>75</v>
      </c>
      <c r="J365" s="471">
        <v>62.3</v>
      </c>
      <c r="K365" s="304">
        <f t="shared" si="10"/>
        <v>80</v>
      </c>
      <c r="L365" s="221">
        <v>80</v>
      </c>
      <c r="M365" s="220" t="e">
        <f>IF(L365="nio",0,IF(L365&gt;0,L365*J365/N365,0))*VLOOKUP(B365,'2B-Kosten per locatie'!$A$14:$D$38,4,FALSE)</f>
        <v>#DIV/0!</v>
      </c>
      <c r="N365" s="305">
        <f>IF(L365="nio",0,IF(L365&gt;0,VLOOKUP(G365,'3-Productie normen'!A:J,VLOOKUP(L365,'3-Productie normen'!$B$34:$C$37,2,FALSE),FALSE)))</f>
        <v>0</v>
      </c>
      <c r="O365" s="306" t="str">
        <f>VLOOKUP(G365,'3-Productie normen'!A:L,9,FALSE)</f>
        <v>L</v>
      </c>
      <c r="P365" s="306"/>
      <c r="R365" s="307">
        <f t="shared" si="11"/>
        <v>4984</v>
      </c>
    </row>
    <row r="366" spans="1:18" ht="14.1" customHeight="1">
      <c r="A366" s="73">
        <v>366</v>
      </c>
      <c r="B366" s="457" t="s">
        <v>263</v>
      </c>
      <c r="C366" s="273" t="s">
        <v>486</v>
      </c>
      <c r="D366" s="467" t="s">
        <v>346</v>
      </c>
      <c r="E366" s="470">
        <v>78</v>
      </c>
      <c r="F366" s="84" t="s">
        <v>481</v>
      </c>
      <c r="G366" s="69" t="s">
        <v>290</v>
      </c>
      <c r="H366" s="69" t="s">
        <v>75</v>
      </c>
      <c r="I366" s="69" t="s">
        <v>75</v>
      </c>
      <c r="J366" s="471">
        <v>62.2</v>
      </c>
      <c r="K366" s="304">
        <f t="shared" si="10"/>
        <v>80</v>
      </c>
      <c r="L366" s="221">
        <v>80</v>
      </c>
      <c r="M366" s="220" t="e">
        <f>IF(L366="nio",0,IF(L366&gt;0,L366*J366/N366,0))*VLOOKUP(B366,'2B-Kosten per locatie'!$A$14:$D$38,4,FALSE)</f>
        <v>#DIV/0!</v>
      </c>
      <c r="N366" s="305">
        <f>IF(L366="nio",0,IF(L366&gt;0,VLOOKUP(G366,'3-Productie normen'!A:J,VLOOKUP(L366,'3-Productie normen'!$B$34:$C$37,2,FALSE),FALSE)))</f>
        <v>0</v>
      </c>
      <c r="O366" s="306" t="str">
        <f>VLOOKUP(G366,'3-Productie normen'!A:L,9,FALSE)</f>
        <v>L</v>
      </c>
      <c r="P366" s="306"/>
      <c r="R366" s="307">
        <f t="shared" si="11"/>
        <v>4976</v>
      </c>
    </row>
    <row r="367" spans="1:18" ht="14.1" customHeight="1">
      <c r="A367" s="73">
        <v>367</v>
      </c>
      <c r="B367" s="457" t="s">
        <v>263</v>
      </c>
      <c r="C367" s="273" t="s">
        <v>486</v>
      </c>
      <c r="D367" s="467" t="s">
        <v>346</v>
      </c>
      <c r="E367" s="470">
        <v>79</v>
      </c>
      <c r="F367" s="84" t="s">
        <v>482</v>
      </c>
      <c r="G367" s="69" t="s">
        <v>290</v>
      </c>
      <c r="H367" s="69" t="s">
        <v>75</v>
      </c>
      <c r="I367" s="69" t="s">
        <v>75</v>
      </c>
      <c r="J367" s="471">
        <v>63.1</v>
      </c>
      <c r="K367" s="304">
        <f t="shared" si="10"/>
        <v>80</v>
      </c>
      <c r="L367" s="221">
        <v>80</v>
      </c>
      <c r="M367" s="220" t="e">
        <f>IF(L367="nio",0,IF(L367&gt;0,L367*J367/N367,0))*VLOOKUP(B367,'2B-Kosten per locatie'!$A$14:$D$38,4,FALSE)</f>
        <v>#DIV/0!</v>
      </c>
      <c r="N367" s="305">
        <f>IF(L367="nio",0,IF(L367&gt;0,VLOOKUP(G367,'3-Productie normen'!A:J,VLOOKUP(L367,'3-Productie normen'!$B$34:$C$37,2,FALSE),FALSE)))</f>
        <v>0</v>
      </c>
      <c r="O367" s="306" t="str">
        <f>VLOOKUP(G367,'3-Productie normen'!A:L,9,FALSE)</f>
        <v>L</v>
      </c>
      <c r="P367" s="306"/>
      <c r="R367" s="307">
        <f t="shared" si="11"/>
        <v>5048</v>
      </c>
    </row>
    <row r="368" spans="1:18" ht="14.1" customHeight="1">
      <c r="A368" s="73">
        <v>368</v>
      </c>
      <c r="B368" s="457" t="s">
        <v>263</v>
      </c>
      <c r="C368" s="273" t="s">
        <v>486</v>
      </c>
      <c r="D368" s="467" t="s">
        <v>346</v>
      </c>
      <c r="E368" s="470">
        <v>80</v>
      </c>
      <c r="F368" s="84" t="s">
        <v>483</v>
      </c>
      <c r="G368" s="69" t="s">
        <v>290</v>
      </c>
      <c r="H368" s="69" t="s">
        <v>75</v>
      </c>
      <c r="I368" s="69" t="s">
        <v>75</v>
      </c>
      <c r="J368" s="471">
        <v>61.2</v>
      </c>
      <c r="K368" s="304">
        <f t="shared" si="10"/>
        <v>80</v>
      </c>
      <c r="L368" s="221">
        <v>80</v>
      </c>
      <c r="M368" s="220" t="e">
        <f>IF(L368="nio",0,IF(L368&gt;0,L368*J368/N368,0))*VLOOKUP(B368,'2B-Kosten per locatie'!$A$14:$D$38,4,FALSE)</f>
        <v>#DIV/0!</v>
      </c>
      <c r="N368" s="305">
        <f>IF(L368="nio",0,IF(L368&gt;0,VLOOKUP(G368,'3-Productie normen'!A:J,VLOOKUP(L368,'3-Productie normen'!$B$34:$C$37,2,FALSE),FALSE)))</f>
        <v>0</v>
      </c>
      <c r="O368" s="306" t="str">
        <f>VLOOKUP(G368,'3-Productie normen'!A:L,9,FALSE)</f>
        <v>L</v>
      </c>
      <c r="P368" s="306"/>
      <c r="R368" s="307">
        <f t="shared" si="11"/>
        <v>4896</v>
      </c>
    </row>
    <row r="369" spans="1:18" ht="14.1" customHeight="1">
      <c r="A369" s="73">
        <v>369</v>
      </c>
      <c r="B369" s="457" t="s">
        <v>263</v>
      </c>
      <c r="C369" s="273" t="s">
        <v>486</v>
      </c>
      <c r="D369" s="467" t="s">
        <v>346</v>
      </c>
      <c r="E369" s="470">
        <v>81</v>
      </c>
      <c r="F369" s="84" t="s">
        <v>484</v>
      </c>
      <c r="G369" s="69" t="s">
        <v>290</v>
      </c>
      <c r="H369" s="69" t="s">
        <v>75</v>
      </c>
      <c r="I369" s="69" t="s">
        <v>75</v>
      </c>
      <c r="J369" s="471">
        <v>54.5</v>
      </c>
      <c r="K369" s="304">
        <f t="shared" si="10"/>
        <v>80</v>
      </c>
      <c r="L369" s="221">
        <v>80</v>
      </c>
      <c r="M369" s="220" t="e">
        <f>IF(L369="nio",0,IF(L369&gt;0,L369*J369/N369,0))*VLOOKUP(B369,'2B-Kosten per locatie'!$A$14:$D$38,4,FALSE)</f>
        <v>#DIV/0!</v>
      </c>
      <c r="N369" s="305">
        <f>IF(L369="nio",0,IF(L369&gt;0,VLOOKUP(G369,'3-Productie normen'!A:J,VLOOKUP(L369,'3-Productie normen'!$B$34:$C$37,2,FALSE),FALSE)))</f>
        <v>0</v>
      </c>
      <c r="O369" s="306" t="str">
        <f>VLOOKUP(G369,'3-Productie normen'!A:L,9,FALSE)</f>
        <v>L</v>
      </c>
      <c r="P369" s="306"/>
      <c r="R369" s="307">
        <f t="shared" si="11"/>
        <v>4360</v>
      </c>
    </row>
    <row r="370" spans="1:18" ht="14.1" customHeight="1">
      <c r="A370" s="73">
        <v>370</v>
      </c>
      <c r="B370" s="457" t="s">
        <v>265</v>
      </c>
      <c r="C370" s="273" t="s">
        <v>533</v>
      </c>
      <c r="D370" s="467" t="s">
        <v>346</v>
      </c>
      <c r="E370" s="470" t="s">
        <v>299</v>
      </c>
      <c r="F370" s="84" t="s">
        <v>51</v>
      </c>
      <c r="G370" s="273" t="s">
        <v>51</v>
      </c>
      <c r="H370" s="69" t="s">
        <v>78</v>
      </c>
      <c r="I370" s="457" t="s">
        <v>79</v>
      </c>
      <c r="J370" s="471">
        <v>5.8</v>
      </c>
      <c r="K370" s="304">
        <f t="shared" si="10"/>
        <v>200</v>
      </c>
      <c r="L370" s="221">
        <v>200</v>
      </c>
      <c r="M370" s="220" t="e">
        <f>IF(L370="nio",0,IF(L370&gt;0,L370*J370/N370,0))*VLOOKUP(B370,'2B-Kosten per locatie'!$A$14:$D$38,4,FALSE)</f>
        <v>#DIV/0!</v>
      </c>
      <c r="N370" s="305">
        <f>IF(L370="nio",0,IF(L370&gt;0,VLOOKUP(G370,'3-Productie normen'!A:J,VLOOKUP(L370,'3-Productie normen'!$B$34:$C$37,2,FALSE),FALSE)))</f>
        <v>0</v>
      </c>
      <c r="O370" s="306" t="str">
        <f>VLOOKUP(G370,'3-Productie normen'!A:L,9,FALSE)</f>
        <v>V</v>
      </c>
      <c r="P370" s="306"/>
      <c r="R370" s="307">
        <f t="shared" si="11"/>
        <v>1160</v>
      </c>
    </row>
    <row r="371" spans="1:18" ht="14.1" customHeight="1">
      <c r="A371" s="73">
        <v>371</v>
      </c>
      <c r="B371" s="457" t="s">
        <v>265</v>
      </c>
      <c r="C371" s="273" t="s">
        <v>533</v>
      </c>
      <c r="D371" s="467" t="s">
        <v>346</v>
      </c>
      <c r="E371" s="470" t="s">
        <v>300</v>
      </c>
      <c r="F371" s="84" t="s">
        <v>487</v>
      </c>
      <c r="G371" s="69" t="s">
        <v>50</v>
      </c>
      <c r="H371" s="69" t="s">
        <v>347</v>
      </c>
      <c r="I371" s="457" t="s">
        <v>364</v>
      </c>
      <c r="J371" s="471">
        <v>55</v>
      </c>
      <c r="K371" s="304">
        <f t="shared" si="10"/>
        <v>80</v>
      </c>
      <c r="L371" s="221">
        <v>80</v>
      </c>
      <c r="M371" s="220" t="e">
        <f>IF(L371="nio",0,IF(L371&gt;0,L371*J371/N371,0))*VLOOKUP(B371,'2B-Kosten per locatie'!$A$14:$D$38,4,FALSE)</f>
        <v>#DIV/0!</v>
      </c>
      <c r="N371" s="305">
        <f>IF(L371="nio",0,IF(L371&gt;0,VLOOKUP(G371,'3-Productie normen'!A:J,VLOOKUP(L371,'3-Productie normen'!$B$34:$C$37,2,FALSE),FALSE)))</f>
        <v>0</v>
      </c>
      <c r="O371" s="306" t="str">
        <f>VLOOKUP(G371,'3-Productie normen'!A:L,9,FALSE)</f>
        <v>L</v>
      </c>
      <c r="P371" s="306"/>
      <c r="R371" s="307">
        <f t="shared" si="11"/>
        <v>4400</v>
      </c>
    </row>
    <row r="372" spans="1:18" ht="14.1" customHeight="1">
      <c r="A372" s="73">
        <v>372</v>
      </c>
      <c r="B372" s="457" t="s">
        <v>265</v>
      </c>
      <c r="C372" s="273" t="s">
        <v>533</v>
      </c>
      <c r="D372" s="467" t="s">
        <v>346</v>
      </c>
      <c r="E372" s="470" t="s">
        <v>301</v>
      </c>
      <c r="F372" s="84" t="s">
        <v>488</v>
      </c>
      <c r="G372" s="273" t="s">
        <v>39</v>
      </c>
      <c r="H372" s="84" t="s">
        <v>648</v>
      </c>
      <c r="I372" s="458" t="s">
        <v>80</v>
      </c>
      <c r="J372" s="471">
        <v>17.3</v>
      </c>
      <c r="K372" s="304">
        <f t="shared" si="10"/>
        <v>40</v>
      </c>
      <c r="L372" s="221">
        <v>40</v>
      </c>
      <c r="M372" s="220" t="e">
        <f>IF(L372="nio",0,IF(L372&gt;0,L372*J372/N372,0))*VLOOKUP(B372,'2B-Kosten per locatie'!$A$14:$D$38,4,FALSE)</f>
        <v>#DIV/0!</v>
      </c>
      <c r="N372" s="305">
        <f>IF(L372="nio",0,IF(L372&gt;0,VLOOKUP(G372,'3-Productie normen'!A:J,VLOOKUP(L372,'3-Productie normen'!$B$34:$C$37,2,FALSE),FALSE)))</f>
        <v>0</v>
      </c>
      <c r="O372" s="306" t="str">
        <f>VLOOKUP(G372,'3-Productie normen'!A:L,9,FALSE)</f>
        <v>B</v>
      </c>
      <c r="P372" s="306"/>
      <c r="R372" s="307">
        <f t="shared" si="11"/>
        <v>692</v>
      </c>
    </row>
    <row r="373" spans="1:18" ht="14.1" customHeight="1">
      <c r="A373" s="73">
        <v>373</v>
      </c>
      <c r="B373" s="457" t="s">
        <v>265</v>
      </c>
      <c r="C373" s="273" t="s">
        <v>533</v>
      </c>
      <c r="D373" s="467" t="s">
        <v>346</v>
      </c>
      <c r="E373" s="470" t="s">
        <v>302</v>
      </c>
      <c r="F373" s="84" t="s">
        <v>489</v>
      </c>
      <c r="G373" s="84" t="s">
        <v>48</v>
      </c>
      <c r="H373" s="84" t="s">
        <v>648</v>
      </c>
      <c r="I373" s="458" t="s">
        <v>80</v>
      </c>
      <c r="J373" s="471">
        <v>19.2</v>
      </c>
      <c r="K373" s="304">
        <f t="shared" si="10"/>
        <v>40</v>
      </c>
      <c r="L373" s="221">
        <v>40</v>
      </c>
      <c r="M373" s="220" t="e">
        <f>IF(L373="nio",0,IF(L373&gt;0,L373*J373/N373,0))*VLOOKUP(B373,'2B-Kosten per locatie'!$A$14:$D$38,4,FALSE)</f>
        <v>#DIV/0!</v>
      </c>
      <c r="N373" s="305">
        <f>IF(L373="nio",0,IF(L373&gt;0,VLOOKUP(G373,'3-Productie normen'!A:J,VLOOKUP(L373,'3-Productie normen'!$B$34:$C$37,2,FALSE),FALSE)))</f>
        <v>0</v>
      </c>
      <c r="O373" s="306" t="str">
        <f>VLOOKUP(G373,'3-Productie normen'!A:L,9,FALSE)</f>
        <v>B</v>
      </c>
      <c r="P373" s="306"/>
      <c r="R373" s="307">
        <f t="shared" si="11"/>
        <v>768</v>
      </c>
    </row>
    <row r="374" spans="1:18" ht="14.1" customHeight="1">
      <c r="A374" s="73">
        <v>374</v>
      </c>
      <c r="B374" s="457" t="s">
        <v>265</v>
      </c>
      <c r="C374" s="273" t="s">
        <v>533</v>
      </c>
      <c r="D374" s="467" t="s">
        <v>346</v>
      </c>
      <c r="E374" s="470" t="s">
        <v>385</v>
      </c>
      <c r="F374" s="84" t="s">
        <v>490</v>
      </c>
      <c r="G374" s="84" t="s">
        <v>39</v>
      </c>
      <c r="H374" s="84" t="s">
        <v>648</v>
      </c>
      <c r="I374" s="458" t="s">
        <v>80</v>
      </c>
      <c r="J374" s="471">
        <v>19.2</v>
      </c>
      <c r="K374" s="304">
        <f t="shared" si="10"/>
        <v>40</v>
      </c>
      <c r="L374" s="221">
        <v>40</v>
      </c>
      <c r="M374" s="220" t="e">
        <f>IF(L374="nio",0,IF(L374&gt;0,L374*J374/N374,0))*VLOOKUP(B374,'2B-Kosten per locatie'!$A$14:$D$38,4,FALSE)</f>
        <v>#DIV/0!</v>
      </c>
      <c r="N374" s="305">
        <f>IF(L374="nio",0,IF(L374&gt;0,VLOOKUP(G374,'3-Productie normen'!A:J,VLOOKUP(L374,'3-Productie normen'!$B$34:$C$37,2,FALSE),FALSE)))</f>
        <v>0</v>
      </c>
      <c r="O374" s="306" t="str">
        <f>VLOOKUP(G374,'3-Productie normen'!A:L,9,FALSE)</f>
        <v>B</v>
      </c>
      <c r="P374" s="306"/>
      <c r="R374" s="307">
        <f t="shared" si="11"/>
        <v>768</v>
      </c>
    </row>
    <row r="375" spans="1:18" ht="14.1" customHeight="1">
      <c r="A375" s="73">
        <v>375</v>
      </c>
      <c r="B375" s="457" t="s">
        <v>265</v>
      </c>
      <c r="C375" s="273" t="s">
        <v>533</v>
      </c>
      <c r="D375" s="467" t="s">
        <v>346</v>
      </c>
      <c r="E375" s="470" t="s">
        <v>303</v>
      </c>
      <c r="F375" s="84" t="s">
        <v>489</v>
      </c>
      <c r="G375" s="84" t="s">
        <v>48</v>
      </c>
      <c r="H375" s="84" t="s">
        <v>648</v>
      </c>
      <c r="I375" s="458" t="s">
        <v>80</v>
      </c>
      <c r="J375" s="471">
        <v>18.795000000000002</v>
      </c>
      <c r="K375" s="304">
        <f t="shared" si="10"/>
        <v>40</v>
      </c>
      <c r="L375" s="221">
        <v>40</v>
      </c>
      <c r="M375" s="220" t="e">
        <f>IF(L375="nio",0,IF(L375&gt;0,L375*J375/N375,0))*VLOOKUP(B375,'2B-Kosten per locatie'!$A$14:$D$38,4,FALSE)</f>
        <v>#DIV/0!</v>
      </c>
      <c r="N375" s="305">
        <f>IF(L375="nio",0,IF(L375&gt;0,VLOOKUP(G375,'3-Productie normen'!A:J,VLOOKUP(L375,'3-Productie normen'!$B$34:$C$37,2,FALSE),FALSE)))</f>
        <v>0</v>
      </c>
      <c r="O375" s="306" t="str">
        <f>VLOOKUP(G375,'3-Productie normen'!A:L,9,FALSE)</f>
        <v>B</v>
      </c>
      <c r="P375" s="306"/>
      <c r="R375" s="307">
        <f t="shared" si="11"/>
        <v>751.80000000000007</v>
      </c>
    </row>
    <row r="376" spans="1:18" ht="14.1" customHeight="1">
      <c r="A376" s="73">
        <v>376</v>
      </c>
      <c r="B376" s="457" t="s">
        <v>265</v>
      </c>
      <c r="C376" s="273" t="s">
        <v>533</v>
      </c>
      <c r="D376" s="467" t="s">
        <v>346</v>
      </c>
      <c r="E376" s="470" t="s">
        <v>304</v>
      </c>
      <c r="F376" s="84" t="s">
        <v>287</v>
      </c>
      <c r="G376" s="273" t="s">
        <v>43</v>
      </c>
      <c r="H376" s="69" t="s">
        <v>75</v>
      </c>
      <c r="I376" s="69" t="s">
        <v>75</v>
      </c>
      <c r="J376" s="471">
        <v>27.15</v>
      </c>
      <c r="K376" s="304">
        <f t="shared" si="10"/>
        <v>200</v>
      </c>
      <c r="L376" s="221">
        <v>200</v>
      </c>
      <c r="M376" s="220" t="e">
        <f>IF(L376="nio",0,IF(L376&gt;0,L376*J376/N376,0))*VLOOKUP(B376,'2B-Kosten per locatie'!$A$14:$D$38,4,FALSE)</f>
        <v>#DIV/0!</v>
      </c>
      <c r="N376" s="305">
        <f>IF(L376="nio",0,IF(L376&gt;0,VLOOKUP(G376,'3-Productie normen'!A:J,VLOOKUP(L376,'3-Productie normen'!$B$34:$C$37,2,FALSE),FALSE)))</f>
        <v>0</v>
      </c>
      <c r="O376" s="306" t="str">
        <f>VLOOKUP(G376,'3-Productie normen'!A:L,9,FALSE)</f>
        <v>V</v>
      </c>
      <c r="P376" s="306"/>
      <c r="R376" s="307">
        <f t="shared" si="11"/>
        <v>5430</v>
      </c>
    </row>
    <row r="377" spans="1:18" ht="14.1" customHeight="1">
      <c r="A377" s="73">
        <v>377</v>
      </c>
      <c r="B377" s="457" t="s">
        <v>265</v>
      </c>
      <c r="C377" s="273" t="s">
        <v>533</v>
      </c>
      <c r="D377" s="467" t="s">
        <v>346</v>
      </c>
      <c r="E377" s="470" t="s">
        <v>386</v>
      </c>
      <c r="F377" s="84" t="s">
        <v>491</v>
      </c>
      <c r="G377" s="84" t="s">
        <v>47</v>
      </c>
      <c r="H377" s="84" t="s">
        <v>648</v>
      </c>
      <c r="I377" s="458" t="s">
        <v>76</v>
      </c>
      <c r="J377" s="471">
        <v>19.75</v>
      </c>
      <c r="K377" s="304">
        <f t="shared" si="10"/>
        <v>200</v>
      </c>
      <c r="L377" s="221">
        <v>200</v>
      </c>
      <c r="M377" s="220" t="e">
        <f>IF(L377="nio",0,IF(L377&gt;0,L377*J377/N377,0))*VLOOKUP(B377,'2B-Kosten per locatie'!$A$14:$D$38,4,FALSE)</f>
        <v>#DIV/0!</v>
      </c>
      <c r="N377" s="305">
        <f>IF(L377="nio",0,IF(L377&gt;0,VLOOKUP(G377,'3-Productie normen'!A:J,VLOOKUP(L377,'3-Productie normen'!$B$34:$C$37,2,FALSE),FALSE)))</f>
        <v>0</v>
      </c>
      <c r="O377" s="306" t="str">
        <f>VLOOKUP(G377,'3-Productie normen'!A:L,9,FALSE)</f>
        <v>S</v>
      </c>
      <c r="P377" s="306"/>
      <c r="R377" s="307">
        <f t="shared" si="11"/>
        <v>3950</v>
      </c>
    </row>
    <row r="378" spans="1:18" ht="14.1" customHeight="1">
      <c r="A378" s="73">
        <v>378</v>
      </c>
      <c r="B378" s="457" t="s">
        <v>265</v>
      </c>
      <c r="C378" s="273" t="s">
        <v>533</v>
      </c>
      <c r="D378" s="467" t="s">
        <v>346</v>
      </c>
      <c r="E378" s="470" t="s">
        <v>387</v>
      </c>
      <c r="F378" s="84" t="s">
        <v>349</v>
      </c>
      <c r="G378" s="286" t="s">
        <v>41</v>
      </c>
      <c r="H378" s="69" t="s">
        <v>645</v>
      </c>
      <c r="I378" s="457" t="s">
        <v>76</v>
      </c>
      <c r="J378" s="471">
        <v>1.8</v>
      </c>
      <c r="K378" s="304">
        <f t="shared" si="10"/>
        <v>200</v>
      </c>
      <c r="L378" s="221">
        <v>200</v>
      </c>
      <c r="M378" s="220" t="e">
        <f>IF(L378="nio",0,IF(L378&gt;0,L378*J378/N378,0))*VLOOKUP(B378,'2B-Kosten per locatie'!$A$14:$D$38,4,FALSE)</f>
        <v>#DIV/0!</v>
      </c>
      <c r="N378" s="305">
        <f>IF(L378="nio",0,IF(L378&gt;0,VLOOKUP(G378,'3-Productie normen'!A:J,VLOOKUP(L378,'3-Productie normen'!$B$34:$C$37,2,FALSE),FALSE)))</f>
        <v>0</v>
      </c>
      <c r="O378" s="306" t="str">
        <f>VLOOKUP(G378,'3-Productie normen'!A:L,9,FALSE)</f>
        <v>S</v>
      </c>
      <c r="P378" s="306"/>
      <c r="R378" s="307">
        <f t="shared" si="11"/>
        <v>360</v>
      </c>
    </row>
    <row r="379" spans="1:18" ht="14.1" customHeight="1">
      <c r="A379" s="73">
        <v>379</v>
      </c>
      <c r="B379" s="457" t="s">
        <v>265</v>
      </c>
      <c r="C379" s="273" t="s">
        <v>533</v>
      </c>
      <c r="D379" s="467" t="s">
        <v>346</v>
      </c>
      <c r="E379" s="470" t="s">
        <v>306</v>
      </c>
      <c r="F379" s="84" t="s">
        <v>492</v>
      </c>
      <c r="G379" s="69" t="s">
        <v>50</v>
      </c>
      <c r="H379" s="69" t="s">
        <v>347</v>
      </c>
      <c r="I379" s="457" t="s">
        <v>364</v>
      </c>
      <c r="J379" s="471">
        <v>200</v>
      </c>
      <c r="K379" s="304">
        <f t="shared" si="10"/>
        <v>80</v>
      </c>
      <c r="L379" s="221">
        <v>80</v>
      </c>
      <c r="M379" s="220" t="e">
        <f>IF(L379="nio",0,IF(L379&gt;0,L379*J379/N379,0))*VLOOKUP(B379,'2B-Kosten per locatie'!$A$14:$D$38,4,FALSE)</f>
        <v>#DIV/0!</v>
      </c>
      <c r="N379" s="305">
        <f>IF(L379="nio",0,IF(L379&gt;0,VLOOKUP(G379,'3-Productie normen'!A:J,VLOOKUP(L379,'3-Productie normen'!$B$34:$C$37,2,FALSE),FALSE)))</f>
        <v>0</v>
      </c>
      <c r="O379" s="306" t="str">
        <f>VLOOKUP(G379,'3-Productie normen'!A:L,9,FALSE)</f>
        <v>L</v>
      </c>
      <c r="P379" s="306"/>
      <c r="R379" s="307">
        <f t="shared" si="11"/>
        <v>16000</v>
      </c>
    </row>
    <row r="380" spans="1:18" ht="14.1" customHeight="1">
      <c r="A380" s="73">
        <v>380</v>
      </c>
      <c r="B380" s="457" t="s">
        <v>265</v>
      </c>
      <c r="C380" s="273" t="s">
        <v>533</v>
      </c>
      <c r="D380" s="467" t="s">
        <v>346</v>
      </c>
      <c r="E380" s="470" t="s">
        <v>388</v>
      </c>
      <c r="F380" s="84" t="s">
        <v>411</v>
      </c>
      <c r="G380" s="69" t="s">
        <v>49</v>
      </c>
      <c r="H380" s="84" t="s">
        <v>347</v>
      </c>
      <c r="I380" s="458" t="s">
        <v>364</v>
      </c>
      <c r="J380" s="471">
        <v>33.1</v>
      </c>
      <c r="K380" s="304">
        <f t="shared" si="10"/>
        <v>40</v>
      </c>
      <c r="L380" s="221">
        <v>40</v>
      </c>
      <c r="M380" s="220" t="e">
        <f>IF(L380="nio",0,IF(L380&gt;0,L380*J380/N380,0))*VLOOKUP(B380,'2B-Kosten per locatie'!$A$14:$D$38,4,FALSE)</f>
        <v>#DIV/0!</v>
      </c>
      <c r="N380" s="305">
        <f>IF(L380="nio",0,IF(L380&gt;0,VLOOKUP(G380,'3-Productie normen'!A:J,VLOOKUP(L380,'3-Productie normen'!$B$34:$C$37,2,FALSE),FALSE)))</f>
        <v>0</v>
      </c>
      <c r="O380" s="306" t="str">
        <f>VLOOKUP(G380,'3-Productie normen'!A:L,9,FALSE)</f>
        <v>V</v>
      </c>
      <c r="P380" s="306"/>
      <c r="R380" s="307">
        <f t="shared" si="11"/>
        <v>1324</v>
      </c>
    </row>
    <row r="381" spans="1:18" ht="14.1" customHeight="1">
      <c r="A381" s="73">
        <v>381</v>
      </c>
      <c r="B381" s="457" t="s">
        <v>265</v>
      </c>
      <c r="C381" s="273" t="s">
        <v>533</v>
      </c>
      <c r="D381" s="467" t="s">
        <v>346</v>
      </c>
      <c r="E381" s="470" t="s">
        <v>308</v>
      </c>
      <c r="F381" s="84" t="s">
        <v>493</v>
      </c>
      <c r="G381" s="84" t="s">
        <v>49</v>
      </c>
      <c r="H381" s="69" t="s">
        <v>645</v>
      </c>
      <c r="I381" s="457" t="s">
        <v>80</v>
      </c>
      <c r="J381" s="471">
        <v>5.05</v>
      </c>
      <c r="K381" s="304">
        <f t="shared" si="10"/>
        <v>40</v>
      </c>
      <c r="L381" s="221">
        <v>40</v>
      </c>
      <c r="M381" s="220" t="e">
        <f>IF(L381="nio",0,IF(L381&gt;0,L381*J381/N381,0))*VLOOKUP(B381,'2B-Kosten per locatie'!$A$14:$D$38,4,FALSE)</f>
        <v>#DIV/0!</v>
      </c>
      <c r="N381" s="305">
        <f>IF(L381="nio",0,IF(L381&gt;0,VLOOKUP(G381,'3-Productie normen'!A:J,VLOOKUP(L381,'3-Productie normen'!$B$34:$C$37,2,FALSE),FALSE)))</f>
        <v>0</v>
      </c>
      <c r="O381" s="306" t="str">
        <f>VLOOKUP(G381,'3-Productie normen'!A:L,9,FALSE)</f>
        <v>V</v>
      </c>
      <c r="P381" s="306"/>
      <c r="R381" s="307">
        <f t="shared" si="11"/>
        <v>202</v>
      </c>
    </row>
    <row r="382" spans="1:18" ht="14.1" customHeight="1">
      <c r="A382" s="73">
        <v>382</v>
      </c>
      <c r="B382" s="457" t="s">
        <v>265</v>
      </c>
      <c r="C382" s="273" t="s">
        <v>533</v>
      </c>
      <c r="D382" s="467" t="s">
        <v>346</v>
      </c>
      <c r="E382" s="470" t="s">
        <v>309</v>
      </c>
      <c r="F382" s="84" t="s">
        <v>494</v>
      </c>
      <c r="G382" s="84" t="s">
        <v>47</v>
      </c>
      <c r="H382" s="84" t="s">
        <v>648</v>
      </c>
      <c r="I382" s="458" t="s">
        <v>76</v>
      </c>
      <c r="J382" s="471">
        <v>17.100000000000001</v>
      </c>
      <c r="K382" s="304">
        <f t="shared" si="10"/>
        <v>200</v>
      </c>
      <c r="L382" s="221">
        <v>200</v>
      </c>
      <c r="M382" s="220" t="e">
        <f>IF(L382="nio",0,IF(L382&gt;0,L382*J382/N382,0))*VLOOKUP(B382,'2B-Kosten per locatie'!$A$14:$D$38,4,FALSE)</f>
        <v>#DIV/0!</v>
      </c>
      <c r="N382" s="305">
        <f>IF(L382="nio",0,IF(L382&gt;0,VLOOKUP(G382,'3-Productie normen'!A:J,VLOOKUP(L382,'3-Productie normen'!$B$34:$C$37,2,FALSE),FALSE)))</f>
        <v>0</v>
      </c>
      <c r="O382" s="306" t="str">
        <f>VLOOKUP(G382,'3-Productie normen'!A:L,9,FALSE)</f>
        <v>S</v>
      </c>
      <c r="P382" s="306"/>
      <c r="R382" s="307">
        <f t="shared" si="11"/>
        <v>3420.0000000000005</v>
      </c>
    </row>
    <row r="383" spans="1:18" ht="14.1" customHeight="1">
      <c r="A383" s="73">
        <v>383</v>
      </c>
      <c r="B383" s="457" t="s">
        <v>265</v>
      </c>
      <c r="C383" s="273" t="s">
        <v>533</v>
      </c>
      <c r="D383" s="467" t="s">
        <v>346</v>
      </c>
      <c r="E383" s="470" t="s">
        <v>310</v>
      </c>
      <c r="F383" s="84" t="s">
        <v>349</v>
      </c>
      <c r="G383" s="286" t="s">
        <v>41</v>
      </c>
      <c r="H383" s="69" t="s">
        <v>645</v>
      </c>
      <c r="I383" s="457" t="s">
        <v>76</v>
      </c>
      <c r="J383" s="471">
        <v>1.25</v>
      </c>
      <c r="K383" s="304">
        <f t="shared" si="10"/>
        <v>200</v>
      </c>
      <c r="L383" s="221">
        <v>200</v>
      </c>
      <c r="M383" s="220" t="e">
        <f>IF(L383="nio",0,IF(L383&gt;0,L383*J383/N383,0))*VLOOKUP(B383,'2B-Kosten per locatie'!$A$14:$D$38,4,FALSE)</f>
        <v>#DIV/0!</v>
      </c>
      <c r="N383" s="305">
        <f>IF(L383="nio",0,IF(L383&gt;0,VLOOKUP(G383,'3-Productie normen'!A:J,VLOOKUP(L383,'3-Productie normen'!$B$34:$C$37,2,FALSE),FALSE)))</f>
        <v>0</v>
      </c>
      <c r="O383" s="306" t="str">
        <f>VLOOKUP(G383,'3-Productie normen'!A:L,9,FALSE)</f>
        <v>S</v>
      </c>
      <c r="P383" s="306"/>
      <c r="R383" s="307">
        <f t="shared" si="11"/>
        <v>250</v>
      </c>
    </row>
    <row r="384" spans="1:18" ht="14.1" customHeight="1">
      <c r="A384" s="73">
        <v>384</v>
      </c>
      <c r="B384" s="457" t="s">
        <v>265</v>
      </c>
      <c r="C384" s="273" t="s">
        <v>533</v>
      </c>
      <c r="D384" s="467" t="s">
        <v>346</v>
      </c>
      <c r="E384" s="470" t="s">
        <v>312</v>
      </c>
      <c r="F384" s="84" t="s">
        <v>349</v>
      </c>
      <c r="G384" s="286" t="s">
        <v>41</v>
      </c>
      <c r="H384" s="69" t="s">
        <v>645</v>
      </c>
      <c r="I384" s="457" t="s">
        <v>76</v>
      </c>
      <c r="J384" s="471">
        <v>1.2</v>
      </c>
      <c r="K384" s="304">
        <f t="shared" si="10"/>
        <v>200</v>
      </c>
      <c r="L384" s="221">
        <v>200</v>
      </c>
      <c r="M384" s="220" t="e">
        <f>IF(L384="nio",0,IF(L384&gt;0,L384*J384/N384,0))*VLOOKUP(B384,'2B-Kosten per locatie'!$A$14:$D$38,4,FALSE)</f>
        <v>#DIV/0!</v>
      </c>
      <c r="N384" s="305">
        <f>IF(L384="nio",0,IF(L384&gt;0,VLOOKUP(G384,'3-Productie normen'!A:J,VLOOKUP(L384,'3-Productie normen'!$B$34:$C$37,2,FALSE),FALSE)))</f>
        <v>0</v>
      </c>
      <c r="O384" s="306" t="str">
        <f>VLOOKUP(G384,'3-Productie normen'!A:L,9,FALSE)</f>
        <v>S</v>
      </c>
      <c r="P384" s="306"/>
      <c r="R384" s="307">
        <f t="shared" si="11"/>
        <v>240</v>
      </c>
    </row>
    <row r="385" spans="1:18" ht="14.1" customHeight="1">
      <c r="A385" s="73">
        <v>385</v>
      </c>
      <c r="B385" s="457" t="s">
        <v>265</v>
      </c>
      <c r="C385" s="273" t="s">
        <v>533</v>
      </c>
      <c r="D385" s="467" t="s">
        <v>346</v>
      </c>
      <c r="E385" s="470" t="s">
        <v>314</v>
      </c>
      <c r="F385" s="84" t="s">
        <v>489</v>
      </c>
      <c r="G385" s="84" t="s">
        <v>48</v>
      </c>
      <c r="H385" s="84" t="s">
        <v>648</v>
      </c>
      <c r="I385" s="458" t="s">
        <v>80</v>
      </c>
      <c r="J385" s="471">
        <v>14</v>
      </c>
      <c r="K385" s="304">
        <f t="shared" si="10"/>
        <v>40</v>
      </c>
      <c r="L385" s="221">
        <v>40</v>
      </c>
      <c r="M385" s="220" t="e">
        <f>IF(L385="nio",0,IF(L385&gt;0,L385*J385/N385,0))*VLOOKUP(B385,'2B-Kosten per locatie'!$A$14:$D$38,4,FALSE)</f>
        <v>#DIV/0!</v>
      </c>
      <c r="N385" s="305">
        <f>IF(L385="nio",0,IF(L385&gt;0,VLOOKUP(G385,'3-Productie normen'!A:J,VLOOKUP(L385,'3-Productie normen'!$B$34:$C$37,2,FALSE),FALSE)))</f>
        <v>0</v>
      </c>
      <c r="O385" s="306" t="str">
        <f>VLOOKUP(G385,'3-Productie normen'!A:L,9,FALSE)</f>
        <v>B</v>
      </c>
      <c r="P385" s="306"/>
      <c r="R385" s="307">
        <f t="shared" si="11"/>
        <v>560</v>
      </c>
    </row>
    <row r="386" spans="1:18" ht="14.1" customHeight="1">
      <c r="A386" s="73">
        <v>386</v>
      </c>
      <c r="B386" s="457" t="s">
        <v>265</v>
      </c>
      <c r="C386" s="273" t="s">
        <v>533</v>
      </c>
      <c r="D386" s="467" t="s">
        <v>346</v>
      </c>
      <c r="E386" s="470" t="s">
        <v>315</v>
      </c>
      <c r="F386" s="84" t="s">
        <v>489</v>
      </c>
      <c r="G386" s="84" t="s">
        <v>48</v>
      </c>
      <c r="H386" s="84" t="s">
        <v>648</v>
      </c>
      <c r="I386" s="458" t="s">
        <v>80</v>
      </c>
      <c r="J386" s="471">
        <v>14.3</v>
      </c>
      <c r="K386" s="304">
        <f t="shared" si="10"/>
        <v>40</v>
      </c>
      <c r="L386" s="221">
        <v>40</v>
      </c>
      <c r="M386" s="220" t="e">
        <f>IF(L386="nio",0,IF(L386&gt;0,L386*J386/N386,0))*VLOOKUP(B386,'2B-Kosten per locatie'!$A$14:$D$38,4,FALSE)</f>
        <v>#DIV/0!</v>
      </c>
      <c r="N386" s="305">
        <f>IF(L386="nio",0,IF(L386&gt;0,VLOOKUP(G386,'3-Productie normen'!A:J,VLOOKUP(L386,'3-Productie normen'!$B$34:$C$37,2,FALSE),FALSE)))</f>
        <v>0</v>
      </c>
      <c r="O386" s="306" t="str">
        <f>VLOOKUP(G386,'3-Productie normen'!A:L,9,FALSE)</f>
        <v>B</v>
      </c>
      <c r="P386" s="306"/>
      <c r="R386" s="307">
        <f t="shared" si="11"/>
        <v>572</v>
      </c>
    </row>
    <row r="387" spans="1:18" ht="14.1" customHeight="1">
      <c r="A387" s="73">
        <v>387</v>
      </c>
      <c r="B387" s="457" t="s">
        <v>265</v>
      </c>
      <c r="C387" s="273" t="s">
        <v>533</v>
      </c>
      <c r="D387" s="467" t="s">
        <v>346</v>
      </c>
      <c r="E387" s="470" t="s">
        <v>389</v>
      </c>
      <c r="F387" s="84" t="s">
        <v>495</v>
      </c>
      <c r="G387" s="84" t="s">
        <v>48</v>
      </c>
      <c r="H387" s="69" t="s">
        <v>75</v>
      </c>
      <c r="I387" s="69" t="s">
        <v>75</v>
      </c>
      <c r="J387" s="471">
        <v>21.5</v>
      </c>
      <c r="K387" s="304">
        <f t="shared" si="10"/>
        <v>40</v>
      </c>
      <c r="L387" s="221">
        <v>40</v>
      </c>
      <c r="M387" s="220" t="e">
        <f>IF(L387="nio",0,IF(L387&gt;0,L387*J387/N387,0))*VLOOKUP(B387,'2B-Kosten per locatie'!$A$14:$D$38,4,FALSE)</f>
        <v>#DIV/0!</v>
      </c>
      <c r="N387" s="305">
        <f>IF(L387="nio",0,IF(L387&gt;0,VLOOKUP(G387,'3-Productie normen'!A:J,VLOOKUP(L387,'3-Productie normen'!$B$34:$C$37,2,FALSE),FALSE)))</f>
        <v>0</v>
      </c>
      <c r="O387" s="306" t="str">
        <f>VLOOKUP(G387,'3-Productie normen'!A:L,9,FALSE)</f>
        <v>B</v>
      </c>
      <c r="P387" s="306"/>
      <c r="R387" s="307">
        <f t="shared" si="11"/>
        <v>860</v>
      </c>
    </row>
    <row r="388" spans="1:18" ht="14.1" customHeight="1">
      <c r="A388" s="73">
        <v>388</v>
      </c>
      <c r="B388" s="457" t="s">
        <v>265</v>
      </c>
      <c r="C388" s="273" t="s">
        <v>533</v>
      </c>
      <c r="D388" s="467" t="s">
        <v>346</v>
      </c>
      <c r="E388" s="470" t="s">
        <v>390</v>
      </c>
      <c r="F388" s="84" t="s">
        <v>496</v>
      </c>
      <c r="G388" s="84" t="s">
        <v>45</v>
      </c>
      <c r="H388" s="69" t="s">
        <v>645</v>
      </c>
      <c r="I388" s="457" t="s">
        <v>80</v>
      </c>
      <c r="J388" s="471">
        <v>4.5</v>
      </c>
      <c r="K388" s="304">
        <f t="shared" si="10"/>
        <v>200</v>
      </c>
      <c r="L388" s="221">
        <v>200</v>
      </c>
      <c r="M388" s="220" t="e">
        <f>IF(L388="nio",0,IF(L388&gt;0,L388*J388/N388,0))*VLOOKUP(B388,'2B-Kosten per locatie'!$A$14:$D$38,4,FALSE)</f>
        <v>#DIV/0!</v>
      </c>
      <c r="N388" s="305">
        <f>IF(L388="nio",0,IF(L388&gt;0,VLOOKUP(G388,'3-Productie normen'!A:J,VLOOKUP(L388,'3-Productie normen'!$B$34:$C$37,2,FALSE),FALSE)))</f>
        <v>0</v>
      </c>
      <c r="O388" s="306" t="str">
        <f>VLOOKUP(G388,'3-Productie normen'!A:L,9,FALSE)</f>
        <v>V</v>
      </c>
      <c r="P388" s="306"/>
      <c r="R388" s="307">
        <f t="shared" si="11"/>
        <v>900</v>
      </c>
    </row>
    <row r="389" spans="1:18" ht="14.1" customHeight="1">
      <c r="A389" s="73">
        <v>389</v>
      </c>
      <c r="B389" s="457" t="s">
        <v>265</v>
      </c>
      <c r="C389" s="273" t="s">
        <v>533</v>
      </c>
      <c r="D389" s="467" t="s">
        <v>346</v>
      </c>
      <c r="E389" s="470" t="s">
        <v>391</v>
      </c>
      <c r="F389" s="84" t="s">
        <v>497</v>
      </c>
      <c r="G389" s="84" t="s">
        <v>651</v>
      </c>
      <c r="H389" s="69" t="s">
        <v>75</v>
      </c>
      <c r="I389" s="69" t="s">
        <v>75</v>
      </c>
      <c r="J389" s="471">
        <v>125.9</v>
      </c>
      <c r="K389" s="304">
        <f t="shared" si="10"/>
        <v>80</v>
      </c>
      <c r="L389" s="221">
        <v>80</v>
      </c>
      <c r="M389" s="220" t="e">
        <f>IF(L389="nio",0,IF(L389&gt;0,L389*J389/N389,0))*VLOOKUP(B389,'2B-Kosten per locatie'!$A$14:$D$38,4,FALSE)</f>
        <v>#DIV/0!</v>
      </c>
      <c r="N389" s="305">
        <f>IF(L389="nio",0,IF(L389&gt;0,VLOOKUP(G389,'3-Productie normen'!A:J,VLOOKUP(L389,'3-Productie normen'!$B$34:$C$37,2,FALSE),FALSE)))</f>
        <v>0</v>
      </c>
      <c r="O389" s="306" t="str">
        <f>VLOOKUP(G389,'3-Productie normen'!A:L,9,FALSE)</f>
        <v>V</v>
      </c>
      <c r="P389" s="306"/>
      <c r="R389" s="307">
        <f t="shared" si="11"/>
        <v>10072</v>
      </c>
    </row>
    <row r="390" spans="1:18" ht="14.1" customHeight="1">
      <c r="A390" s="73">
        <v>390</v>
      </c>
      <c r="B390" s="457" t="s">
        <v>265</v>
      </c>
      <c r="C390" s="273" t="s">
        <v>533</v>
      </c>
      <c r="D390" s="467" t="s">
        <v>346</v>
      </c>
      <c r="E390" s="470" t="s">
        <v>392</v>
      </c>
      <c r="F390" s="84" t="s">
        <v>498</v>
      </c>
      <c r="G390" s="273" t="s">
        <v>39</v>
      </c>
      <c r="H390" s="69" t="s">
        <v>75</v>
      </c>
      <c r="I390" s="69" t="s">
        <v>75</v>
      </c>
      <c r="J390" s="471">
        <v>20.8</v>
      </c>
      <c r="K390" s="304">
        <f t="shared" si="10"/>
        <v>40</v>
      </c>
      <c r="L390" s="221">
        <v>40</v>
      </c>
      <c r="M390" s="220" t="e">
        <f>IF(L390="nio",0,IF(L390&gt;0,L390*J390/N390,0))*VLOOKUP(B390,'2B-Kosten per locatie'!$A$14:$D$38,4,FALSE)</f>
        <v>#DIV/0!</v>
      </c>
      <c r="N390" s="305">
        <f>IF(L390="nio",0,IF(L390&gt;0,VLOOKUP(G390,'3-Productie normen'!A:J,VLOOKUP(L390,'3-Productie normen'!$B$34:$C$37,2,FALSE),FALSE)))</f>
        <v>0</v>
      </c>
      <c r="O390" s="306" t="str">
        <f>VLOOKUP(G390,'3-Productie normen'!A:L,9,FALSE)</f>
        <v>B</v>
      </c>
      <c r="P390" s="306"/>
      <c r="R390" s="307">
        <f t="shared" si="11"/>
        <v>832</v>
      </c>
    </row>
    <row r="391" spans="1:18" ht="14.1" customHeight="1">
      <c r="A391" s="73">
        <v>391</v>
      </c>
      <c r="B391" s="457" t="s">
        <v>265</v>
      </c>
      <c r="C391" s="273" t="s">
        <v>533</v>
      </c>
      <c r="D391" s="467" t="s">
        <v>346</v>
      </c>
      <c r="E391" s="470" t="s">
        <v>393</v>
      </c>
      <c r="F391" s="84" t="s">
        <v>499</v>
      </c>
      <c r="G391" s="69" t="s">
        <v>49</v>
      </c>
      <c r="H391" s="69" t="s">
        <v>75</v>
      </c>
      <c r="I391" s="69" t="s">
        <v>75</v>
      </c>
      <c r="J391" s="471">
        <v>9.6</v>
      </c>
      <c r="K391" s="304">
        <f t="shared" si="10"/>
        <v>40</v>
      </c>
      <c r="L391" s="221">
        <v>40</v>
      </c>
      <c r="M391" s="220" t="e">
        <f>IF(L391="nio",0,IF(L391&gt;0,L391*J391/N391,0))*VLOOKUP(B391,'2B-Kosten per locatie'!$A$14:$D$38,4,FALSE)</f>
        <v>#DIV/0!</v>
      </c>
      <c r="N391" s="305">
        <f>IF(L391="nio",0,IF(L391&gt;0,VLOOKUP(G391,'3-Productie normen'!A:J,VLOOKUP(L391,'3-Productie normen'!$B$34:$C$37,2,FALSE),FALSE)))</f>
        <v>0</v>
      </c>
      <c r="O391" s="306" t="str">
        <f>VLOOKUP(G391,'3-Productie normen'!A:L,9,FALSE)</f>
        <v>V</v>
      </c>
      <c r="P391" s="306"/>
      <c r="R391" s="307">
        <f t="shared" si="11"/>
        <v>384</v>
      </c>
    </row>
    <row r="392" spans="1:18" ht="14.1" customHeight="1">
      <c r="A392" s="73">
        <v>392</v>
      </c>
      <c r="B392" s="457" t="s">
        <v>265</v>
      </c>
      <c r="C392" s="273" t="s">
        <v>533</v>
      </c>
      <c r="D392" s="467" t="s">
        <v>346</v>
      </c>
      <c r="E392" s="470" t="s">
        <v>395</v>
      </c>
      <c r="F392" s="84" t="s">
        <v>500</v>
      </c>
      <c r="G392" s="273" t="s">
        <v>43</v>
      </c>
      <c r="H392" s="69" t="s">
        <v>75</v>
      </c>
      <c r="I392" s="69" t="s">
        <v>75</v>
      </c>
      <c r="J392" s="471">
        <v>86</v>
      </c>
      <c r="K392" s="304">
        <f t="shared" si="10"/>
        <v>200</v>
      </c>
      <c r="L392" s="221">
        <v>200</v>
      </c>
      <c r="M392" s="220" t="e">
        <f>IF(L392="nio",0,IF(L392&gt;0,L392*J392/N392,0))*VLOOKUP(B392,'2B-Kosten per locatie'!$A$14:$D$38,4,FALSE)</f>
        <v>#DIV/0!</v>
      </c>
      <c r="N392" s="305">
        <f>IF(L392="nio",0,IF(L392&gt;0,VLOOKUP(G392,'3-Productie normen'!A:J,VLOOKUP(L392,'3-Productie normen'!$B$34:$C$37,2,FALSE),FALSE)))</f>
        <v>0</v>
      </c>
      <c r="O392" s="306" t="str">
        <f>VLOOKUP(G392,'3-Productie normen'!A:L,9,FALSE)</f>
        <v>V</v>
      </c>
      <c r="P392" s="306"/>
      <c r="R392" s="307">
        <f t="shared" si="11"/>
        <v>17200</v>
      </c>
    </row>
    <row r="393" spans="1:18" ht="14.1" customHeight="1">
      <c r="A393" s="73">
        <v>393</v>
      </c>
      <c r="B393" s="457" t="s">
        <v>265</v>
      </c>
      <c r="C393" s="273" t="s">
        <v>533</v>
      </c>
      <c r="D393" s="467" t="s">
        <v>346</v>
      </c>
      <c r="E393" s="470" t="s">
        <v>512</v>
      </c>
      <c r="F393" s="84" t="s">
        <v>287</v>
      </c>
      <c r="G393" s="273" t="s">
        <v>43</v>
      </c>
      <c r="H393" s="69" t="s">
        <v>75</v>
      </c>
      <c r="I393" s="69" t="s">
        <v>75</v>
      </c>
      <c r="J393" s="471">
        <v>18.8</v>
      </c>
      <c r="K393" s="304">
        <f t="shared" si="10"/>
        <v>200</v>
      </c>
      <c r="L393" s="221">
        <v>200</v>
      </c>
      <c r="M393" s="220" t="e">
        <f>IF(L393="nio",0,IF(L393&gt;0,L393*J393/N393,0))*VLOOKUP(B393,'2B-Kosten per locatie'!$A$14:$D$38,4,FALSE)</f>
        <v>#DIV/0!</v>
      </c>
      <c r="N393" s="305">
        <f>IF(L393="nio",0,IF(L393&gt;0,VLOOKUP(G393,'3-Productie normen'!A:J,VLOOKUP(L393,'3-Productie normen'!$B$34:$C$37,2,FALSE),FALSE)))</f>
        <v>0</v>
      </c>
      <c r="O393" s="306" t="str">
        <f>VLOOKUP(G393,'3-Productie normen'!A:L,9,FALSE)</f>
        <v>V</v>
      </c>
      <c r="P393" s="306"/>
      <c r="R393" s="307">
        <f t="shared" si="11"/>
        <v>3760</v>
      </c>
    </row>
    <row r="394" spans="1:18" ht="14.1" customHeight="1">
      <c r="A394" s="73">
        <v>394</v>
      </c>
      <c r="B394" s="457" t="s">
        <v>265</v>
      </c>
      <c r="C394" s="273" t="s">
        <v>533</v>
      </c>
      <c r="D394" s="467" t="s">
        <v>346</v>
      </c>
      <c r="E394" s="470" t="s">
        <v>513</v>
      </c>
      <c r="F394" s="84" t="s">
        <v>501</v>
      </c>
      <c r="G394" s="69" t="s">
        <v>290</v>
      </c>
      <c r="H394" s="84" t="s">
        <v>648</v>
      </c>
      <c r="I394" s="458" t="s">
        <v>80</v>
      </c>
      <c r="J394" s="471">
        <v>79.55</v>
      </c>
      <c r="K394" s="304">
        <f t="shared" ref="K394:K457" si="12">SUM(L394:L394)</f>
        <v>80</v>
      </c>
      <c r="L394" s="221">
        <v>80</v>
      </c>
      <c r="M394" s="220" t="e">
        <f>IF(L394="nio",0,IF(L394&gt;0,L394*J394/N394,0))*VLOOKUP(B394,'2B-Kosten per locatie'!$A$14:$D$38,4,FALSE)</f>
        <v>#DIV/0!</v>
      </c>
      <c r="N394" s="305">
        <f>IF(L394="nio",0,IF(L394&gt;0,VLOOKUP(G394,'3-Productie normen'!A:J,VLOOKUP(L394,'3-Productie normen'!$B$34:$C$37,2,FALSE),FALSE)))</f>
        <v>0</v>
      </c>
      <c r="O394" s="306" t="str">
        <f>VLOOKUP(G394,'3-Productie normen'!A:L,9,FALSE)</f>
        <v>L</v>
      </c>
      <c r="P394" s="306"/>
      <c r="R394" s="307">
        <f t="shared" si="11"/>
        <v>6364</v>
      </c>
    </row>
    <row r="395" spans="1:18" ht="14.1" customHeight="1">
      <c r="A395" s="73">
        <v>395</v>
      </c>
      <c r="B395" s="457" t="s">
        <v>265</v>
      </c>
      <c r="C395" s="273" t="s">
        <v>533</v>
      </c>
      <c r="D395" s="467" t="s">
        <v>346</v>
      </c>
      <c r="E395" s="470" t="s">
        <v>514</v>
      </c>
      <c r="F395" s="84" t="s">
        <v>502</v>
      </c>
      <c r="G395" s="69" t="s">
        <v>290</v>
      </c>
      <c r="H395" s="84" t="s">
        <v>648</v>
      </c>
      <c r="I395" s="458" t="s">
        <v>80</v>
      </c>
      <c r="J395" s="471">
        <v>22</v>
      </c>
      <c r="K395" s="304">
        <f t="shared" si="12"/>
        <v>80</v>
      </c>
      <c r="L395" s="221">
        <v>80</v>
      </c>
      <c r="M395" s="220" t="e">
        <f>IF(L395="nio",0,IF(L395&gt;0,L395*J395/N395,0))*VLOOKUP(B395,'2B-Kosten per locatie'!$A$14:$D$38,4,FALSE)</f>
        <v>#DIV/0!</v>
      </c>
      <c r="N395" s="305">
        <f>IF(L395="nio",0,IF(L395&gt;0,VLOOKUP(G395,'3-Productie normen'!A:J,VLOOKUP(L395,'3-Productie normen'!$B$34:$C$37,2,FALSE),FALSE)))</f>
        <v>0</v>
      </c>
      <c r="O395" s="306" t="str">
        <f>VLOOKUP(G395,'3-Productie normen'!A:L,9,FALSE)</f>
        <v>L</v>
      </c>
      <c r="P395" s="306"/>
      <c r="R395" s="307">
        <f t="shared" ref="R395:R458" si="13">K395*J395</f>
        <v>1760</v>
      </c>
    </row>
    <row r="396" spans="1:18" ht="14.1" customHeight="1">
      <c r="A396" s="73">
        <v>396</v>
      </c>
      <c r="B396" s="457" t="s">
        <v>265</v>
      </c>
      <c r="C396" s="273" t="s">
        <v>533</v>
      </c>
      <c r="D396" s="467" t="s">
        <v>346</v>
      </c>
      <c r="E396" s="470" t="s">
        <v>515</v>
      </c>
      <c r="F396" s="84" t="s">
        <v>413</v>
      </c>
      <c r="G396" s="69" t="s">
        <v>290</v>
      </c>
      <c r="H396" s="69" t="s">
        <v>75</v>
      </c>
      <c r="I396" s="69" t="s">
        <v>75</v>
      </c>
      <c r="J396" s="471">
        <v>59.85</v>
      </c>
      <c r="K396" s="304">
        <f t="shared" si="12"/>
        <v>80</v>
      </c>
      <c r="L396" s="221">
        <v>80</v>
      </c>
      <c r="M396" s="220" t="e">
        <f>IF(L396="nio",0,IF(L396&gt;0,L396*J396/N396,0))*VLOOKUP(B396,'2B-Kosten per locatie'!$A$14:$D$38,4,FALSE)</f>
        <v>#DIV/0!</v>
      </c>
      <c r="N396" s="305">
        <f>IF(L396="nio",0,IF(L396&gt;0,VLOOKUP(G396,'3-Productie normen'!A:J,VLOOKUP(L396,'3-Productie normen'!$B$34:$C$37,2,FALSE),FALSE)))</f>
        <v>0</v>
      </c>
      <c r="O396" s="306" t="str">
        <f>VLOOKUP(G396,'3-Productie normen'!A:L,9,FALSE)</f>
        <v>L</v>
      </c>
      <c r="P396" s="306"/>
      <c r="R396" s="307">
        <f t="shared" si="13"/>
        <v>4788</v>
      </c>
    </row>
    <row r="397" spans="1:18" ht="14.1" customHeight="1">
      <c r="A397" s="73">
        <v>397</v>
      </c>
      <c r="B397" s="457" t="s">
        <v>265</v>
      </c>
      <c r="C397" s="273" t="s">
        <v>533</v>
      </c>
      <c r="D397" s="467" t="s">
        <v>346</v>
      </c>
      <c r="E397" s="470" t="s">
        <v>396</v>
      </c>
      <c r="F397" s="84" t="s">
        <v>414</v>
      </c>
      <c r="G397" s="69" t="s">
        <v>290</v>
      </c>
      <c r="H397" s="84" t="s">
        <v>648</v>
      </c>
      <c r="I397" s="458" t="s">
        <v>80</v>
      </c>
      <c r="J397" s="471">
        <v>53.8</v>
      </c>
      <c r="K397" s="304">
        <f t="shared" si="12"/>
        <v>80</v>
      </c>
      <c r="L397" s="221">
        <v>80</v>
      </c>
      <c r="M397" s="220" t="e">
        <f>IF(L397="nio",0,IF(L397&gt;0,L397*J397/N397,0))*VLOOKUP(B397,'2B-Kosten per locatie'!$A$14:$D$38,4,FALSE)</f>
        <v>#DIV/0!</v>
      </c>
      <c r="N397" s="305">
        <f>IF(L397="nio",0,IF(L397&gt;0,VLOOKUP(G397,'3-Productie normen'!A:J,VLOOKUP(L397,'3-Productie normen'!$B$34:$C$37,2,FALSE),FALSE)))</f>
        <v>0</v>
      </c>
      <c r="O397" s="306" t="str">
        <f>VLOOKUP(G397,'3-Productie normen'!A:L,9,FALSE)</f>
        <v>L</v>
      </c>
      <c r="P397" s="306"/>
      <c r="R397" s="307">
        <f t="shared" si="13"/>
        <v>4304</v>
      </c>
    </row>
    <row r="398" spans="1:18" ht="14.1" customHeight="1">
      <c r="A398" s="73">
        <v>398</v>
      </c>
      <c r="B398" s="457" t="s">
        <v>265</v>
      </c>
      <c r="C398" s="273" t="s">
        <v>533</v>
      </c>
      <c r="D398" s="467" t="s">
        <v>346</v>
      </c>
      <c r="E398" s="470" t="s">
        <v>516</v>
      </c>
      <c r="F398" s="84" t="s">
        <v>416</v>
      </c>
      <c r="G398" s="69" t="s">
        <v>290</v>
      </c>
      <c r="H398" s="84" t="s">
        <v>648</v>
      </c>
      <c r="I398" s="458" t="s">
        <v>80</v>
      </c>
      <c r="J398" s="471">
        <v>53.8</v>
      </c>
      <c r="K398" s="304">
        <f t="shared" si="12"/>
        <v>80</v>
      </c>
      <c r="L398" s="221">
        <v>80</v>
      </c>
      <c r="M398" s="220" t="e">
        <f>IF(L398="nio",0,IF(L398&gt;0,L398*J398/N398,0))*VLOOKUP(B398,'2B-Kosten per locatie'!$A$14:$D$38,4,FALSE)</f>
        <v>#DIV/0!</v>
      </c>
      <c r="N398" s="305">
        <f>IF(L398="nio",0,IF(L398&gt;0,VLOOKUP(G398,'3-Productie normen'!A:J,VLOOKUP(L398,'3-Productie normen'!$B$34:$C$37,2,FALSE),FALSE)))</f>
        <v>0</v>
      </c>
      <c r="O398" s="306" t="str">
        <f>VLOOKUP(G398,'3-Productie normen'!A:L,9,FALSE)</f>
        <v>L</v>
      </c>
      <c r="P398" s="306"/>
      <c r="R398" s="307">
        <f t="shared" si="13"/>
        <v>4304</v>
      </c>
    </row>
    <row r="399" spans="1:18" ht="14.1" customHeight="1">
      <c r="A399" s="73">
        <v>399</v>
      </c>
      <c r="B399" s="457" t="s">
        <v>265</v>
      </c>
      <c r="C399" s="273" t="s">
        <v>533</v>
      </c>
      <c r="D399" s="467" t="s">
        <v>346</v>
      </c>
      <c r="E399" s="470" t="s">
        <v>517</v>
      </c>
      <c r="F399" s="84" t="s">
        <v>349</v>
      </c>
      <c r="G399" s="286" t="s">
        <v>41</v>
      </c>
      <c r="H399" s="69" t="s">
        <v>645</v>
      </c>
      <c r="I399" s="457" t="s">
        <v>76</v>
      </c>
      <c r="J399" s="471">
        <v>2.9</v>
      </c>
      <c r="K399" s="304">
        <f t="shared" si="12"/>
        <v>200</v>
      </c>
      <c r="L399" s="221">
        <v>200</v>
      </c>
      <c r="M399" s="220" t="e">
        <f>IF(L399="nio",0,IF(L399&gt;0,L399*J399/N399,0))*VLOOKUP(B399,'2B-Kosten per locatie'!$A$14:$D$38,4,FALSE)</f>
        <v>#DIV/0!</v>
      </c>
      <c r="N399" s="305">
        <f>IF(L399="nio",0,IF(L399&gt;0,VLOOKUP(G399,'3-Productie normen'!A:J,VLOOKUP(L399,'3-Productie normen'!$B$34:$C$37,2,FALSE),FALSE)))</f>
        <v>0</v>
      </c>
      <c r="O399" s="306" t="str">
        <f>VLOOKUP(G399,'3-Productie normen'!A:L,9,FALSE)</f>
        <v>S</v>
      </c>
      <c r="P399" s="306"/>
      <c r="R399" s="307">
        <f t="shared" si="13"/>
        <v>580</v>
      </c>
    </row>
    <row r="400" spans="1:18" ht="14.1" customHeight="1">
      <c r="A400" s="73">
        <v>400</v>
      </c>
      <c r="B400" s="457" t="s">
        <v>265</v>
      </c>
      <c r="C400" s="273" t="s">
        <v>533</v>
      </c>
      <c r="D400" s="467" t="s">
        <v>346</v>
      </c>
      <c r="E400" s="470" t="s">
        <v>518</v>
      </c>
      <c r="F400" s="84" t="s">
        <v>349</v>
      </c>
      <c r="G400" s="286" t="s">
        <v>41</v>
      </c>
      <c r="H400" s="69" t="s">
        <v>645</v>
      </c>
      <c r="I400" s="457" t="s">
        <v>76</v>
      </c>
      <c r="J400" s="471">
        <v>2.9</v>
      </c>
      <c r="K400" s="304">
        <f t="shared" si="12"/>
        <v>200</v>
      </c>
      <c r="L400" s="221">
        <v>200</v>
      </c>
      <c r="M400" s="220" t="e">
        <f>IF(L400="nio",0,IF(L400&gt;0,L400*J400/N400,0))*VLOOKUP(B400,'2B-Kosten per locatie'!$A$14:$D$38,4,FALSE)</f>
        <v>#DIV/0!</v>
      </c>
      <c r="N400" s="305">
        <f>IF(L400="nio",0,IF(L400&gt;0,VLOOKUP(G400,'3-Productie normen'!A:J,VLOOKUP(L400,'3-Productie normen'!$B$34:$C$37,2,FALSE),FALSE)))</f>
        <v>0</v>
      </c>
      <c r="O400" s="306" t="str">
        <f>VLOOKUP(G400,'3-Productie normen'!A:L,9,FALSE)</f>
        <v>S</v>
      </c>
      <c r="P400" s="306"/>
      <c r="R400" s="307">
        <f t="shared" si="13"/>
        <v>580</v>
      </c>
    </row>
    <row r="401" spans="1:18" ht="14.1" customHeight="1">
      <c r="A401" s="73">
        <v>401</v>
      </c>
      <c r="B401" s="457" t="s">
        <v>265</v>
      </c>
      <c r="C401" s="273" t="s">
        <v>533</v>
      </c>
      <c r="D401" s="467" t="s">
        <v>346</v>
      </c>
      <c r="E401" s="470" t="s">
        <v>519</v>
      </c>
      <c r="F401" s="84" t="s">
        <v>417</v>
      </c>
      <c r="G401" s="69" t="s">
        <v>290</v>
      </c>
      <c r="H401" s="84" t="s">
        <v>648</v>
      </c>
      <c r="I401" s="458" t="s">
        <v>80</v>
      </c>
      <c r="J401" s="471">
        <v>53.8</v>
      </c>
      <c r="K401" s="304">
        <f t="shared" si="12"/>
        <v>80</v>
      </c>
      <c r="L401" s="221">
        <v>80</v>
      </c>
      <c r="M401" s="220" t="e">
        <f>IF(L401="nio",0,IF(L401&gt;0,L401*J401/N401,0))*VLOOKUP(B401,'2B-Kosten per locatie'!$A$14:$D$38,4,FALSE)</f>
        <v>#DIV/0!</v>
      </c>
      <c r="N401" s="305">
        <f>IF(L401="nio",0,IF(L401&gt;0,VLOOKUP(G401,'3-Productie normen'!A:J,VLOOKUP(L401,'3-Productie normen'!$B$34:$C$37,2,FALSE),FALSE)))</f>
        <v>0</v>
      </c>
      <c r="O401" s="306" t="str">
        <f>VLOOKUP(G401,'3-Productie normen'!A:L,9,FALSE)</f>
        <v>L</v>
      </c>
      <c r="P401" s="306"/>
      <c r="R401" s="307">
        <f t="shared" si="13"/>
        <v>4304</v>
      </c>
    </row>
    <row r="402" spans="1:18" ht="14.1" customHeight="1">
      <c r="A402" s="73">
        <v>402</v>
      </c>
      <c r="B402" s="457" t="s">
        <v>265</v>
      </c>
      <c r="C402" s="273" t="s">
        <v>533</v>
      </c>
      <c r="D402" s="467" t="s">
        <v>346</v>
      </c>
      <c r="E402" s="470" t="s">
        <v>520</v>
      </c>
      <c r="F402" s="84" t="s">
        <v>503</v>
      </c>
      <c r="G402" s="286" t="s">
        <v>41</v>
      </c>
      <c r="H402" s="69" t="s">
        <v>645</v>
      </c>
      <c r="I402" s="457" t="s">
        <v>76</v>
      </c>
      <c r="J402" s="471">
        <v>4.4000000000000004</v>
      </c>
      <c r="K402" s="304">
        <f t="shared" si="12"/>
        <v>200</v>
      </c>
      <c r="L402" s="221">
        <v>200</v>
      </c>
      <c r="M402" s="220" t="e">
        <f>IF(L402="nio",0,IF(L402&gt;0,L402*J402/N402,0))*VLOOKUP(B402,'2B-Kosten per locatie'!$A$14:$D$38,4,FALSE)</f>
        <v>#DIV/0!</v>
      </c>
      <c r="N402" s="305">
        <f>IF(L402="nio",0,IF(L402&gt;0,VLOOKUP(G402,'3-Productie normen'!A:J,VLOOKUP(L402,'3-Productie normen'!$B$34:$C$37,2,FALSE),FALSE)))</f>
        <v>0</v>
      </c>
      <c r="O402" s="306" t="str">
        <f>VLOOKUP(G402,'3-Productie normen'!A:L,9,FALSE)</f>
        <v>S</v>
      </c>
      <c r="P402" s="306"/>
      <c r="R402" s="307">
        <f t="shared" si="13"/>
        <v>880.00000000000011</v>
      </c>
    </row>
    <row r="403" spans="1:18" ht="14.1" customHeight="1">
      <c r="A403" s="73">
        <v>403</v>
      </c>
      <c r="B403" s="457" t="s">
        <v>265</v>
      </c>
      <c r="C403" s="273" t="s">
        <v>533</v>
      </c>
      <c r="D403" s="467" t="s">
        <v>346</v>
      </c>
      <c r="E403" s="470" t="s">
        <v>521</v>
      </c>
      <c r="F403" s="84" t="s">
        <v>500</v>
      </c>
      <c r="G403" s="273" t="s">
        <v>43</v>
      </c>
      <c r="H403" s="69" t="s">
        <v>75</v>
      </c>
      <c r="I403" s="69" t="s">
        <v>75</v>
      </c>
      <c r="J403" s="471">
        <v>81.846999999999994</v>
      </c>
      <c r="K403" s="304">
        <f t="shared" si="12"/>
        <v>200</v>
      </c>
      <c r="L403" s="221">
        <v>200</v>
      </c>
      <c r="M403" s="220" t="e">
        <f>IF(L403="nio",0,IF(L403&gt;0,L403*J403/N403,0))*VLOOKUP(B403,'2B-Kosten per locatie'!$A$14:$D$38,4,FALSE)</f>
        <v>#DIV/0!</v>
      </c>
      <c r="N403" s="305">
        <f>IF(L403="nio",0,IF(L403&gt;0,VLOOKUP(G403,'3-Productie normen'!A:J,VLOOKUP(L403,'3-Productie normen'!$B$34:$C$37,2,FALSE),FALSE)))</f>
        <v>0</v>
      </c>
      <c r="O403" s="306" t="str">
        <f>VLOOKUP(G403,'3-Productie normen'!A:L,9,FALSE)</f>
        <v>V</v>
      </c>
      <c r="P403" s="306"/>
      <c r="R403" s="307">
        <f t="shared" si="13"/>
        <v>16369.4</v>
      </c>
    </row>
    <row r="404" spans="1:18" ht="14.1" customHeight="1">
      <c r="A404" s="73">
        <v>404</v>
      </c>
      <c r="B404" s="457" t="s">
        <v>265</v>
      </c>
      <c r="C404" s="273" t="s">
        <v>533</v>
      </c>
      <c r="D404" s="467" t="s">
        <v>346</v>
      </c>
      <c r="E404" s="470" t="s">
        <v>522</v>
      </c>
      <c r="F404" s="84" t="s">
        <v>349</v>
      </c>
      <c r="G404" s="286" t="s">
        <v>41</v>
      </c>
      <c r="H404" s="69" t="s">
        <v>645</v>
      </c>
      <c r="I404" s="457" t="s">
        <v>76</v>
      </c>
      <c r="J404" s="471">
        <v>5</v>
      </c>
      <c r="K404" s="304">
        <f t="shared" si="12"/>
        <v>200</v>
      </c>
      <c r="L404" s="221">
        <v>200</v>
      </c>
      <c r="M404" s="220" t="e">
        <f>IF(L404="nio",0,IF(L404&gt;0,L404*J404/N404,0))*VLOOKUP(B404,'2B-Kosten per locatie'!$A$14:$D$38,4,FALSE)</f>
        <v>#DIV/0!</v>
      </c>
      <c r="N404" s="305">
        <f>IF(L404="nio",0,IF(L404&gt;0,VLOOKUP(G404,'3-Productie normen'!A:J,VLOOKUP(L404,'3-Productie normen'!$B$34:$C$37,2,FALSE),FALSE)))</f>
        <v>0</v>
      </c>
      <c r="O404" s="306" t="str">
        <f>VLOOKUP(G404,'3-Productie normen'!A:L,9,FALSE)</f>
        <v>S</v>
      </c>
      <c r="P404" s="306"/>
      <c r="R404" s="307">
        <f t="shared" si="13"/>
        <v>1000</v>
      </c>
    </row>
    <row r="405" spans="1:18" ht="14.1" customHeight="1">
      <c r="A405" s="73">
        <v>405</v>
      </c>
      <c r="B405" s="457" t="s">
        <v>265</v>
      </c>
      <c r="C405" s="273" t="s">
        <v>533</v>
      </c>
      <c r="D405" s="467" t="s">
        <v>346</v>
      </c>
      <c r="E405" s="470" t="s">
        <v>523</v>
      </c>
      <c r="F405" s="84" t="s">
        <v>504</v>
      </c>
      <c r="G405" s="273" t="s">
        <v>43</v>
      </c>
      <c r="H405" s="69" t="s">
        <v>75</v>
      </c>
      <c r="I405" s="69" t="s">
        <v>75</v>
      </c>
      <c r="J405" s="471">
        <v>4.0999999999999996</v>
      </c>
      <c r="K405" s="304">
        <f t="shared" si="12"/>
        <v>200</v>
      </c>
      <c r="L405" s="221">
        <v>200</v>
      </c>
      <c r="M405" s="220" t="e">
        <f>IF(L405="nio",0,IF(L405&gt;0,L405*J405/N405,0))*VLOOKUP(B405,'2B-Kosten per locatie'!$A$14:$D$38,4,FALSE)</f>
        <v>#DIV/0!</v>
      </c>
      <c r="N405" s="305">
        <f>IF(L405="nio",0,IF(L405&gt;0,VLOOKUP(G405,'3-Productie normen'!A:J,VLOOKUP(L405,'3-Productie normen'!$B$34:$C$37,2,FALSE),FALSE)))</f>
        <v>0</v>
      </c>
      <c r="O405" s="306" t="str">
        <f>VLOOKUP(G405,'3-Productie normen'!A:L,9,FALSE)</f>
        <v>V</v>
      </c>
      <c r="P405" s="306"/>
      <c r="R405" s="307">
        <f t="shared" si="13"/>
        <v>819.99999999999989</v>
      </c>
    </row>
    <row r="406" spans="1:18" ht="14.1" customHeight="1">
      <c r="A406" s="73">
        <v>406</v>
      </c>
      <c r="B406" s="457" t="s">
        <v>265</v>
      </c>
      <c r="C406" s="273" t="s">
        <v>533</v>
      </c>
      <c r="D406" s="467" t="s">
        <v>346</v>
      </c>
      <c r="E406" s="470" t="s">
        <v>524</v>
      </c>
      <c r="F406" s="84" t="s">
        <v>349</v>
      </c>
      <c r="G406" s="286" t="s">
        <v>41</v>
      </c>
      <c r="H406" s="69" t="s">
        <v>645</v>
      </c>
      <c r="I406" s="457" t="s">
        <v>76</v>
      </c>
      <c r="J406" s="471">
        <v>5.0999999999999996</v>
      </c>
      <c r="K406" s="304">
        <f t="shared" si="12"/>
        <v>200</v>
      </c>
      <c r="L406" s="221">
        <v>200</v>
      </c>
      <c r="M406" s="220" t="e">
        <f>IF(L406="nio",0,IF(L406&gt;0,L406*J406/N406,0))*VLOOKUP(B406,'2B-Kosten per locatie'!$A$14:$D$38,4,FALSE)</f>
        <v>#DIV/0!</v>
      </c>
      <c r="N406" s="305">
        <f>IF(L406="nio",0,IF(L406&gt;0,VLOOKUP(G406,'3-Productie normen'!A:J,VLOOKUP(L406,'3-Productie normen'!$B$34:$C$37,2,FALSE),FALSE)))</f>
        <v>0</v>
      </c>
      <c r="O406" s="306" t="str">
        <f>VLOOKUP(G406,'3-Productie normen'!A:L,9,FALSE)</f>
        <v>S</v>
      </c>
      <c r="P406" s="306"/>
      <c r="R406" s="307">
        <f t="shared" si="13"/>
        <v>1019.9999999999999</v>
      </c>
    </row>
    <row r="407" spans="1:18" ht="14.1" customHeight="1">
      <c r="A407" s="73">
        <v>407</v>
      </c>
      <c r="B407" s="457" t="s">
        <v>265</v>
      </c>
      <c r="C407" s="273" t="s">
        <v>533</v>
      </c>
      <c r="D407" s="467" t="s">
        <v>346</v>
      </c>
      <c r="E407" s="470" t="s">
        <v>525</v>
      </c>
      <c r="F407" s="84" t="s">
        <v>418</v>
      </c>
      <c r="G407" s="69" t="s">
        <v>290</v>
      </c>
      <c r="H407" s="84" t="s">
        <v>648</v>
      </c>
      <c r="I407" s="458" t="s">
        <v>80</v>
      </c>
      <c r="J407" s="471">
        <v>53.8</v>
      </c>
      <c r="K407" s="304">
        <f t="shared" si="12"/>
        <v>80</v>
      </c>
      <c r="L407" s="221">
        <v>80</v>
      </c>
      <c r="M407" s="220" t="e">
        <f>IF(L407="nio",0,IF(L407&gt;0,L407*J407/N407,0))*VLOOKUP(B407,'2B-Kosten per locatie'!$A$14:$D$38,4,FALSE)</f>
        <v>#DIV/0!</v>
      </c>
      <c r="N407" s="305">
        <f>IF(L407="nio",0,IF(L407&gt;0,VLOOKUP(G407,'3-Productie normen'!A:J,VLOOKUP(L407,'3-Productie normen'!$B$34:$C$37,2,FALSE),FALSE)))</f>
        <v>0</v>
      </c>
      <c r="O407" s="306" t="str">
        <f>VLOOKUP(G407,'3-Productie normen'!A:L,9,FALSE)</f>
        <v>L</v>
      </c>
      <c r="P407" s="306"/>
      <c r="R407" s="307">
        <f t="shared" si="13"/>
        <v>4304</v>
      </c>
    </row>
    <row r="408" spans="1:18" ht="14.1" customHeight="1">
      <c r="A408" s="73">
        <v>408</v>
      </c>
      <c r="B408" s="457" t="s">
        <v>265</v>
      </c>
      <c r="C408" s="273" t="s">
        <v>533</v>
      </c>
      <c r="D408" s="467" t="s">
        <v>346</v>
      </c>
      <c r="E408" s="470" t="s">
        <v>526</v>
      </c>
      <c r="F408" s="84" t="s">
        <v>489</v>
      </c>
      <c r="G408" s="84" t="s">
        <v>48</v>
      </c>
      <c r="H408" s="84" t="s">
        <v>648</v>
      </c>
      <c r="I408" s="458" t="s">
        <v>80</v>
      </c>
      <c r="J408" s="471">
        <v>10.5</v>
      </c>
      <c r="K408" s="304">
        <f t="shared" si="12"/>
        <v>40</v>
      </c>
      <c r="L408" s="221">
        <v>40</v>
      </c>
      <c r="M408" s="220" t="e">
        <f>IF(L408="nio",0,IF(L408&gt;0,L408*J408/N408,0))*VLOOKUP(B408,'2B-Kosten per locatie'!$A$14:$D$38,4,FALSE)</f>
        <v>#DIV/0!</v>
      </c>
      <c r="N408" s="305">
        <f>IF(L408="nio",0,IF(L408&gt;0,VLOOKUP(G408,'3-Productie normen'!A:J,VLOOKUP(L408,'3-Productie normen'!$B$34:$C$37,2,FALSE),FALSE)))</f>
        <v>0</v>
      </c>
      <c r="O408" s="306" t="str">
        <f>VLOOKUP(G408,'3-Productie normen'!A:L,9,FALSE)</f>
        <v>B</v>
      </c>
      <c r="P408" s="306"/>
      <c r="R408" s="307">
        <f t="shared" si="13"/>
        <v>420</v>
      </c>
    </row>
    <row r="409" spans="1:18" ht="14.1" customHeight="1">
      <c r="A409" s="73">
        <v>409</v>
      </c>
      <c r="B409" s="457" t="s">
        <v>265</v>
      </c>
      <c r="C409" s="273" t="s">
        <v>533</v>
      </c>
      <c r="D409" s="467" t="s">
        <v>346</v>
      </c>
      <c r="E409" s="470" t="s">
        <v>398</v>
      </c>
      <c r="F409" s="84" t="s">
        <v>421</v>
      </c>
      <c r="G409" s="69" t="s">
        <v>290</v>
      </c>
      <c r="H409" s="84" t="s">
        <v>648</v>
      </c>
      <c r="I409" s="458" t="s">
        <v>80</v>
      </c>
      <c r="J409" s="471">
        <v>53.8</v>
      </c>
      <c r="K409" s="304">
        <f t="shared" si="12"/>
        <v>80</v>
      </c>
      <c r="L409" s="221">
        <v>80</v>
      </c>
      <c r="M409" s="220" t="e">
        <f>IF(L409="nio",0,IF(L409&gt;0,L409*J409/N409,0))*VLOOKUP(B409,'2B-Kosten per locatie'!$A$14:$D$38,4,FALSE)</f>
        <v>#DIV/0!</v>
      </c>
      <c r="N409" s="305">
        <f>IF(L409="nio",0,IF(L409&gt;0,VLOOKUP(G409,'3-Productie normen'!A:J,VLOOKUP(L409,'3-Productie normen'!$B$34:$C$37,2,FALSE),FALSE)))</f>
        <v>0</v>
      </c>
      <c r="O409" s="306" t="str">
        <f>VLOOKUP(G409,'3-Productie normen'!A:L,9,FALSE)</f>
        <v>L</v>
      </c>
      <c r="P409" s="306"/>
      <c r="R409" s="307">
        <f t="shared" si="13"/>
        <v>4304</v>
      </c>
    </row>
    <row r="410" spans="1:18" ht="14.1" customHeight="1">
      <c r="A410" s="73">
        <v>410</v>
      </c>
      <c r="B410" s="457" t="s">
        <v>265</v>
      </c>
      <c r="C410" s="273" t="s">
        <v>533</v>
      </c>
      <c r="D410" s="467" t="s">
        <v>346</v>
      </c>
      <c r="E410" s="470" t="s">
        <v>399</v>
      </c>
      <c r="F410" s="84" t="s">
        <v>422</v>
      </c>
      <c r="G410" s="69" t="s">
        <v>290</v>
      </c>
      <c r="H410" s="84" t="s">
        <v>648</v>
      </c>
      <c r="I410" s="458" t="s">
        <v>80</v>
      </c>
      <c r="J410" s="471">
        <v>53.8</v>
      </c>
      <c r="K410" s="304">
        <f t="shared" si="12"/>
        <v>80</v>
      </c>
      <c r="L410" s="221">
        <v>80</v>
      </c>
      <c r="M410" s="220" t="e">
        <f>IF(L410="nio",0,IF(L410&gt;0,L410*J410/N410,0))*VLOOKUP(B410,'2B-Kosten per locatie'!$A$14:$D$38,4,FALSE)</f>
        <v>#DIV/0!</v>
      </c>
      <c r="N410" s="305">
        <f>IF(L410="nio",0,IF(L410&gt;0,VLOOKUP(G410,'3-Productie normen'!A:J,VLOOKUP(L410,'3-Productie normen'!$B$34:$C$37,2,FALSE),FALSE)))</f>
        <v>0</v>
      </c>
      <c r="O410" s="306" t="str">
        <f>VLOOKUP(G410,'3-Productie normen'!A:L,9,FALSE)</f>
        <v>L</v>
      </c>
      <c r="P410" s="306"/>
      <c r="R410" s="307">
        <f t="shared" si="13"/>
        <v>4304</v>
      </c>
    </row>
    <row r="411" spans="1:18" ht="14.1" customHeight="1">
      <c r="A411" s="73">
        <v>411</v>
      </c>
      <c r="B411" s="457" t="s">
        <v>265</v>
      </c>
      <c r="C411" s="273" t="s">
        <v>533</v>
      </c>
      <c r="D411" s="467" t="s">
        <v>346</v>
      </c>
      <c r="E411" s="470" t="s">
        <v>400</v>
      </c>
      <c r="F411" s="84" t="s">
        <v>415</v>
      </c>
      <c r="G411" s="286" t="s">
        <v>41</v>
      </c>
      <c r="H411" s="69" t="s">
        <v>645</v>
      </c>
      <c r="I411" s="457" t="s">
        <v>76</v>
      </c>
      <c r="J411" s="471">
        <v>5.35</v>
      </c>
      <c r="K411" s="304">
        <f t="shared" si="12"/>
        <v>200</v>
      </c>
      <c r="L411" s="221">
        <v>200</v>
      </c>
      <c r="M411" s="220" t="e">
        <f>IF(L411="nio",0,IF(L411&gt;0,L411*J411/N411,0))*VLOOKUP(B411,'2B-Kosten per locatie'!$A$14:$D$38,4,FALSE)</f>
        <v>#DIV/0!</v>
      </c>
      <c r="N411" s="305">
        <f>IF(L411="nio",0,IF(L411&gt;0,VLOOKUP(G411,'3-Productie normen'!A:J,VLOOKUP(L411,'3-Productie normen'!$B$34:$C$37,2,FALSE),FALSE)))</f>
        <v>0</v>
      </c>
      <c r="O411" s="306" t="str">
        <f>VLOOKUP(G411,'3-Productie normen'!A:L,9,FALSE)</f>
        <v>S</v>
      </c>
      <c r="P411" s="306"/>
      <c r="R411" s="307">
        <f t="shared" si="13"/>
        <v>1070</v>
      </c>
    </row>
    <row r="412" spans="1:18" ht="14.1" customHeight="1">
      <c r="A412" s="73">
        <v>412</v>
      </c>
      <c r="B412" s="457" t="s">
        <v>265</v>
      </c>
      <c r="C412" s="273" t="s">
        <v>533</v>
      </c>
      <c r="D412" s="467" t="s">
        <v>346</v>
      </c>
      <c r="E412" s="470" t="s">
        <v>527</v>
      </c>
      <c r="F412" s="84" t="s">
        <v>349</v>
      </c>
      <c r="G412" s="286" t="s">
        <v>41</v>
      </c>
      <c r="H412" s="69" t="s">
        <v>645</v>
      </c>
      <c r="I412" s="457" t="s">
        <v>76</v>
      </c>
      <c r="J412" s="471">
        <v>2.9</v>
      </c>
      <c r="K412" s="304">
        <f t="shared" si="12"/>
        <v>200</v>
      </c>
      <c r="L412" s="221">
        <v>200</v>
      </c>
      <c r="M412" s="220" t="e">
        <f>IF(L412="nio",0,IF(L412&gt;0,L412*J412/N412,0))*VLOOKUP(B412,'2B-Kosten per locatie'!$A$14:$D$38,4,FALSE)</f>
        <v>#DIV/0!</v>
      </c>
      <c r="N412" s="305">
        <f>IF(L412="nio",0,IF(L412&gt;0,VLOOKUP(G412,'3-Productie normen'!A:J,VLOOKUP(L412,'3-Productie normen'!$B$34:$C$37,2,FALSE),FALSE)))</f>
        <v>0</v>
      </c>
      <c r="O412" s="306" t="str">
        <f>VLOOKUP(G412,'3-Productie normen'!A:L,9,FALSE)</f>
        <v>S</v>
      </c>
      <c r="P412" s="306"/>
      <c r="R412" s="307">
        <f t="shared" si="13"/>
        <v>580</v>
      </c>
    </row>
    <row r="413" spans="1:18" ht="14.1" customHeight="1">
      <c r="A413" s="73">
        <v>413</v>
      </c>
      <c r="B413" s="457" t="s">
        <v>265</v>
      </c>
      <c r="C413" s="273" t="s">
        <v>533</v>
      </c>
      <c r="D413" s="467" t="s">
        <v>346</v>
      </c>
      <c r="E413" s="470" t="s">
        <v>528</v>
      </c>
      <c r="F413" s="84" t="s">
        <v>349</v>
      </c>
      <c r="G413" s="286" t="s">
        <v>41</v>
      </c>
      <c r="H413" s="69" t="s">
        <v>645</v>
      </c>
      <c r="I413" s="457" t="s">
        <v>76</v>
      </c>
      <c r="J413" s="471">
        <v>3.15</v>
      </c>
      <c r="K413" s="304">
        <f t="shared" si="12"/>
        <v>200</v>
      </c>
      <c r="L413" s="221">
        <v>200</v>
      </c>
      <c r="M413" s="220" t="e">
        <f>IF(L413="nio",0,IF(L413&gt;0,L413*J413/N413,0))*VLOOKUP(B413,'2B-Kosten per locatie'!$A$14:$D$38,4,FALSE)</f>
        <v>#DIV/0!</v>
      </c>
      <c r="N413" s="305">
        <f>IF(L413="nio",0,IF(L413&gt;0,VLOOKUP(G413,'3-Productie normen'!A:J,VLOOKUP(L413,'3-Productie normen'!$B$34:$C$37,2,FALSE),FALSE)))</f>
        <v>0</v>
      </c>
      <c r="O413" s="306" t="str">
        <f>VLOOKUP(G413,'3-Productie normen'!A:L,9,FALSE)</f>
        <v>S</v>
      </c>
      <c r="P413" s="306"/>
      <c r="R413" s="307">
        <f t="shared" si="13"/>
        <v>630</v>
      </c>
    </row>
    <row r="414" spans="1:18" ht="14.1" customHeight="1">
      <c r="A414" s="73">
        <v>414</v>
      </c>
      <c r="B414" s="457" t="s">
        <v>265</v>
      </c>
      <c r="C414" s="273" t="s">
        <v>533</v>
      </c>
      <c r="D414" s="467" t="s">
        <v>346</v>
      </c>
      <c r="E414" s="470" t="s">
        <v>529</v>
      </c>
      <c r="F414" s="84" t="s">
        <v>505</v>
      </c>
      <c r="G414" s="286" t="s">
        <v>41</v>
      </c>
      <c r="H414" s="69" t="s">
        <v>645</v>
      </c>
      <c r="I414" s="457" t="s">
        <v>76</v>
      </c>
      <c r="J414" s="471">
        <v>11.9</v>
      </c>
      <c r="K414" s="304">
        <f t="shared" si="12"/>
        <v>200</v>
      </c>
      <c r="L414" s="221">
        <v>200</v>
      </c>
      <c r="M414" s="220" t="e">
        <f>IF(L414="nio",0,IF(L414&gt;0,L414*J414/N414,0))*VLOOKUP(B414,'2B-Kosten per locatie'!$A$14:$D$38,4,FALSE)</f>
        <v>#DIV/0!</v>
      </c>
      <c r="N414" s="305">
        <f>IF(L414="nio",0,IF(L414&gt;0,VLOOKUP(G414,'3-Productie normen'!A:J,VLOOKUP(L414,'3-Productie normen'!$B$34:$C$37,2,FALSE),FALSE)))</f>
        <v>0</v>
      </c>
      <c r="O414" s="306" t="str">
        <f>VLOOKUP(G414,'3-Productie normen'!A:L,9,FALSE)</f>
        <v>S</v>
      </c>
      <c r="P414" s="306"/>
      <c r="R414" s="307">
        <f t="shared" si="13"/>
        <v>2380</v>
      </c>
    </row>
    <row r="415" spans="1:18" ht="14.1" customHeight="1">
      <c r="A415" s="73">
        <v>415</v>
      </c>
      <c r="B415" s="457" t="s">
        <v>265</v>
      </c>
      <c r="C415" s="273" t="s">
        <v>533</v>
      </c>
      <c r="D415" s="467" t="s">
        <v>346</v>
      </c>
      <c r="E415" s="470" t="s">
        <v>530</v>
      </c>
      <c r="F415" s="84" t="s">
        <v>423</v>
      </c>
      <c r="G415" s="69" t="s">
        <v>290</v>
      </c>
      <c r="H415" s="84" t="s">
        <v>648</v>
      </c>
      <c r="I415" s="458" t="s">
        <v>80</v>
      </c>
      <c r="J415" s="471">
        <v>59.55</v>
      </c>
      <c r="K415" s="304">
        <f t="shared" si="12"/>
        <v>80</v>
      </c>
      <c r="L415" s="221">
        <v>80</v>
      </c>
      <c r="M415" s="220" t="e">
        <f>IF(L415="nio",0,IF(L415&gt;0,L415*J415/N415,0))*VLOOKUP(B415,'2B-Kosten per locatie'!$A$14:$D$38,4,FALSE)</f>
        <v>#DIV/0!</v>
      </c>
      <c r="N415" s="305">
        <f>IF(L415="nio",0,IF(L415&gt;0,VLOOKUP(G415,'3-Productie normen'!A:J,VLOOKUP(L415,'3-Productie normen'!$B$34:$C$37,2,FALSE),FALSE)))</f>
        <v>0</v>
      </c>
      <c r="O415" s="306" t="str">
        <f>VLOOKUP(G415,'3-Productie normen'!A:L,9,FALSE)</f>
        <v>L</v>
      </c>
      <c r="P415" s="306"/>
      <c r="R415" s="307">
        <f t="shared" si="13"/>
        <v>4764</v>
      </c>
    </row>
    <row r="416" spans="1:18" ht="14.1" customHeight="1">
      <c r="A416" s="73">
        <v>416</v>
      </c>
      <c r="B416" s="457" t="s">
        <v>265</v>
      </c>
      <c r="C416" s="273" t="s">
        <v>533</v>
      </c>
      <c r="D416" s="467" t="s">
        <v>346</v>
      </c>
      <c r="E416" s="470" t="s">
        <v>531</v>
      </c>
      <c r="F416" s="84" t="s">
        <v>506</v>
      </c>
      <c r="G416" s="69" t="s">
        <v>50</v>
      </c>
      <c r="H416" s="69" t="s">
        <v>75</v>
      </c>
      <c r="I416" s="69" t="s">
        <v>75</v>
      </c>
      <c r="J416" s="471">
        <v>10</v>
      </c>
      <c r="K416" s="304">
        <f t="shared" si="12"/>
        <v>80</v>
      </c>
      <c r="L416" s="221">
        <v>80</v>
      </c>
      <c r="M416" s="220" t="e">
        <f>IF(L416="nio",0,IF(L416&gt;0,L416*J416/N416,0))*VLOOKUP(B416,'2B-Kosten per locatie'!$A$14:$D$38,4,FALSE)</f>
        <v>#DIV/0!</v>
      </c>
      <c r="N416" s="305">
        <f>IF(L416="nio",0,IF(L416&gt;0,VLOOKUP(G416,'3-Productie normen'!A:J,VLOOKUP(L416,'3-Productie normen'!$B$34:$C$37,2,FALSE),FALSE)))</f>
        <v>0</v>
      </c>
      <c r="O416" s="306" t="str">
        <f>VLOOKUP(G416,'3-Productie normen'!A:L,9,FALSE)</f>
        <v>L</v>
      </c>
      <c r="P416" s="306"/>
      <c r="R416" s="307">
        <f t="shared" si="13"/>
        <v>800</v>
      </c>
    </row>
    <row r="417" spans="1:19" ht="14.1" customHeight="1">
      <c r="A417" s="73">
        <v>417</v>
      </c>
      <c r="B417" s="457" t="s">
        <v>265</v>
      </c>
      <c r="C417" s="273" t="s">
        <v>533</v>
      </c>
      <c r="D417" s="467" t="s">
        <v>346</v>
      </c>
      <c r="E417" s="470" t="s">
        <v>532</v>
      </c>
      <c r="F417" s="84" t="s">
        <v>424</v>
      </c>
      <c r="G417" s="69" t="s">
        <v>290</v>
      </c>
      <c r="H417" s="69" t="s">
        <v>75</v>
      </c>
      <c r="I417" s="69" t="s">
        <v>75</v>
      </c>
      <c r="J417" s="471">
        <v>53.8</v>
      </c>
      <c r="K417" s="304">
        <f t="shared" si="12"/>
        <v>80</v>
      </c>
      <c r="L417" s="221">
        <v>80</v>
      </c>
      <c r="M417" s="220" t="e">
        <f>IF(L417="nio",0,IF(L417&gt;0,L417*J417/N417,0))*VLOOKUP(B417,'2B-Kosten per locatie'!$A$14:$D$38,4,FALSE)</f>
        <v>#DIV/0!</v>
      </c>
      <c r="N417" s="305">
        <f>IF(L417="nio",0,IF(L417&gt;0,VLOOKUP(G417,'3-Productie normen'!A:J,VLOOKUP(L417,'3-Productie normen'!$B$34:$C$37,2,FALSE),FALSE)))</f>
        <v>0</v>
      </c>
      <c r="O417" s="306" t="str">
        <f>VLOOKUP(G417,'3-Productie normen'!A:L,9,FALSE)</f>
        <v>L</v>
      </c>
      <c r="P417" s="306"/>
      <c r="R417" s="307">
        <f t="shared" si="13"/>
        <v>4304</v>
      </c>
    </row>
    <row r="418" spans="1:19" ht="14.1" customHeight="1">
      <c r="A418" s="73">
        <v>418</v>
      </c>
      <c r="B418" s="457" t="s">
        <v>265</v>
      </c>
      <c r="C418" s="273" t="s">
        <v>533</v>
      </c>
      <c r="D418" s="467" t="s">
        <v>346</v>
      </c>
      <c r="E418" s="470" t="s">
        <v>299</v>
      </c>
      <c r="F418" s="84" t="s">
        <v>51</v>
      </c>
      <c r="G418" s="273" t="s">
        <v>51</v>
      </c>
      <c r="H418" s="69" t="s">
        <v>78</v>
      </c>
      <c r="I418" s="457" t="s">
        <v>79</v>
      </c>
      <c r="J418" s="471">
        <v>12.5</v>
      </c>
      <c r="K418" s="304">
        <f t="shared" si="12"/>
        <v>200</v>
      </c>
      <c r="L418" s="221">
        <v>200</v>
      </c>
      <c r="M418" s="220" t="e">
        <f>IF(L418="nio",0,IF(L418&gt;0,L418*J418/N418,0))*VLOOKUP(B418,'2B-Kosten per locatie'!$A$14:$D$38,4,FALSE)</f>
        <v>#DIV/0!</v>
      </c>
      <c r="N418" s="305">
        <f>IF(L418="nio",0,IF(L418&gt;0,VLOOKUP(G418,'3-Productie normen'!A:J,VLOOKUP(L418,'3-Productie normen'!$B$34:$C$37,2,FALSE),FALSE)))</f>
        <v>0</v>
      </c>
      <c r="O418" s="306" t="str">
        <f>VLOOKUP(G418,'3-Productie normen'!A:L,9,FALSE)</f>
        <v>V</v>
      </c>
      <c r="P418" s="306"/>
      <c r="R418" s="307">
        <f t="shared" si="13"/>
        <v>2500</v>
      </c>
    </row>
    <row r="419" spans="1:19" ht="14.1" customHeight="1">
      <c r="A419" s="73">
        <v>419</v>
      </c>
      <c r="B419" s="457" t="s">
        <v>265</v>
      </c>
      <c r="C419" s="273" t="s">
        <v>533</v>
      </c>
      <c r="D419" s="467" t="s">
        <v>346</v>
      </c>
      <c r="E419" s="470" t="s">
        <v>300</v>
      </c>
      <c r="F419" s="84" t="s">
        <v>489</v>
      </c>
      <c r="G419" s="84" t="s">
        <v>48</v>
      </c>
      <c r="H419" s="69" t="s">
        <v>78</v>
      </c>
      <c r="I419" s="457" t="s">
        <v>79</v>
      </c>
      <c r="J419" s="471">
        <v>12.2</v>
      </c>
      <c r="K419" s="304">
        <f t="shared" si="12"/>
        <v>40</v>
      </c>
      <c r="L419" s="221">
        <v>40</v>
      </c>
      <c r="M419" s="220" t="e">
        <f>IF(L419="nio",0,IF(L419&gt;0,L419*J419/N419,0))*VLOOKUP(B419,'2B-Kosten per locatie'!$A$14:$D$38,4,FALSE)</f>
        <v>#DIV/0!</v>
      </c>
      <c r="N419" s="305">
        <f>IF(L419="nio",0,IF(L419&gt;0,VLOOKUP(G419,'3-Productie normen'!A:J,VLOOKUP(L419,'3-Productie normen'!$B$34:$C$37,2,FALSE),FALSE)))</f>
        <v>0</v>
      </c>
      <c r="O419" s="306" t="str">
        <f>VLOOKUP(G419,'3-Productie normen'!A:L,9,FALSE)</f>
        <v>B</v>
      </c>
      <c r="P419" s="306"/>
      <c r="R419" s="307">
        <f t="shared" si="13"/>
        <v>488</v>
      </c>
    </row>
    <row r="420" spans="1:19" ht="14.1" customHeight="1">
      <c r="A420" s="73">
        <v>420</v>
      </c>
      <c r="B420" s="457" t="s">
        <v>265</v>
      </c>
      <c r="C420" s="273" t="s">
        <v>533</v>
      </c>
      <c r="D420" s="467" t="s">
        <v>346</v>
      </c>
      <c r="E420" s="470" t="s">
        <v>301</v>
      </c>
      <c r="F420" s="84" t="s">
        <v>507</v>
      </c>
      <c r="G420" s="69" t="s">
        <v>290</v>
      </c>
      <c r="H420" s="69" t="s">
        <v>75</v>
      </c>
      <c r="I420" s="69" t="s">
        <v>75</v>
      </c>
      <c r="J420" s="471">
        <v>48.5</v>
      </c>
      <c r="K420" s="304">
        <f t="shared" si="12"/>
        <v>80</v>
      </c>
      <c r="L420" s="221">
        <v>80</v>
      </c>
      <c r="M420" s="220" t="e">
        <f>IF(L420="nio",0,IF(L420&gt;0,L420*J420/N420,0))*VLOOKUP(B420,'2B-Kosten per locatie'!$A$14:$D$38,4,FALSE)</f>
        <v>#DIV/0!</v>
      </c>
      <c r="N420" s="305">
        <f>IF(L420="nio",0,IF(L420&gt;0,VLOOKUP(G420,'3-Productie normen'!A:J,VLOOKUP(L420,'3-Productie normen'!$B$34:$C$37,2,FALSE),FALSE)))</f>
        <v>0</v>
      </c>
      <c r="O420" s="306" t="str">
        <f>VLOOKUP(G420,'3-Productie normen'!A:L,9,FALSE)</f>
        <v>L</v>
      </c>
      <c r="P420" s="306"/>
      <c r="R420" s="307">
        <f t="shared" si="13"/>
        <v>3880</v>
      </c>
    </row>
    <row r="421" spans="1:19" ht="14.1" customHeight="1">
      <c r="A421" s="73">
        <v>421</v>
      </c>
      <c r="B421" s="457" t="s">
        <v>265</v>
      </c>
      <c r="C421" s="273" t="s">
        <v>533</v>
      </c>
      <c r="D421" s="467" t="s">
        <v>346</v>
      </c>
      <c r="E421" s="470" t="s">
        <v>302</v>
      </c>
      <c r="F421" s="84" t="s">
        <v>508</v>
      </c>
      <c r="G421" s="84" t="s">
        <v>290</v>
      </c>
      <c r="H421" s="69" t="s">
        <v>75</v>
      </c>
      <c r="I421" s="69" t="s">
        <v>75</v>
      </c>
      <c r="J421" s="471">
        <v>26</v>
      </c>
      <c r="K421" s="304">
        <f t="shared" si="12"/>
        <v>80</v>
      </c>
      <c r="L421" s="221">
        <v>80</v>
      </c>
      <c r="M421" s="220" t="e">
        <f>IF(L421="nio",0,IF(L421&gt;0,L421*J421/N421,0))*VLOOKUP(B421,'2B-Kosten per locatie'!$A$14:$D$38,4,FALSE)</f>
        <v>#DIV/0!</v>
      </c>
      <c r="N421" s="305">
        <f>IF(L421="nio",0,IF(L421&gt;0,VLOOKUP(G421,'3-Productie normen'!A:J,VLOOKUP(L421,'3-Productie normen'!$B$34:$C$37,2,FALSE),FALSE)))</f>
        <v>0</v>
      </c>
      <c r="O421" s="306" t="str">
        <f>VLOOKUP(G421,'3-Productie normen'!A:L,9,FALSE)</f>
        <v>L</v>
      </c>
      <c r="P421" s="306"/>
      <c r="R421" s="307">
        <f t="shared" si="13"/>
        <v>2080</v>
      </c>
      <c r="S421" s="15"/>
    </row>
    <row r="422" spans="1:19" ht="14.1" customHeight="1">
      <c r="A422" s="73">
        <v>422</v>
      </c>
      <c r="B422" s="457" t="s">
        <v>265</v>
      </c>
      <c r="C422" s="273" t="s">
        <v>533</v>
      </c>
      <c r="D422" s="467" t="s">
        <v>346</v>
      </c>
      <c r="E422" s="470" t="s">
        <v>304</v>
      </c>
      <c r="F422" s="84" t="s">
        <v>415</v>
      </c>
      <c r="G422" s="286" t="s">
        <v>41</v>
      </c>
      <c r="H422" s="69" t="s">
        <v>350</v>
      </c>
      <c r="I422" s="457" t="s">
        <v>76</v>
      </c>
      <c r="J422" s="471">
        <v>5.3</v>
      </c>
      <c r="K422" s="304">
        <f t="shared" si="12"/>
        <v>200</v>
      </c>
      <c r="L422" s="221">
        <v>200</v>
      </c>
      <c r="M422" s="220" t="e">
        <f>IF(L422="nio",0,IF(L422&gt;0,L422*J422/N422,0))*VLOOKUP(B422,'2B-Kosten per locatie'!$A$14:$D$38,4,FALSE)</f>
        <v>#DIV/0!</v>
      </c>
      <c r="N422" s="305">
        <f>IF(L422="nio",0,IF(L422&gt;0,VLOOKUP(G422,'3-Productie normen'!A:J,VLOOKUP(L422,'3-Productie normen'!$B$34:$C$37,2,FALSE),FALSE)))</f>
        <v>0</v>
      </c>
      <c r="O422" s="306" t="str">
        <f>VLOOKUP(G422,'3-Productie normen'!A:L,9,FALSE)</f>
        <v>S</v>
      </c>
      <c r="P422" s="306"/>
      <c r="R422" s="307">
        <f t="shared" si="13"/>
        <v>1060</v>
      </c>
      <c r="S422" s="15"/>
    </row>
    <row r="423" spans="1:19" ht="14.1" customHeight="1">
      <c r="A423" s="73">
        <v>423</v>
      </c>
      <c r="B423" s="457" t="s">
        <v>265</v>
      </c>
      <c r="C423" s="273" t="s">
        <v>533</v>
      </c>
      <c r="D423" s="467" t="s">
        <v>346</v>
      </c>
      <c r="E423" s="470" t="s">
        <v>386</v>
      </c>
      <c r="F423" s="84" t="s">
        <v>349</v>
      </c>
      <c r="G423" s="286" t="s">
        <v>41</v>
      </c>
      <c r="H423" s="69" t="s">
        <v>350</v>
      </c>
      <c r="I423" s="457" t="s">
        <v>76</v>
      </c>
      <c r="J423" s="471">
        <v>3.25</v>
      </c>
      <c r="K423" s="304">
        <f t="shared" si="12"/>
        <v>200</v>
      </c>
      <c r="L423" s="221">
        <v>200</v>
      </c>
      <c r="M423" s="220" t="e">
        <f>IF(L423="nio",0,IF(L423&gt;0,L423*J423/N423,0))*VLOOKUP(B423,'2B-Kosten per locatie'!$A$14:$D$38,4,FALSE)</f>
        <v>#DIV/0!</v>
      </c>
      <c r="N423" s="305">
        <f>IF(L423="nio",0,IF(L423&gt;0,VLOOKUP(G423,'3-Productie normen'!A:J,VLOOKUP(L423,'3-Productie normen'!$B$34:$C$37,2,FALSE),FALSE)))</f>
        <v>0</v>
      </c>
      <c r="O423" s="306" t="str">
        <f>VLOOKUP(G423,'3-Productie normen'!A:L,9,FALSE)</f>
        <v>S</v>
      </c>
      <c r="P423" s="306"/>
      <c r="R423" s="307">
        <f t="shared" si="13"/>
        <v>650</v>
      </c>
      <c r="S423" s="15"/>
    </row>
    <row r="424" spans="1:19" ht="14.1" customHeight="1">
      <c r="A424" s="73">
        <v>424</v>
      </c>
      <c r="B424" s="457" t="s">
        <v>265</v>
      </c>
      <c r="C424" s="273" t="s">
        <v>533</v>
      </c>
      <c r="D424" s="467" t="s">
        <v>346</v>
      </c>
      <c r="E424" s="470" t="s">
        <v>387</v>
      </c>
      <c r="F424" s="84" t="s">
        <v>502</v>
      </c>
      <c r="G424" s="69" t="s">
        <v>290</v>
      </c>
      <c r="H424" s="69" t="s">
        <v>645</v>
      </c>
      <c r="I424" s="457" t="s">
        <v>80</v>
      </c>
      <c r="J424" s="471">
        <v>20.350000000000001</v>
      </c>
      <c r="K424" s="304">
        <f t="shared" si="12"/>
        <v>80</v>
      </c>
      <c r="L424" s="221">
        <v>80</v>
      </c>
      <c r="M424" s="220" t="e">
        <f>IF(L424="nio",0,IF(L424&gt;0,L424*J424/N424,0))*VLOOKUP(B424,'2B-Kosten per locatie'!$A$14:$D$38,4,FALSE)</f>
        <v>#DIV/0!</v>
      </c>
      <c r="N424" s="305">
        <f>IF(L424="nio",0,IF(L424&gt;0,VLOOKUP(G424,'3-Productie normen'!A:J,VLOOKUP(L424,'3-Productie normen'!$B$34:$C$37,2,FALSE),FALSE)))</f>
        <v>0</v>
      </c>
      <c r="O424" s="306" t="str">
        <f>VLOOKUP(G424,'3-Productie normen'!A:L,9,FALSE)</f>
        <v>L</v>
      </c>
      <c r="P424" s="306"/>
      <c r="R424" s="307">
        <f t="shared" si="13"/>
        <v>1628</v>
      </c>
      <c r="S424" s="15"/>
    </row>
    <row r="425" spans="1:19" ht="14.1" customHeight="1">
      <c r="A425" s="73">
        <v>425</v>
      </c>
      <c r="B425" s="457" t="s">
        <v>265</v>
      </c>
      <c r="C425" s="273" t="s">
        <v>533</v>
      </c>
      <c r="D425" s="467" t="s">
        <v>346</v>
      </c>
      <c r="E425" s="470" t="s">
        <v>305</v>
      </c>
      <c r="F425" s="84" t="s">
        <v>507</v>
      </c>
      <c r="G425" s="69" t="s">
        <v>290</v>
      </c>
      <c r="H425" s="69" t="s">
        <v>75</v>
      </c>
      <c r="I425" s="69" t="s">
        <v>75</v>
      </c>
      <c r="J425" s="471">
        <v>49</v>
      </c>
      <c r="K425" s="304">
        <f t="shared" si="12"/>
        <v>80</v>
      </c>
      <c r="L425" s="221">
        <v>80</v>
      </c>
      <c r="M425" s="220" t="e">
        <f>IF(L425="nio",0,IF(L425&gt;0,L425*J425/N425,0))*VLOOKUP(B425,'2B-Kosten per locatie'!$A$14:$D$38,4,FALSE)</f>
        <v>#DIV/0!</v>
      </c>
      <c r="N425" s="305">
        <f>IF(L425="nio",0,IF(L425&gt;0,VLOOKUP(G425,'3-Productie normen'!A:J,VLOOKUP(L425,'3-Productie normen'!$B$34:$C$37,2,FALSE),FALSE)))</f>
        <v>0</v>
      </c>
      <c r="O425" s="306" t="str">
        <f>VLOOKUP(G425,'3-Productie normen'!A:L,9,FALSE)</f>
        <v>L</v>
      </c>
      <c r="P425" s="306"/>
      <c r="R425" s="307">
        <f t="shared" si="13"/>
        <v>3920</v>
      </c>
      <c r="S425" s="15"/>
    </row>
    <row r="426" spans="1:19" ht="14.1" customHeight="1">
      <c r="A426" s="73">
        <v>426</v>
      </c>
      <c r="B426" s="457" t="s">
        <v>265</v>
      </c>
      <c r="C426" s="273" t="s">
        <v>533</v>
      </c>
      <c r="D426" s="467" t="s">
        <v>346</v>
      </c>
      <c r="E426" s="470" t="s">
        <v>306</v>
      </c>
      <c r="F426" s="84" t="s">
        <v>509</v>
      </c>
      <c r="G426" s="84" t="s">
        <v>39</v>
      </c>
      <c r="H426" s="69" t="s">
        <v>645</v>
      </c>
      <c r="I426" s="457" t="s">
        <v>80</v>
      </c>
      <c r="J426" s="471">
        <v>12.75</v>
      </c>
      <c r="K426" s="304">
        <f t="shared" si="12"/>
        <v>80</v>
      </c>
      <c r="L426" s="221">
        <v>80</v>
      </c>
      <c r="M426" s="220" t="e">
        <f>IF(L426="nio",0,IF(L426&gt;0,L426*J426/N426,0))*VLOOKUP(B426,'2B-Kosten per locatie'!$A$14:$D$38,4,FALSE)</f>
        <v>#DIV/0!</v>
      </c>
      <c r="N426" s="305">
        <f>IF(L426="nio",0,IF(L426&gt;0,VLOOKUP(G426,'3-Productie normen'!A:J,VLOOKUP(L426,'3-Productie normen'!$B$34:$C$37,2,FALSE),FALSE)))</f>
        <v>0</v>
      </c>
      <c r="O426" s="306" t="str">
        <f>VLOOKUP(G426,'3-Productie normen'!A:L,9,FALSE)</f>
        <v>B</v>
      </c>
      <c r="P426" s="306"/>
      <c r="R426" s="307">
        <f t="shared" si="13"/>
        <v>1020</v>
      </c>
    </row>
    <row r="427" spans="1:19" ht="14.1" customHeight="1">
      <c r="A427" s="73">
        <v>427</v>
      </c>
      <c r="B427" s="457" t="s">
        <v>265</v>
      </c>
      <c r="C427" s="273" t="s">
        <v>533</v>
      </c>
      <c r="D427" s="467" t="s">
        <v>346</v>
      </c>
      <c r="E427" s="470" t="s">
        <v>309</v>
      </c>
      <c r="F427" s="84" t="s">
        <v>510</v>
      </c>
      <c r="G427" s="84" t="s">
        <v>43</v>
      </c>
      <c r="H427" s="84" t="s">
        <v>648</v>
      </c>
      <c r="I427" s="458" t="s">
        <v>80</v>
      </c>
      <c r="J427" s="471">
        <v>121.5</v>
      </c>
      <c r="K427" s="304">
        <f t="shared" si="12"/>
        <v>200</v>
      </c>
      <c r="L427" s="221">
        <v>200</v>
      </c>
      <c r="M427" s="220" t="e">
        <f>IF(L427="nio",0,IF(L427&gt;0,L427*J427/N427,0))*VLOOKUP(B427,'2B-Kosten per locatie'!$A$14:$D$38,4,FALSE)</f>
        <v>#DIV/0!</v>
      </c>
      <c r="N427" s="305">
        <f>IF(L427="nio",0,IF(L427&gt;0,VLOOKUP(G427,'3-Productie normen'!A:J,VLOOKUP(L427,'3-Productie normen'!$B$34:$C$37,2,FALSE),FALSE)))</f>
        <v>0</v>
      </c>
      <c r="O427" s="306" t="str">
        <f>VLOOKUP(G427,'3-Productie normen'!A:L,9,FALSE)</f>
        <v>V</v>
      </c>
      <c r="P427" s="306"/>
      <c r="R427" s="307">
        <f t="shared" si="13"/>
        <v>24300</v>
      </c>
    </row>
    <row r="428" spans="1:19" ht="14.1" customHeight="1">
      <c r="A428" s="73">
        <v>428</v>
      </c>
      <c r="B428" s="457" t="s">
        <v>265</v>
      </c>
      <c r="C428" s="273" t="s">
        <v>533</v>
      </c>
      <c r="D428" s="467" t="s">
        <v>346</v>
      </c>
      <c r="E428" s="470" t="s">
        <v>310</v>
      </c>
      <c r="F428" s="84" t="s">
        <v>287</v>
      </c>
      <c r="G428" s="273" t="s">
        <v>43</v>
      </c>
      <c r="H428" s="84" t="s">
        <v>534</v>
      </c>
      <c r="I428" s="458" t="s">
        <v>80</v>
      </c>
      <c r="J428" s="471">
        <v>12.5</v>
      </c>
      <c r="K428" s="304">
        <f t="shared" si="12"/>
        <v>200</v>
      </c>
      <c r="L428" s="221">
        <v>200</v>
      </c>
      <c r="M428" s="220" t="e">
        <f>IF(L428="nio",0,IF(L428&gt;0,L428*J428/N428,0))*VLOOKUP(B428,'2B-Kosten per locatie'!$A$14:$D$38,4,FALSE)</f>
        <v>#DIV/0!</v>
      </c>
      <c r="N428" s="305">
        <f>IF(L428="nio",0,IF(L428&gt;0,VLOOKUP(G428,'3-Productie normen'!A:J,VLOOKUP(L428,'3-Productie normen'!$B$34:$C$37,2,FALSE),FALSE)))</f>
        <v>0</v>
      </c>
      <c r="O428" s="306" t="str">
        <f>VLOOKUP(G428,'3-Productie normen'!A:L,9,FALSE)</f>
        <v>V</v>
      </c>
      <c r="P428" s="306"/>
      <c r="R428" s="307">
        <f t="shared" si="13"/>
        <v>2500</v>
      </c>
    </row>
    <row r="429" spans="1:19" ht="14.1" customHeight="1">
      <c r="A429" s="73">
        <v>429</v>
      </c>
      <c r="B429" s="457" t="s">
        <v>265</v>
      </c>
      <c r="C429" s="273" t="s">
        <v>533</v>
      </c>
      <c r="D429" s="467" t="s">
        <v>346</v>
      </c>
      <c r="E429" s="470" t="s">
        <v>311</v>
      </c>
      <c r="F429" s="84" t="s">
        <v>511</v>
      </c>
      <c r="G429" s="286" t="s">
        <v>41</v>
      </c>
      <c r="H429" s="69" t="s">
        <v>350</v>
      </c>
      <c r="I429" s="457" t="s">
        <v>76</v>
      </c>
      <c r="J429" s="471">
        <v>4.25</v>
      </c>
      <c r="K429" s="304">
        <f t="shared" si="12"/>
        <v>200</v>
      </c>
      <c r="L429" s="221">
        <v>200</v>
      </c>
      <c r="M429" s="220" t="e">
        <f>IF(L429="nio",0,IF(L429&gt;0,L429*J429/N429,0))*VLOOKUP(B429,'2B-Kosten per locatie'!$A$14:$D$38,4,FALSE)</f>
        <v>#DIV/0!</v>
      </c>
      <c r="N429" s="305">
        <f>IF(L429="nio",0,IF(L429&gt;0,VLOOKUP(G429,'3-Productie normen'!A:J,VLOOKUP(L429,'3-Productie normen'!$B$34:$C$37,2,FALSE),FALSE)))</f>
        <v>0</v>
      </c>
      <c r="O429" s="306" t="str">
        <f>VLOOKUP(G429,'3-Productie normen'!A:L,9,FALSE)</f>
        <v>S</v>
      </c>
      <c r="P429" s="306"/>
      <c r="R429" s="307">
        <f t="shared" si="13"/>
        <v>850</v>
      </c>
    </row>
    <row r="430" spans="1:19" ht="14.1" customHeight="1">
      <c r="A430" s="73">
        <v>430</v>
      </c>
      <c r="B430" s="457" t="s">
        <v>555</v>
      </c>
      <c r="C430" s="273" t="s">
        <v>556</v>
      </c>
      <c r="D430" s="467" t="s">
        <v>346</v>
      </c>
      <c r="E430" s="470" t="s">
        <v>299</v>
      </c>
      <c r="F430" s="466" t="s">
        <v>51</v>
      </c>
      <c r="G430" s="273" t="s">
        <v>51</v>
      </c>
      <c r="H430" s="84" t="s">
        <v>368</v>
      </c>
      <c r="I430" s="458" t="s">
        <v>79</v>
      </c>
      <c r="J430" s="471">
        <v>7</v>
      </c>
      <c r="K430" s="304">
        <f t="shared" si="12"/>
        <v>200</v>
      </c>
      <c r="L430" s="221">
        <v>200</v>
      </c>
      <c r="M430" s="220" t="e">
        <f>IF(L430="nio",0,IF(L430&gt;0,L430*J430/N430,0))*VLOOKUP(B430,'2B-Kosten per locatie'!$A$14:$D$38,4,FALSE)</f>
        <v>#DIV/0!</v>
      </c>
      <c r="N430" s="305">
        <f>IF(L430="nio",0,IF(L430&gt;0,VLOOKUP(G430,'3-Productie normen'!A:J,VLOOKUP(L430,'3-Productie normen'!$B$34:$C$37,2,FALSE),FALSE)))</f>
        <v>0</v>
      </c>
      <c r="O430" s="306" t="str">
        <f>VLOOKUP(G430,'3-Productie normen'!A:L,9,FALSE)</f>
        <v>V</v>
      </c>
      <c r="P430" s="306"/>
      <c r="R430" s="307">
        <f t="shared" si="13"/>
        <v>1400</v>
      </c>
    </row>
    <row r="431" spans="1:19" ht="14.1" customHeight="1">
      <c r="A431" s="73">
        <v>431</v>
      </c>
      <c r="B431" s="457" t="s">
        <v>555</v>
      </c>
      <c r="C431" s="273" t="s">
        <v>556</v>
      </c>
      <c r="D431" s="467" t="s">
        <v>346</v>
      </c>
      <c r="E431" s="470">
        <v>0.02</v>
      </c>
      <c r="F431" s="84" t="s">
        <v>536</v>
      </c>
      <c r="G431" s="273" t="s">
        <v>43</v>
      </c>
      <c r="H431" s="69" t="s">
        <v>75</v>
      </c>
      <c r="I431" s="69" t="s">
        <v>75</v>
      </c>
      <c r="J431" s="471">
        <v>32</v>
      </c>
      <c r="K431" s="304">
        <f t="shared" si="12"/>
        <v>200</v>
      </c>
      <c r="L431" s="221">
        <v>200</v>
      </c>
      <c r="M431" s="220" t="e">
        <f>IF(L431="nio",0,IF(L431&gt;0,L431*J431/N431,0))*VLOOKUP(B431,'2B-Kosten per locatie'!$A$14:$D$38,4,FALSE)</f>
        <v>#DIV/0!</v>
      </c>
      <c r="N431" s="305">
        <f>IF(L431="nio",0,IF(L431&gt;0,VLOOKUP(G431,'3-Productie normen'!A:J,VLOOKUP(L431,'3-Productie normen'!$B$34:$C$37,2,FALSE),FALSE)))</f>
        <v>0</v>
      </c>
      <c r="O431" s="306" t="str">
        <f>VLOOKUP(G431,'3-Productie normen'!A:L,9,FALSE)</f>
        <v>V</v>
      </c>
      <c r="P431" s="306"/>
      <c r="R431" s="307">
        <f t="shared" si="13"/>
        <v>6400</v>
      </c>
    </row>
    <row r="432" spans="1:19" ht="14.1" customHeight="1">
      <c r="A432" s="73">
        <v>432</v>
      </c>
      <c r="B432" s="457" t="s">
        <v>555</v>
      </c>
      <c r="C432" s="273" t="s">
        <v>556</v>
      </c>
      <c r="D432" s="467" t="s">
        <v>346</v>
      </c>
      <c r="E432" s="470" t="s">
        <v>549</v>
      </c>
      <c r="F432" s="84" t="s">
        <v>536</v>
      </c>
      <c r="G432" s="273" t="s">
        <v>43</v>
      </c>
      <c r="H432" s="69" t="s">
        <v>75</v>
      </c>
      <c r="I432" s="69" t="s">
        <v>75</v>
      </c>
      <c r="J432" s="471">
        <v>23</v>
      </c>
      <c r="K432" s="304">
        <f t="shared" si="12"/>
        <v>200</v>
      </c>
      <c r="L432" s="221">
        <v>200</v>
      </c>
      <c r="M432" s="220" t="e">
        <f>IF(L432="nio",0,IF(L432&gt;0,L432*J432/N432,0))*VLOOKUP(B432,'2B-Kosten per locatie'!$A$14:$D$38,4,FALSE)</f>
        <v>#DIV/0!</v>
      </c>
      <c r="N432" s="305">
        <f>IF(L432="nio",0,IF(L432&gt;0,VLOOKUP(G432,'3-Productie normen'!A:J,VLOOKUP(L432,'3-Productie normen'!$B$34:$C$37,2,FALSE),FALSE)))</f>
        <v>0</v>
      </c>
      <c r="O432" s="306" t="str">
        <f>VLOOKUP(G432,'3-Productie normen'!A:L,9,FALSE)</f>
        <v>V</v>
      </c>
      <c r="P432" s="306"/>
      <c r="R432" s="307">
        <f t="shared" si="13"/>
        <v>4600</v>
      </c>
    </row>
    <row r="433" spans="1:18" ht="14.1" customHeight="1">
      <c r="A433" s="73">
        <v>433</v>
      </c>
      <c r="B433" s="457" t="s">
        <v>555</v>
      </c>
      <c r="C433" s="273" t="s">
        <v>556</v>
      </c>
      <c r="D433" s="467" t="s">
        <v>346</v>
      </c>
      <c r="E433" s="470" t="s">
        <v>550</v>
      </c>
      <c r="F433" s="84" t="s">
        <v>536</v>
      </c>
      <c r="G433" s="273" t="s">
        <v>43</v>
      </c>
      <c r="H433" s="69" t="s">
        <v>75</v>
      </c>
      <c r="I433" s="69" t="s">
        <v>75</v>
      </c>
      <c r="J433" s="471">
        <v>2</v>
      </c>
      <c r="K433" s="304">
        <f t="shared" si="12"/>
        <v>200</v>
      </c>
      <c r="L433" s="221">
        <v>200</v>
      </c>
      <c r="M433" s="220" t="e">
        <f>IF(L433="nio",0,IF(L433&gt;0,L433*J433/N433,0))*VLOOKUP(B433,'2B-Kosten per locatie'!$A$14:$D$38,4,FALSE)</f>
        <v>#DIV/0!</v>
      </c>
      <c r="N433" s="305">
        <f>IF(L433="nio",0,IF(L433&gt;0,VLOOKUP(G433,'3-Productie normen'!A:J,VLOOKUP(L433,'3-Productie normen'!$B$34:$C$37,2,FALSE),FALSE)))</f>
        <v>0</v>
      </c>
      <c r="O433" s="306" t="str">
        <f>VLOOKUP(G433,'3-Productie normen'!A:L,9,FALSE)</f>
        <v>V</v>
      </c>
      <c r="P433" s="306"/>
      <c r="R433" s="307">
        <f t="shared" si="13"/>
        <v>400</v>
      </c>
    </row>
    <row r="434" spans="1:18" ht="14.1" customHeight="1">
      <c r="A434" s="73">
        <v>434</v>
      </c>
      <c r="B434" s="457" t="s">
        <v>555</v>
      </c>
      <c r="C434" s="273" t="s">
        <v>556</v>
      </c>
      <c r="D434" s="467" t="s">
        <v>346</v>
      </c>
      <c r="E434" s="470">
        <v>0.04</v>
      </c>
      <c r="F434" s="84" t="s">
        <v>384</v>
      </c>
      <c r="G434" s="286" t="s">
        <v>41</v>
      </c>
      <c r="H434" s="69" t="s">
        <v>350</v>
      </c>
      <c r="I434" s="457" t="s">
        <v>76</v>
      </c>
      <c r="J434" s="471">
        <v>10</v>
      </c>
      <c r="K434" s="304">
        <f t="shared" si="12"/>
        <v>200</v>
      </c>
      <c r="L434" s="221">
        <v>200</v>
      </c>
      <c r="M434" s="220" t="e">
        <f>IF(L434="nio",0,IF(L434&gt;0,L434*J434/N434,0))*VLOOKUP(B434,'2B-Kosten per locatie'!$A$14:$D$38,4,FALSE)</f>
        <v>#DIV/0!</v>
      </c>
      <c r="N434" s="305">
        <f>IF(L434="nio",0,IF(L434&gt;0,VLOOKUP(G434,'3-Productie normen'!A:J,VLOOKUP(L434,'3-Productie normen'!$B$34:$C$37,2,FALSE),FALSE)))</f>
        <v>0</v>
      </c>
      <c r="O434" s="306" t="str">
        <f>VLOOKUP(G434,'3-Productie normen'!A:L,9,FALSE)</f>
        <v>S</v>
      </c>
      <c r="P434" s="306"/>
      <c r="R434" s="307">
        <f t="shared" si="13"/>
        <v>2000</v>
      </c>
    </row>
    <row r="435" spans="1:18" ht="14.1" customHeight="1">
      <c r="A435" s="73">
        <v>435</v>
      </c>
      <c r="B435" s="457" t="s">
        <v>555</v>
      </c>
      <c r="C435" s="273" t="s">
        <v>556</v>
      </c>
      <c r="D435" s="467" t="s">
        <v>346</v>
      </c>
      <c r="E435" s="470">
        <v>0.05</v>
      </c>
      <c r="F435" s="84" t="s">
        <v>384</v>
      </c>
      <c r="G435" s="286" t="s">
        <v>41</v>
      </c>
      <c r="H435" s="69" t="s">
        <v>350</v>
      </c>
      <c r="I435" s="457" t="s">
        <v>76</v>
      </c>
      <c r="J435" s="471">
        <v>6</v>
      </c>
      <c r="K435" s="304">
        <f t="shared" si="12"/>
        <v>200</v>
      </c>
      <c r="L435" s="221">
        <v>200</v>
      </c>
      <c r="M435" s="220" t="e">
        <f>IF(L435="nio",0,IF(L435&gt;0,L435*J435/N435,0))*VLOOKUP(B435,'2B-Kosten per locatie'!$A$14:$D$38,4,FALSE)</f>
        <v>#DIV/0!</v>
      </c>
      <c r="N435" s="305">
        <f>IF(L435="nio",0,IF(L435&gt;0,VLOOKUP(G435,'3-Productie normen'!A:J,VLOOKUP(L435,'3-Productie normen'!$B$34:$C$37,2,FALSE),FALSE)))</f>
        <v>0</v>
      </c>
      <c r="O435" s="306" t="str">
        <f>VLOOKUP(G435,'3-Productie normen'!A:L,9,FALSE)</f>
        <v>S</v>
      </c>
      <c r="P435" s="306"/>
      <c r="R435" s="307">
        <f t="shared" si="13"/>
        <v>1200</v>
      </c>
    </row>
    <row r="436" spans="1:18" ht="14.1" customHeight="1">
      <c r="A436" s="73">
        <v>436</v>
      </c>
      <c r="B436" s="457" t="s">
        <v>555</v>
      </c>
      <c r="C436" s="273" t="s">
        <v>556</v>
      </c>
      <c r="D436" s="467" t="s">
        <v>346</v>
      </c>
      <c r="E436" s="470">
        <v>0.06</v>
      </c>
      <c r="F436" s="84" t="s">
        <v>536</v>
      </c>
      <c r="G436" s="273" t="s">
        <v>43</v>
      </c>
      <c r="H436" s="69" t="s">
        <v>75</v>
      </c>
      <c r="I436" s="69" t="s">
        <v>75</v>
      </c>
      <c r="J436" s="471">
        <v>9</v>
      </c>
      <c r="K436" s="304">
        <f t="shared" si="12"/>
        <v>200</v>
      </c>
      <c r="L436" s="221">
        <v>200</v>
      </c>
      <c r="M436" s="220" t="e">
        <f>IF(L436="nio",0,IF(L436&gt;0,L436*J436/N436,0))*VLOOKUP(B436,'2B-Kosten per locatie'!$A$14:$D$38,4,FALSE)</f>
        <v>#DIV/0!</v>
      </c>
      <c r="N436" s="305">
        <f>IF(L436="nio",0,IF(L436&gt;0,VLOOKUP(G436,'3-Productie normen'!A:J,VLOOKUP(L436,'3-Productie normen'!$B$34:$C$37,2,FALSE),FALSE)))</f>
        <v>0</v>
      </c>
      <c r="O436" s="306" t="str">
        <f>VLOOKUP(G436,'3-Productie normen'!A:L,9,FALSE)</f>
        <v>V</v>
      </c>
      <c r="P436" s="306"/>
      <c r="R436" s="307">
        <f t="shared" si="13"/>
        <v>1800</v>
      </c>
    </row>
    <row r="437" spans="1:18" ht="14.1" customHeight="1">
      <c r="A437" s="73">
        <v>437</v>
      </c>
      <c r="B437" s="457" t="s">
        <v>555</v>
      </c>
      <c r="C437" s="273" t="s">
        <v>556</v>
      </c>
      <c r="D437" s="467" t="s">
        <v>346</v>
      </c>
      <c r="E437" s="470">
        <v>7.0000000000000007E-2</v>
      </c>
      <c r="F437" s="84" t="s">
        <v>382</v>
      </c>
      <c r="G437" s="69" t="s">
        <v>290</v>
      </c>
      <c r="H437" s="69" t="s">
        <v>75</v>
      </c>
      <c r="I437" s="69" t="s">
        <v>75</v>
      </c>
      <c r="J437" s="471">
        <v>59</v>
      </c>
      <c r="K437" s="304">
        <f t="shared" si="12"/>
        <v>80</v>
      </c>
      <c r="L437" s="221">
        <v>80</v>
      </c>
      <c r="M437" s="220" t="e">
        <f>IF(L437="nio",0,IF(L437&gt;0,L437*J437/N437,0))*VLOOKUP(B437,'2B-Kosten per locatie'!$A$14:$D$38,4,FALSE)</f>
        <v>#DIV/0!</v>
      </c>
      <c r="N437" s="305">
        <f>IF(L437="nio",0,IF(L437&gt;0,VLOOKUP(G437,'3-Productie normen'!A:J,VLOOKUP(L437,'3-Productie normen'!$B$34:$C$37,2,FALSE),FALSE)))</f>
        <v>0</v>
      </c>
      <c r="O437" s="306" t="str">
        <f>VLOOKUP(G437,'3-Productie normen'!A:L,9,FALSE)</f>
        <v>L</v>
      </c>
      <c r="P437" s="306"/>
      <c r="R437" s="307">
        <f t="shared" si="13"/>
        <v>4720</v>
      </c>
    </row>
    <row r="438" spans="1:18" ht="14.1" customHeight="1">
      <c r="A438" s="73">
        <v>438</v>
      </c>
      <c r="B438" s="457" t="s">
        <v>555</v>
      </c>
      <c r="C438" s="273" t="s">
        <v>556</v>
      </c>
      <c r="D438" s="467" t="s">
        <v>346</v>
      </c>
      <c r="E438" s="470">
        <v>0.08</v>
      </c>
      <c r="F438" s="84" t="s">
        <v>537</v>
      </c>
      <c r="G438" s="69" t="s">
        <v>39</v>
      </c>
      <c r="H438" s="69" t="s">
        <v>75</v>
      </c>
      <c r="I438" s="69" t="s">
        <v>75</v>
      </c>
      <c r="J438" s="471">
        <v>9</v>
      </c>
      <c r="K438" s="304">
        <f t="shared" si="12"/>
        <v>40</v>
      </c>
      <c r="L438" s="221">
        <v>40</v>
      </c>
      <c r="M438" s="220" t="e">
        <f>IF(L438="nio",0,IF(L438&gt;0,L438*J438/N438,0))*VLOOKUP(B438,'2B-Kosten per locatie'!$A$14:$D$38,4,FALSE)</f>
        <v>#DIV/0!</v>
      </c>
      <c r="N438" s="305">
        <f>IF(L438="nio",0,IF(L438&gt;0,VLOOKUP(G438,'3-Productie normen'!A:J,VLOOKUP(L438,'3-Productie normen'!$B$34:$C$37,2,FALSE),FALSE)))</f>
        <v>0</v>
      </c>
      <c r="O438" s="306" t="str">
        <f>VLOOKUP(G438,'3-Productie normen'!A:L,9,FALSE)</f>
        <v>B</v>
      </c>
      <c r="P438" s="306"/>
      <c r="R438" s="307">
        <f t="shared" si="13"/>
        <v>360</v>
      </c>
    </row>
    <row r="439" spans="1:18" ht="14.1" customHeight="1">
      <c r="A439" s="73">
        <v>439</v>
      </c>
      <c r="B439" s="457" t="s">
        <v>555</v>
      </c>
      <c r="C439" s="273" t="s">
        <v>556</v>
      </c>
      <c r="D439" s="467" t="s">
        <v>346</v>
      </c>
      <c r="E439" s="470">
        <v>0.09</v>
      </c>
      <c r="F439" s="84" t="s">
        <v>382</v>
      </c>
      <c r="G439" s="69" t="s">
        <v>290</v>
      </c>
      <c r="H439" s="69" t="s">
        <v>75</v>
      </c>
      <c r="I439" s="69" t="s">
        <v>75</v>
      </c>
      <c r="J439" s="471">
        <v>59</v>
      </c>
      <c r="K439" s="304">
        <f t="shared" si="12"/>
        <v>80</v>
      </c>
      <c r="L439" s="221">
        <v>80</v>
      </c>
      <c r="M439" s="220" t="e">
        <f>IF(L439="nio",0,IF(L439&gt;0,L439*J439/N439,0))*VLOOKUP(B439,'2B-Kosten per locatie'!$A$14:$D$38,4,FALSE)</f>
        <v>#DIV/0!</v>
      </c>
      <c r="N439" s="305">
        <f>IF(L439="nio",0,IF(L439&gt;0,VLOOKUP(G439,'3-Productie normen'!A:J,VLOOKUP(L439,'3-Productie normen'!$B$34:$C$37,2,FALSE),FALSE)))</f>
        <v>0</v>
      </c>
      <c r="O439" s="306" t="str">
        <f>VLOOKUP(G439,'3-Productie normen'!A:L,9,FALSE)</f>
        <v>L</v>
      </c>
      <c r="P439" s="306"/>
      <c r="R439" s="307">
        <f t="shared" si="13"/>
        <v>4720</v>
      </c>
    </row>
    <row r="440" spans="1:18" ht="14.1" customHeight="1">
      <c r="A440" s="73">
        <v>440</v>
      </c>
      <c r="B440" s="457" t="s">
        <v>555</v>
      </c>
      <c r="C440" s="273" t="s">
        <v>556</v>
      </c>
      <c r="D440" s="467" t="s">
        <v>346</v>
      </c>
      <c r="E440" s="470">
        <v>0.1</v>
      </c>
      <c r="F440" s="84" t="s">
        <v>384</v>
      </c>
      <c r="G440" s="286" t="s">
        <v>41</v>
      </c>
      <c r="H440" s="69" t="s">
        <v>350</v>
      </c>
      <c r="I440" s="457" t="s">
        <v>76</v>
      </c>
      <c r="J440" s="471">
        <v>5</v>
      </c>
      <c r="K440" s="304">
        <f t="shared" si="12"/>
        <v>200</v>
      </c>
      <c r="L440" s="221">
        <v>200</v>
      </c>
      <c r="M440" s="220" t="e">
        <f>IF(L440="nio",0,IF(L440&gt;0,L440*J440/N440,0))*VLOOKUP(B440,'2B-Kosten per locatie'!$A$14:$D$38,4,FALSE)</f>
        <v>#DIV/0!</v>
      </c>
      <c r="N440" s="305">
        <f>IF(L440="nio",0,IF(L440&gt;0,VLOOKUP(G440,'3-Productie normen'!A:J,VLOOKUP(L440,'3-Productie normen'!$B$34:$C$37,2,FALSE),FALSE)))</f>
        <v>0</v>
      </c>
      <c r="O440" s="306" t="str">
        <f>VLOOKUP(G440,'3-Productie normen'!A:L,9,FALSE)</f>
        <v>S</v>
      </c>
      <c r="P440" s="306"/>
      <c r="R440" s="307">
        <f t="shared" si="13"/>
        <v>1000</v>
      </c>
    </row>
    <row r="441" spans="1:18" ht="14.1" customHeight="1">
      <c r="A441" s="73">
        <v>441</v>
      </c>
      <c r="B441" s="457" t="s">
        <v>555</v>
      </c>
      <c r="C441" s="273" t="s">
        <v>556</v>
      </c>
      <c r="D441" s="467" t="s">
        <v>346</v>
      </c>
      <c r="E441" s="470">
        <v>0.11</v>
      </c>
      <c r="F441" s="84" t="s">
        <v>382</v>
      </c>
      <c r="G441" s="69" t="s">
        <v>290</v>
      </c>
      <c r="H441" s="69" t="s">
        <v>75</v>
      </c>
      <c r="I441" s="69" t="s">
        <v>75</v>
      </c>
      <c r="J441" s="471">
        <v>59</v>
      </c>
      <c r="K441" s="304">
        <f t="shared" si="12"/>
        <v>80</v>
      </c>
      <c r="L441" s="221">
        <v>80</v>
      </c>
      <c r="M441" s="220" t="e">
        <f>IF(L441="nio",0,IF(L441&gt;0,L441*J441/N441,0))*VLOOKUP(B441,'2B-Kosten per locatie'!$A$14:$D$38,4,FALSE)</f>
        <v>#DIV/0!</v>
      </c>
      <c r="N441" s="305">
        <f>IF(L441="nio",0,IF(L441&gt;0,VLOOKUP(G441,'3-Productie normen'!A:J,VLOOKUP(L441,'3-Productie normen'!$B$34:$C$37,2,FALSE),FALSE)))</f>
        <v>0</v>
      </c>
      <c r="O441" s="306" t="str">
        <f>VLOOKUP(G441,'3-Productie normen'!A:L,9,FALSE)</f>
        <v>L</v>
      </c>
      <c r="P441" s="306"/>
      <c r="R441" s="307">
        <f t="shared" si="13"/>
        <v>4720</v>
      </c>
    </row>
    <row r="442" spans="1:18" ht="14.1" customHeight="1">
      <c r="A442" s="73">
        <v>442</v>
      </c>
      <c r="B442" s="457" t="s">
        <v>555</v>
      </c>
      <c r="C442" s="273" t="s">
        <v>556</v>
      </c>
      <c r="D442" s="467" t="s">
        <v>346</v>
      </c>
      <c r="E442" s="470">
        <v>0.12</v>
      </c>
      <c r="F442" s="84" t="s">
        <v>384</v>
      </c>
      <c r="G442" s="286" t="s">
        <v>41</v>
      </c>
      <c r="H442" s="69" t="s">
        <v>350</v>
      </c>
      <c r="I442" s="457" t="s">
        <v>76</v>
      </c>
      <c r="J442" s="471">
        <v>5</v>
      </c>
      <c r="K442" s="304">
        <f t="shared" si="12"/>
        <v>200</v>
      </c>
      <c r="L442" s="221">
        <v>200</v>
      </c>
      <c r="M442" s="220" t="e">
        <f>IF(L442="nio",0,IF(L442&gt;0,L442*J442/N442,0))*VLOOKUP(B442,'2B-Kosten per locatie'!$A$14:$D$38,4,FALSE)</f>
        <v>#DIV/0!</v>
      </c>
      <c r="N442" s="305">
        <f>IF(L442="nio",0,IF(L442&gt;0,VLOOKUP(G442,'3-Productie normen'!A:J,VLOOKUP(L442,'3-Productie normen'!$B$34:$C$37,2,FALSE),FALSE)))</f>
        <v>0</v>
      </c>
      <c r="O442" s="306" t="str">
        <f>VLOOKUP(G442,'3-Productie normen'!A:L,9,FALSE)</f>
        <v>S</v>
      </c>
      <c r="P442" s="306"/>
      <c r="R442" s="307">
        <f t="shared" si="13"/>
        <v>1000</v>
      </c>
    </row>
    <row r="443" spans="1:18" ht="14.1" customHeight="1">
      <c r="A443" s="73">
        <v>443</v>
      </c>
      <c r="B443" s="457" t="s">
        <v>555</v>
      </c>
      <c r="C443" s="273" t="s">
        <v>556</v>
      </c>
      <c r="D443" s="467" t="s">
        <v>346</v>
      </c>
      <c r="E443" s="470">
        <v>0.13</v>
      </c>
      <c r="F443" s="84" t="s">
        <v>382</v>
      </c>
      <c r="G443" s="69" t="s">
        <v>290</v>
      </c>
      <c r="H443" s="69" t="s">
        <v>75</v>
      </c>
      <c r="I443" s="69" t="s">
        <v>75</v>
      </c>
      <c r="J443" s="471">
        <v>59</v>
      </c>
      <c r="K443" s="304">
        <f t="shared" si="12"/>
        <v>80</v>
      </c>
      <c r="L443" s="221">
        <v>80</v>
      </c>
      <c r="M443" s="220" t="e">
        <f>IF(L443="nio",0,IF(L443&gt;0,L443*J443/N443,0))*VLOOKUP(B443,'2B-Kosten per locatie'!$A$14:$D$38,4,FALSE)</f>
        <v>#DIV/0!</v>
      </c>
      <c r="N443" s="305">
        <f>IF(L443="nio",0,IF(L443&gt;0,VLOOKUP(G443,'3-Productie normen'!A:J,VLOOKUP(L443,'3-Productie normen'!$B$34:$C$37,2,FALSE),FALSE)))</f>
        <v>0</v>
      </c>
      <c r="O443" s="306" t="str">
        <f>VLOOKUP(G443,'3-Productie normen'!A:L,9,FALSE)</f>
        <v>L</v>
      </c>
      <c r="P443" s="306"/>
      <c r="R443" s="307">
        <f t="shared" si="13"/>
        <v>4720</v>
      </c>
    </row>
    <row r="444" spans="1:18" ht="14.1" customHeight="1">
      <c r="A444" s="73">
        <v>444</v>
      </c>
      <c r="B444" s="457" t="s">
        <v>555</v>
      </c>
      <c r="C444" s="273" t="s">
        <v>556</v>
      </c>
      <c r="D444" s="467" t="s">
        <v>346</v>
      </c>
      <c r="E444" s="470">
        <v>0.14000000000000001</v>
      </c>
      <c r="F444" s="84" t="s">
        <v>536</v>
      </c>
      <c r="G444" s="273" t="s">
        <v>43</v>
      </c>
      <c r="H444" s="69" t="s">
        <v>75</v>
      </c>
      <c r="I444" s="69" t="s">
        <v>75</v>
      </c>
      <c r="J444" s="471">
        <v>22</v>
      </c>
      <c r="K444" s="304">
        <f t="shared" si="12"/>
        <v>200</v>
      </c>
      <c r="L444" s="221">
        <v>200</v>
      </c>
      <c r="M444" s="220" t="e">
        <f>IF(L444="nio",0,IF(L444&gt;0,L444*J444/N444,0))*VLOOKUP(B444,'2B-Kosten per locatie'!$A$14:$D$38,4,FALSE)</f>
        <v>#DIV/0!</v>
      </c>
      <c r="N444" s="305">
        <f>IF(L444="nio",0,IF(L444&gt;0,VLOOKUP(G444,'3-Productie normen'!A:J,VLOOKUP(L444,'3-Productie normen'!$B$34:$C$37,2,FALSE),FALSE)))</f>
        <v>0</v>
      </c>
      <c r="O444" s="306" t="str">
        <f>VLOOKUP(G444,'3-Productie normen'!A:L,9,FALSE)</f>
        <v>V</v>
      </c>
      <c r="P444" s="306"/>
      <c r="R444" s="307">
        <f t="shared" si="13"/>
        <v>4400</v>
      </c>
    </row>
    <row r="445" spans="1:18" ht="14.1" customHeight="1">
      <c r="A445" s="73">
        <v>445</v>
      </c>
      <c r="B445" s="457" t="s">
        <v>555</v>
      </c>
      <c r="C445" s="273" t="s">
        <v>556</v>
      </c>
      <c r="D445" s="467" t="s">
        <v>346</v>
      </c>
      <c r="E445" s="470">
        <v>0.15</v>
      </c>
      <c r="F445" s="84" t="s">
        <v>382</v>
      </c>
      <c r="G445" s="69" t="s">
        <v>290</v>
      </c>
      <c r="H445" s="69" t="s">
        <v>75</v>
      </c>
      <c r="I445" s="69" t="s">
        <v>75</v>
      </c>
      <c r="J445" s="471">
        <v>60</v>
      </c>
      <c r="K445" s="304">
        <f t="shared" si="12"/>
        <v>80</v>
      </c>
      <c r="L445" s="221">
        <v>80</v>
      </c>
      <c r="M445" s="220" t="e">
        <f>IF(L445="nio",0,IF(L445&gt;0,L445*J445/N445,0))*VLOOKUP(B445,'2B-Kosten per locatie'!$A$14:$D$38,4,FALSE)</f>
        <v>#DIV/0!</v>
      </c>
      <c r="N445" s="305">
        <f>IF(L445="nio",0,IF(L445&gt;0,VLOOKUP(G445,'3-Productie normen'!A:J,VLOOKUP(L445,'3-Productie normen'!$B$34:$C$37,2,FALSE),FALSE)))</f>
        <v>0</v>
      </c>
      <c r="O445" s="306" t="str">
        <f>VLOOKUP(G445,'3-Productie normen'!A:L,9,FALSE)</f>
        <v>L</v>
      </c>
      <c r="P445" s="306"/>
      <c r="R445" s="307">
        <f t="shared" si="13"/>
        <v>4800</v>
      </c>
    </row>
    <row r="446" spans="1:18" ht="14.1" customHeight="1">
      <c r="A446" s="73">
        <v>446</v>
      </c>
      <c r="B446" s="457" t="s">
        <v>555</v>
      </c>
      <c r="C446" s="273" t="s">
        <v>556</v>
      </c>
      <c r="D446" s="467" t="s">
        <v>346</v>
      </c>
      <c r="E446" s="470">
        <v>0.16</v>
      </c>
      <c r="F446" s="84" t="s">
        <v>384</v>
      </c>
      <c r="G446" s="286" t="s">
        <v>41</v>
      </c>
      <c r="H446" s="69" t="s">
        <v>350</v>
      </c>
      <c r="I446" s="457" t="s">
        <v>76</v>
      </c>
      <c r="J446" s="471">
        <v>5</v>
      </c>
      <c r="K446" s="304">
        <f t="shared" si="12"/>
        <v>200</v>
      </c>
      <c r="L446" s="221">
        <v>200</v>
      </c>
      <c r="M446" s="220" t="e">
        <f>IF(L446="nio",0,IF(L446&gt;0,L446*J446/N446,0))*VLOOKUP(B446,'2B-Kosten per locatie'!$A$14:$D$38,4,FALSE)</f>
        <v>#DIV/0!</v>
      </c>
      <c r="N446" s="305">
        <f>IF(L446="nio",0,IF(L446&gt;0,VLOOKUP(G446,'3-Productie normen'!A:J,VLOOKUP(L446,'3-Productie normen'!$B$34:$C$37,2,FALSE),FALSE)))</f>
        <v>0</v>
      </c>
      <c r="O446" s="306" t="str">
        <f>VLOOKUP(G446,'3-Productie normen'!A:L,9,FALSE)</f>
        <v>S</v>
      </c>
      <c r="P446" s="306"/>
      <c r="R446" s="307">
        <f t="shared" si="13"/>
        <v>1000</v>
      </c>
    </row>
    <row r="447" spans="1:18" ht="14.1" customHeight="1">
      <c r="A447" s="73">
        <v>447</v>
      </c>
      <c r="B447" s="457" t="s">
        <v>555</v>
      </c>
      <c r="C447" s="273" t="s">
        <v>556</v>
      </c>
      <c r="D447" s="467" t="s">
        <v>346</v>
      </c>
      <c r="E447" s="470">
        <v>0.17</v>
      </c>
      <c r="F447" s="84" t="s">
        <v>384</v>
      </c>
      <c r="G447" s="286" t="s">
        <v>41</v>
      </c>
      <c r="H447" s="69" t="s">
        <v>350</v>
      </c>
      <c r="I447" s="457" t="s">
        <v>76</v>
      </c>
      <c r="J447" s="471">
        <v>5</v>
      </c>
      <c r="K447" s="304">
        <f t="shared" si="12"/>
        <v>200</v>
      </c>
      <c r="L447" s="221">
        <v>200</v>
      </c>
      <c r="M447" s="220" t="e">
        <f>IF(L447="nio",0,IF(L447&gt;0,L447*J447/N447,0))*VLOOKUP(B447,'2B-Kosten per locatie'!$A$14:$D$38,4,FALSE)</f>
        <v>#DIV/0!</v>
      </c>
      <c r="N447" s="305">
        <f>IF(L447="nio",0,IF(L447&gt;0,VLOOKUP(G447,'3-Productie normen'!A:J,VLOOKUP(L447,'3-Productie normen'!$B$34:$C$37,2,FALSE),FALSE)))</f>
        <v>0</v>
      </c>
      <c r="O447" s="306" t="str">
        <f>VLOOKUP(G447,'3-Productie normen'!A:L,9,FALSE)</f>
        <v>S</v>
      </c>
      <c r="P447" s="306"/>
      <c r="R447" s="307">
        <f t="shared" si="13"/>
        <v>1000</v>
      </c>
    </row>
    <row r="448" spans="1:18" ht="14.1" customHeight="1">
      <c r="A448" s="73">
        <v>448</v>
      </c>
      <c r="B448" s="457" t="s">
        <v>555</v>
      </c>
      <c r="C448" s="273" t="s">
        <v>556</v>
      </c>
      <c r="D448" s="467" t="s">
        <v>346</v>
      </c>
      <c r="E448" s="470">
        <v>0.18</v>
      </c>
      <c r="F448" s="84" t="s">
        <v>461</v>
      </c>
      <c r="G448" s="84" t="s">
        <v>50</v>
      </c>
      <c r="H448" s="69" t="s">
        <v>347</v>
      </c>
      <c r="I448" s="457" t="s">
        <v>364</v>
      </c>
      <c r="J448" s="471">
        <v>103</v>
      </c>
      <c r="K448" s="304">
        <f t="shared" si="12"/>
        <v>80</v>
      </c>
      <c r="L448" s="221">
        <v>80</v>
      </c>
      <c r="M448" s="220" t="e">
        <f>IF(L448="nio",0,IF(L448&gt;0,L448*J448/N448,0))*VLOOKUP(B448,'2B-Kosten per locatie'!$A$14:$D$38,4,FALSE)</f>
        <v>#DIV/0!</v>
      </c>
      <c r="N448" s="305">
        <f>IF(L448="nio",0,IF(L448&gt;0,VLOOKUP(G448,'3-Productie normen'!A:J,VLOOKUP(L448,'3-Productie normen'!$B$34:$C$37,2,FALSE),FALSE)))</f>
        <v>0</v>
      </c>
      <c r="O448" s="306" t="str">
        <f>VLOOKUP(G448,'3-Productie normen'!A:L,9,FALSE)</f>
        <v>L</v>
      </c>
      <c r="P448" s="306"/>
      <c r="R448" s="307">
        <f t="shared" si="13"/>
        <v>8240</v>
      </c>
    </row>
    <row r="449" spans="1:18" ht="14.1" customHeight="1">
      <c r="A449" s="73">
        <v>449</v>
      </c>
      <c r="B449" s="457" t="s">
        <v>555</v>
      </c>
      <c r="C449" s="273" t="s">
        <v>556</v>
      </c>
      <c r="D449" s="467" t="s">
        <v>346</v>
      </c>
      <c r="E449" s="470">
        <v>0.2</v>
      </c>
      <c r="F449" s="84" t="s">
        <v>384</v>
      </c>
      <c r="G449" s="286" t="s">
        <v>41</v>
      </c>
      <c r="H449" s="69" t="s">
        <v>350</v>
      </c>
      <c r="I449" s="457" t="s">
        <v>76</v>
      </c>
      <c r="J449" s="471">
        <v>10</v>
      </c>
      <c r="K449" s="304">
        <f t="shared" si="12"/>
        <v>200</v>
      </c>
      <c r="L449" s="221">
        <v>200</v>
      </c>
      <c r="M449" s="220" t="e">
        <f>IF(L449="nio",0,IF(L449&gt;0,L449*J449/N449,0))*VLOOKUP(B449,'2B-Kosten per locatie'!$A$14:$D$38,4,FALSE)</f>
        <v>#DIV/0!</v>
      </c>
      <c r="N449" s="305">
        <f>IF(L449="nio",0,IF(L449&gt;0,VLOOKUP(G449,'3-Productie normen'!A:J,VLOOKUP(L449,'3-Productie normen'!$B$34:$C$37,2,FALSE),FALSE)))</f>
        <v>0</v>
      </c>
      <c r="O449" s="306" t="str">
        <f>VLOOKUP(G449,'3-Productie normen'!A:L,9,FALSE)</f>
        <v>S</v>
      </c>
      <c r="P449" s="306"/>
      <c r="R449" s="307">
        <f t="shared" si="13"/>
        <v>2000</v>
      </c>
    </row>
    <row r="450" spans="1:18" ht="14.1" customHeight="1">
      <c r="A450" s="73">
        <v>450</v>
      </c>
      <c r="B450" s="457" t="s">
        <v>555</v>
      </c>
      <c r="C450" s="273" t="s">
        <v>556</v>
      </c>
      <c r="D450" s="467" t="s">
        <v>346</v>
      </c>
      <c r="E450" s="470">
        <v>0.21</v>
      </c>
      <c r="F450" s="84" t="s">
        <v>51</v>
      </c>
      <c r="G450" s="273" t="s">
        <v>51</v>
      </c>
      <c r="H450" s="84" t="s">
        <v>368</v>
      </c>
      <c r="I450" s="458" t="s">
        <v>79</v>
      </c>
      <c r="J450" s="471">
        <v>3</v>
      </c>
      <c r="K450" s="304">
        <f t="shared" si="12"/>
        <v>200</v>
      </c>
      <c r="L450" s="221">
        <v>200</v>
      </c>
      <c r="M450" s="220" t="e">
        <f>IF(L450="nio",0,IF(L450&gt;0,L450*J450/N450,0))*VLOOKUP(B450,'2B-Kosten per locatie'!$A$14:$D$38,4,FALSE)</f>
        <v>#DIV/0!</v>
      </c>
      <c r="N450" s="305">
        <f>IF(L450="nio",0,IF(L450&gt;0,VLOOKUP(G450,'3-Productie normen'!A:J,VLOOKUP(L450,'3-Productie normen'!$B$34:$C$37,2,FALSE),FALSE)))</f>
        <v>0</v>
      </c>
      <c r="O450" s="306" t="str">
        <f>VLOOKUP(G450,'3-Productie normen'!A:L,9,FALSE)</f>
        <v>V</v>
      </c>
      <c r="P450" s="306"/>
      <c r="R450" s="307">
        <f t="shared" si="13"/>
        <v>600</v>
      </c>
    </row>
    <row r="451" spans="1:18" ht="14.1" customHeight="1">
      <c r="A451" s="73">
        <v>451</v>
      </c>
      <c r="B451" s="457" t="s">
        <v>555</v>
      </c>
      <c r="C451" s="273" t="s">
        <v>556</v>
      </c>
      <c r="D451" s="467" t="s">
        <v>346</v>
      </c>
      <c r="E451" s="470">
        <v>0.22</v>
      </c>
      <c r="F451" s="84" t="s">
        <v>538</v>
      </c>
      <c r="G451" s="69" t="s">
        <v>538</v>
      </c>
      <c r="H451" s="69" t="s">
        <v>75</v>
      </c>
      <c r="I451" s="69" t="s">
        <v>75</v>
      </c>
      <c r="J451" s="471">
        <v>61</v>
      </c>
      <c r="K451" s="304">
        <f t="shared" si="12"/>
        <v>80</v>
      </c>
      <c r="L451" s="221">
        <v>80</v>
      </c>
      <c r="M451" s="220" t="e">
        <f>IF(L451="nio",0,IF(L451&gt;0,L451*J451/N451,0))*VLOOKUP(B451,'2B-Kosten per locatie'!$A$14:$D$38,4,FALSE)</f>
        <v>#DIV/0!</v>
      </c>
      <c r="N451" s="305">
        <f>IF(L451="nio",0,IF(L451&gt;0,VLOOKUP(G451,'3-Productie normen'!A:J,VLOOKUP(L451,'3-Productie normen'!$B$34:$C$37,2,FALSE),FALSE)))</f>
        <v>0</v>
      </c>
      <c r="O451" s="306" t="str">
        <f>VLOOKUP(G451,'3-Productie normen'!A:L,9,FALSE)</f>
        <v>L</v>
      </c>
      <c r="P451" s="306"/>
      <c r="R451" s="307">
        <f t="shared" si="13"/>
        <v>4880</v>
      </c>
    </row>
    <row r="452" spans="1:18" ht="14.1" customHeight="1">
      <c r="A452" s="73">
        <v>452</v>
      </c>
      <c r="B452" s="457" t="s">
        <v>555</v>
      </c>
      <c r="C452" s="273" t="s">
        <v>556</v>
      </c>
      <c r="D452" s="467" t="s">
        <v>346</v>
      </c>
      <c r="E452" s="470">
        <v>0.25</v>
      </c>
      <c r="F452" s="84" t="s">
        <v>538</v>
      </c>
      <c r="G452" s="69" t="s">
        <v>538</v>
      </c>
      <c r="H452" s="69" t="s">
        <v>75</v>
      </c>
      <c r="I452" s="69" t="s">
        <v>75</v>
      </c>
      <c r="J452" s="471">
        <v>15</v>
      </c>
      <c r="K452" s="304">
        <f t="shared" si="12"/>
        <v>80</v>
      </c>
      <c r="L452" s="221">
        <v>80</v>
      </c>
      <c r="M452" s="220" t="e">
        <f>IF(L452="nio",0,IF(L452&gt;0,L452*J452/N452,0))*VLOOKUP(B452,'2B-Kosten per locatie'!$A$14:$D$38,4,FALSE)</f>
        <v>#DIV/0!</v>
      </c>
      <c r="N452" s="305">
        <f>IF(L452="nio",0,IF(L452&gt;0,VLOOKUP(G452,'3-Productie normen'!A:J,VLOOKUP(L452,'3-Productie normen'!$B$34:$C$37,2,FALSE),FALSE)))</f>
        <v>0</v>
      </c>
      <c r="O452" s="306" t="str">
        <f>VLOOKUP(G452,'3-Productie normen'!A:L,9,FALSE)</f>
        <v>L</v>
      </c>
      <c r="P452" s="306"/>
      <c r="R452" s="307">
        <f t="shared" si="13"/>
        <v>1200</v>
      </c>
    </row>
    <row r="453" spans="1:18" ht="14.1" customHeight="1">
      <c r="A453" s="73">
        <v>453</v>
      </c>
      <c r="B453" s="457" t="s">
        <v>555</v>
      </c>
      <c r="C453" s="273" t="s">
        <v>556</v>
      </c>
      <c r="D453" s="467" t="s">
        <v>346</v>
      </c>
      <c r="E453" s="470">
        <v>0.26</v>
      </c>
      <c r="F453" s="84" t="s">
        <v>51</v>
      </c>
      <c r="G453" s="273" t="s">
        <v>51</v>
      </c>
      <c r="H453" s="69" t="s">
        <v>368</v>
      </c>
      <c r="I453" s="457" t="s">
        <v>79</v>
      </c>
      <c r="J453" s="471">
        <v>7</v>
      </c>
      <c r="K453" s="304">
        <f t="shared" si="12"/>
        <v>200</v>
      </c>
      <c r="L453" s="221">
        <v>200</v>
      </c>
      <c r="M453" s="220" t="e">
        <f>IF(L453="nio",0,IF(L453&gt;0,L453*J453/N453,0))*VLOOKUP(B453,'2B-Kosten per locatie'!$A$14:$D$38,4,FALSE)</f>
        <v>#DIV/0!</v>
      </c>
      <c r="N453" s="305">
        <f>IF(L453="nio",0,IF(L453&gt;0,VLOOKUP(G453,'3-Productie normen'!A:J,VLOOKUP(L453,'3-Productie normen'!$B$34:$C$37,2,FALSE),FALSE)))</f>
        <v>0</v>
      </c>
      <c r="O453" s="306" t="str">
        <f>VLOOKUP(G453,'3-Productie normen'!A:L,9,FALSE)</f>
        <v>V</v>
      </c>
      <c r="P453" s="306"/>
      <c r="R453" s="307">
        <f t="shared" si="13"/>
        <v>1400</v>
      </c>
    </row>
    <row r="454" spans="1:18" ht="14.1" customHeight="1">
      <c r="A454" s="73">
        <v>454</v>
      </c>
      <c r="B454" s="457" t="s">
        <v>555</v>
      </c>
      <c r="C454" s="273" t="s">
        <v>556</v>
      </c>
      <c r="D454" s="467" t="s">
        <v>346</v>
      </c>
      <c r="E454" s="470">
        <v>0.27</v>
      </c>
      <c r="F454" s="84" t="s">
        <v>537</v>
      </c>
      <c r="G454" s="69" t="s">
        <v>39</v>
      </c>
      <c r="H454" s="69" t="s">
        <v>75</v>
      </c>
      <c r="I454" s="69" t="s">
        <v>75</v>
      </c>
      <c r="J454" s="471">
        <v>17</v>
      </c>
      <c r="K454" s="304">
        <f t="shared" si="12"/>
        <v>40</v>
      </c>
      <c r="L454" s="221">
        <v>40</v>
      </c>
      <c r="M454" s="220" t="e">
        <f>IF(L454="nio",0,IF(L454&gt;0,L454*J454/N454,0))*VLOOKUP(B454,'2B-Kosten per locatie'!$A$14:$D$38,4,FALSE)</f>
        <v>#DIV/0!</v>
      </c>
      <c r="N454" s="305">
        <f>IF(L454="nio",0,IF(L454&gt;0,VLOOKUP(G454,'3-Productie normen'!A:J,VLOOKUP(L454,'3-Productie normen'!$B$34:$C$37,2,FALSE),FALSE)))</f>
        <v>0</v>
      </c>
      <c r="O454" s="306" t="str">
        <f>VLOOKUP(G454,'3-Productie normen'!A:L,9,FALSE)</f>
        <v>B</v>
      </c>
      <c r="P454" s="306"/>
      <c r="R454" s="307">
        <f t="shared" si="13"/>
        <v>680</v>
      </c>
    </row>
    <row r="455" spans="1:18" ht="14.1" customHeight="1">
      <c r="A455" s="73">
        <v>455</v>
      </c>
      <c r="B455" s="457" t="s">
        <v>555</v>
      </c>
      <c r="C455" s="273" t="s">
        <v>556</v>
      </c>
      <c r="D455" s="467" t="s">
        <v>346</v>
      </c>
      <c r="E455" s="470">
        <v>0.28000000000000003</v>
      </c>
      <c r="F455" s="84" t="s">
        <v>536</v>
      </c>
      <c r="G455" s="273" t="s">
        <v>43</v>
      </c>
      <c r="H455" s="69" t="s">
        <v>75</v>
      </c>
      <c r="I455" s="69" t="s">
        <v>75</v>
      </c>
      <c r="J455" s="471">
        <v>6</v>
      </c>
      <c r="K455" s="304">
        <f t="shared" si="12"/>
        <v>200</v>
      </c>
      <c r="L455" s="221">
        <v>200</v>
      </c>
      <c r="M455" s="220" t="e">
        <f>IF(L455="nio",0,IF(L455&gt;0,L455*J455/N455,0))*VLOOKUP(B455,'2B-Kosten per locatie'!$A$14:$D$38,4,FALSE)</f>
        <v>#DIV/0!</v>
      </c>
      <c r="N455" s="305">
        <f>IF(L455="nio",0,IF(L455&gt;0,VLOOKUP(G455,'3-Productie normen'!A:J,VLOOKUP(L455,'3-Productie normen'!$B$34:$C$37,2,FALSE),FALSE)))</f>
        <v>0</v>
      </c>
      <c r="O455" s="306" t="str">
        <f>VLOOKUP(G455,'3-Productie normen'!A:L,9,FALSE)</f>
        <v>V</v>
      </c>
      <c r="P455" s="306"/>
      <c r="R455" s="307">
        <f t="shared" si="13"/>
        <v>1200</v>
      </c>
    </row>
    <row r="456" spans="1:18" ht="14.1" customHeight="1">
      <c r="A456" s="73">
        <v>456</v>
      </c>
      <c r="B456" s="457" t="s">
        <v>555</v>
      </c>
      <c r="C456" s="273" t="s">
        <v>556</v>
      </c>
      <c r="D456" s="467" t="s">
        <v>346</v>
      </c>
      <c r="E456" s="470">
        <v>0.3</v>
      </c>
      <c r="F456" s="84" t="s">
        <v>539</v>
      </c>
      <c r="G456" s="86" t="s">
        <v>290</v>
      </c>
      <c r="H456" s="69" t="s">
        <v>75</v>
      </c>
      <c r="I456" s="69" t="s">
        <v>75</v>
      </c>
      <c r="J456" s="471">
        <v>71</v>
      </c>
      <c r="K456" s="304">
        <f t="shared" si="12"/>
        <v>80</v>
      </c>
      <c r="L456" s="221">
        <v>80</v>
      </c>
      <c r="M456" s="220" t="e">
        <f>IF(L456="nio",0,IF(L456&gt;0,L456*J456/N456,0))*VLOOKUP(B456,'2B-Kosten per locatie'!$A$14:$D$38,4,FALSE)</f>
        <v>#DIV/0!</v>
      </c>
      <c r="N456" s="305">
        <f>IF(L456="nio",0,IF(L456&gt;0,VLOOKUP(G456,'3-Productie normen'!A:J,VLOOKUP(L456,'3-Productie normen'!$B$34:$C$37,2,FALSE),FALSE)))</f>
        <v>0</v>
      </c>
      <c r="O456" s="306" t="str">
        <f>VLOOKUP(G456,'3-Productie normen'!A:L,9,FALSE)</f>
        <v>L</v>
      </c>
      <c r="P456" s="306"/>
      <c r="R456" s="307">
        <f t="shared" si="13"/>
        <v>5680</v>
      </c>
    </row>
    <row r="457" spans="1:18" ht="14.1" customHeight="1">
      <c r="A457" s="73">
        <v>457</v>
      </c>
      <c r="B457" s="457" t="s">
        <v>555</v>
      </c>
      <c r="C457" s="273" t="s">
        <v>556</v>
      </c>
      <c r="D457" s="467" t="s">
        <v>346</v>
      </c>
      <c r="E457" s="470"/>
      <c r="F457" s="84" t="s">
        <v>540</v>
      </c>
      <c r="G457" s="84" t="s">
        <v>41</v>
      </c>
      <c r="H457" s="69" t="s">
        <v>350</v>
      </c>
      <c r="I457" s="457" t="s">
        <v>76</v>
      </c>
      <c r="J457" s="471">
        <v>5</v>
      </c>
      <c r="K457" s="304">
        <f t="shared" si="12"/>
        <v>200</v>
      </c>
      <c r="L457" s="221">
        <v>200</v>
      </c>
      <c r="M457" s="220" t="e">
        <f>IF(L457="nio",0,IF(L457&gt;0,L457*J457/N457,0))*VLOOKUP(B457,'2B-Kosten per locatie'!$A$14:$D$38,4,FALSE)</f>
        <v>#DIV/0!</v>
      </c>
      <c r="N457" s="305">
        <f>IF(L457="nio",0,IF(L457&gt;0,VLOOKUP(G457,'3-Productie normen'!A:J,VLOOKUP(L457,'3-Productie normen'!$B$34:$C$37,2,FALSE),FALSE)))</f>
        <v>0</v>
      </c>
      <c r="O457" s="306" t="str">
        <f>VLOOKUP(G457,'3-Productie normen'!A:L,9,FALSE)</f>
        <v>S</v>
      </c>
      <c r="P457" s="306"/>
      <c r="R457" s="307">
        <f t="shared" si="13"/>
        <v>1000</v>
      </c>
    </row>
    <row r="458" spans="1:18" ht="14.1" customHeight="1">
      <c r="A458" s="73">
        <v>458</v>
      </c>
      <c r="B458" s="457" t="s">
        <v>555</v>
      </c>
      <c r="C458" s="273" t="s">
        <v>556</v>
      </c>
      <c r="D458" s="302">
        <v>1</v>
      </c>
      <c r="E458" s="470">
        <v>0.31</v>
      </c>
      <c r="F458" s="84" t="s">
        <v>536</v>
      </c>
      <c r="G458" s="273" t="s">
        <v>43</v>
      </c>
      <c r="H458" s="69" t="s">
        <v>75</v>
      </c>
      <c r="I458" s="69" t="s">
        <v>75</v>
      </c>
      <c r="J458" s="471">
        <v>46</v>
      </c>
      <c r="K458" s="304">
        <f t="shared" ref="K458:K521" si="14">SUM(L458:L458)</f>
        <v>200</v>
      </c>
      <c r="L458" s="221">
        <v>200</v>
      </c>
      <c r="M458" s="220" t="e">
        <f>IF(L458="nio",0,IF(L458&gt;0,L458*J458/N458,0))*VLOOKUP(B458,'2B-Kosten per locatie'!$A$14:$D$38,4,FALSE)</f>
        <v>#DIV/0!</v>
      </c>
      <c r="N458" s="305">
        <f>IF(L458="nio",0,IF(L458&gt;0,VLOOKUP(G458,'3-Productie normen'!A:J,VLOOKUP(L458,'3-Productie normen'!$B$34:$C$37,2,FALSE),FALSE)))</f>
        <v>0</v>
      </c>
      <c r="O458" s="306" t="str">
        <f>VLOOKUP(G458,'3-Productie normen'!A:L,9,FALSE)</f>
        <v>V</v>
      </c>
      <c r="P458" s="306"/>
      <c r="R458" s="307">
        <f t="shared" si="13"/>
        <v>9200</v>
      </c>
    </row>
    <row r="459" spans="1:18" ht="14.1" customHeight="1">
      <c r="A459" s="73">
        <v>459</v>
      </c>
      <c r="B459" s="457" t="s">
        <v>555</v>
      </c>
      <c r="C459" s="273" t="s">
        <v>556</v>
      </c>
      <c r="D459" s="302">
        <v>1</v>
      </c>
      <c r="E459" s="470">
        <v>1.01</v>
      </c>
      <c r="F459" s="84" t="s">
        <v>536</v>
      </c>
      <c r="G459" s="273" t="s">
        <v>43</v>
      </c>
      <c r="H459" s="69" t="s">
        <v>75</v>
      </c>
      <c r="I459" s="69" t="s">
        <v>75</v>
      </c>
      <c r="J459" s="471">
        <v>50</v>
      </c>
      <c r="K459" s="304">
        <f t="shared" si="14"/>
        <v>200</v>
      </c>
      <c r="L459" s="221">
        <v>200</v>
      </c>
      <c r="M459" s="220" t="e">
        <f>IF(L459="nio",0,IF(L459&gt;0,L459*J459/N459,0))*VLOOKUP(B459,'2B-Kosten per locatie'!$A$14:$D$38,4,FALSE)</f>
        <v>#DIV/0!</v>
      </c>
      <c r="N459" s="305">
        <f>IF(L459="nio",0,IF(L459&gt;0,VLOOKUP(G459,'3-Productie normen'!A:J,VLOOKUP(L459,'3-Productie normen'!$B$34:$C$37,2,FALSE),FALSE)))</f>
        <v>0</v>
      </c>
      <c r="O459" s="306" t="str">
        <f>VLOOKUP(G459,'3-Productie normen'!A:L,9,FALSE)</f>
        <v>V</v>
      </c>
      <c r="P459" s="306"/>
      <c r="R459" s="307">
        <f t="shared" ref="R459:R522" si="15">K459*J459</f>
        <v>10000</v>
      </c>
    </row>
    <row r="460" spans="1:18" ht="14.1" customHeight="1">
      <c r="A460" s="73">
        <v>460</v>
      </c>
      <c r="B460" s="457" t="s">
        <v>555</v>
      </c>
      <c r="C460" s="273" t="s">
        <v>556</v>
      </c>
      <c r="D460" s="302">
        <v>1</v>
      </c>
      <c r="E460" s="470">
        <v>1.02</v>
      </c>
      <c r="F460" s="84" t="s">
        <v>294</v>
      </c>
      <c r="G460" s="69" t="s">
        <v>46</v>
      </c>
      <c r="H460" s="69" t="s">
        <v>75</v>
      </c>
      <c r="I460" s="69" t="s">
        <v>75</v>
      </c>
      <c r="J460" s="471">
        <v>67</v>
      </c>
      <c r="K460" s="304">
        <f t="shared" si="14"/>
        <v>200</v>
      </c>
      <c r="L460" s="221">
        <v>200</v>
      </c>
      <c r="M460" s="220" t="e">
        <f>IF(L460="nio",0,IF(L460&gt;0,L460*J460/N460,0))*VLOOKUP(B460,'2B-Kosten per locatie'!$A$14:$D$38,4,FALSE)</f>
        <v>#DIV/0!</v>
      </c>
      <c r="N460" s="305">
        <f>IF(L460="nio",0,IF(L460&gt;0,VLOOKUP(G460,'3-Productie normen'!A:J,VLOOKUP(L460,'3-Productie normen'!$B$34:$C$37,2,FALSE),FALSE)))</f>
        <v>0</v>
      </c>
      <c r="O460" s="306" t="str">
        <f>VLOOKUP(G460,'3-Productie normen'!A:L,9,FALSE)</f>
        <v>V</v>
      </c>
      <c r="P460" s="306"/>
      <c r="R460" s="307">
        <f t="shared" si="15"/>
        <v>13400</v>
      </c>
    </row>
    <row r="461" spans="1:18" ht="14.1" customHeight="1">
      <c r="A461" s="73">
        <v>461</v>
      </c>
      <c r="B461" s="457" t="s">
        <v>555</v>
      </c>
      <c r="C461" s="273" t="s">
        <v>556</v>
      </c>
      <c r="D461" s="302">
        <v>1</v>
      </c>
      <c r="E461" s="470">
        <v>1.03</v>
      </c>
      <c r="F461" s="84" t="s">
        <v>536</v>
      </c>
      <c r="G461" s="273" t="s">
        <v>43</v>
      </c>
      <c r="H461" s="69" t="s">
        <v>75</v>
      </c>
      <c r="I461" s="69" t="s">
        <v>75</v>
      </c>
      <c r="J461" s="471">
        <v>2</v>
      </c>
      <c r="K461" s="304">
        <f t="shared" si="14"/>
        <v>200</v>
      </c>
      <c r="L461" s="221">
        <v>200</v>
      </c>
      <c r="M461" s="220" t="e">
        <f>IF(L461="nio",0,IF(L461&gt;0,L461*J461/N461,0))*VLOOKUP(B461,'2B-Kosten per locatie'!$A$14:$D$38,4,FALSE)</f>
        <v>#DIV/0!</v>
      </c>
      <c r="N461" s="305">
        <f>IF(L461="nio",0,IF(L461&gt;0,VLOOKUP(G461,'3-Productie normen'!A:J,VLOOKUP(L461,'3-Productie normen'!$B$34:$C$37,2,FALSE),FALSE)))</f>
        <v>0</v>
      </c>
      <c r="O461" s="306" t="str">
        <f>VLOOKUP(G461,'3-Productie normen'!A:L,9,FALSE)</f>
        <v>V</v>
      </c>
      <c r="P461" s="306"/>
      <c r="R461" s="307">
        <f t="shared" si="15"/>
        <v>400</v>
      </c>
    </row>
    <row r="462" spans="1:18" ht="14.1" customHeight="1">
      <c r="A462" s="73">
        <v>462</v>
      </c>
      <c r="B462" s="457" t="s">
        <v>555</v>
      </c>
      <c r="C462" s="273" t="s">
        <v>556</v>
      </c>
      <c r="D462" s="302">
        <v>1</v>
      </c>
      <c r="E462" s="470">
        <v>1.04</v>
      </c>
      <c r="F462" s="84" t="s">
        <v>384</v>
      </c>
      <c r="G462" s="286" t="s">
        <v>41</v>
      </c>
      <c r="H462" s="69" t="s">
        <v>350</v>
      </c>
      <c r="I462" s="457" t="s">
        <v>76</v>
      </c>
      <c r="J462" s="471">
        <v>1</v>
      </c>
      <c r="K462" s="304">
        <f t="shared" si="14"/>
        <v>200</v>
      </c>
      <c r="L462" s="221">
        <v>200</v>
      </c>
      <c r="M462" s="220" t="e">
        <f>IF(L462="nio",0,IF(L462&gt;0,L462*J462/N462,0))*VLOOKUP(B462,'2B-Kosten per locatie'!$A$14:$D$38,4,FALSE)</f>
        <v>#DIV/0!</v>
      </c>
      <c r="N462" s="305">
        <f>IF(L462="nio",0,IF(L462&gt;0,VLOOKUP(G462,'3-Productie normen'!A:J,VLOOKUP(L462,'3-Productie normen'!$B$34:$C$37,2,FALSE),FALSE)))</f>
        <v>0</v>
      </c>
      <c r="O462" s="306" t="str">
        <f>VLOOKUP(G462,'3-Productie normen'!A:L,9,FALSE)</f>
        <v>S</v>
      </c>
      <c r="P462" s="306"/>
      <c r="R462" s="307">
        <f t="shared" si="15"/>
        <v>200</v>
      </c>
    </row>
    <row r="463" spans="1:18" ht="14.1" customHeight="1">
      <c r="A463" s="73">
        <v>463</v>
      </c>
      <c r="B463" s="457" t="s">
        <v>555</v>
      </c>
      <c r="C463" s="273" t="s">
        <v>556</v>
      </c>
      <c r="D463" s="302">
        <v>1</v>
      </c>
      <c r="E463" s="470">
        <v>1.05</v>
      </c>
      <c r="F463" s="84" t="s">
        <v>384</v>
      </c>
      <c r="G463" s="286" t="s">
        <v>41</v>
      </c>
      <c r="H463" s="69" t="s">
        <v>350</v>
      </c>
      <c r="I463" s="457" t="s">
        <v>76</v>
      </c>
      <c r="J463" s="471">
        <v>4</v>
      </c>
      <c r="K463" s="304">
        <f t="shared" si="14"/>
        <v>200</v>
      </c>
      <c r="L463" s="221">
        <v>200</v>
      </c>
      <c r="M463" s="220" t="e">
        <f>IF(L463="nio",0,IF(L463&gt;0,L463*J463/N463,0))*VLOOKUP(B463,'2B-Kosten per locatie'!$A$14:$D$38,4,FALSE)</f>
        <v>#DIV/0!</v>
      </c>
      <c r="N463" s="305">
        <f>IF(L463="nio",0,IF(L463&gt;0,VLOOKUP(G463,'3-Productie normen'!A:J,VLOOKUP(L463,'3-Productie normen'!$B$34:$C$37,2,FALSE),FALSE)))</f>
        <v>0</v>
      </c>
      <c r="O463" s="306" t="str">
        <f>VLOOKUP(G463,'3-Productie normen'!A:L,9,FALSE)</f>
        <v>S</v>
      </c>
      <c r="P463" s="306"/>
      <c r="R463" s="307">
        <f t="shared" si="15"/>
        <v>800</v>
      </c>
    </row>
    <row r="464" spans="1:18" ht="14.1" customHeight="1">
      <c r="A464" s="73">
        <v>464</v>
      </c>
      <c r="B464" s="457" t="s">
        <v>555</v>
      </c>
      <c r="C464" s="273" t="s">
        <v>556</v>
      </c>
      <c r="D464" s="302">
        <v>1</v>
      </c>
      <c r="E464" s="470">
        <v>1.06</v>
      </c>
      <c r="F464" s="84" t="s">
        <v>384</v>
      </c>
      <c r="G464" s="286" t="s">
        <v>41</v>
      </c>
      <c r="H464" s="69" t="s">
        <v>75</v>
      </c>
      <c r="I464" s="69" t="s">
        <v>75</v>
      </c>
      <c r="J464" s="471">
        <v>12</v>
      </c>
      <c r="K464" s="304">
        <f t="shared" si="14"/>
        <v>200</v>
      </c>
      <c r="L464" s="221">
        <v>200</v>
      </c>
      <c r="M464" s="220" t="e">
        <f>IF(L464="nio",0,IF(L464&gt;0,L464*J464/N464,0))*VLOOKUP(B464,'2B-Kosten per locatie'!$A$14:$D$38,4,FALSE)</f>
        <v>#DIV/0!</v>
      </c>
      <c r="N464" s="305">
        <f>IF(L464="nio",0,IF(L464&gt;0,VLOOKUP(G464,'3-Productie normen'!A:J,VLOOKUP(L464,'3-Productie normen'!$B$34:$C$37,2,FALSE),FALSE)))</f>
        <v>0</v>
      </c>
      <c r="O464" s="306" t="str">
        <f>VLOOKUP(G464,'3-Productie normen'!A:L,9,FALSE)</f>
        <v>S</v>
      </c>
      <c r="P464" s="306"/>
      <c r="R464" s="307">
        <f t="shared" si="15"/>
        <v>2400</v>
      </c>
    </row>
    <row r="465" spans="1:18" ht="14.1" customHeight="1">
      <c r="A465" s="73">
        <v>465</v>
      </c>
      <c r="B465" s="457" t="s">
        <v>555</v>
      </c>
      <c r="C465" s="273" t="s">
        <v>556</v>
      </c>
      <c r="D465" s="302">
        <v>1</v>
      </c>
      <c r="E465" s="470">
        <v>1.07</v>
      </c>
      <c r="F465" s="84" t="s">
        <v>537</v>
      </c>
      <c r="G465" s="69" t="s">
        <v>39</v>
      </c>
      <c r="H465" s="69" t="s">
        <v>75</v>
      </c>
      <c r="I465" s="69" t="s">
        <v>75</v>
      </c>
      <c r="J465" s="471">
        <v>25</v>
      </c>
      <c r="K465" s="304">
        <f t="shared" si="14"/>
        <v>40</v>
      </c>
      <c r="L465" s="221">
        <v>40</v>
      </c>
      <c r="M465" s="220" t="e">
        <f>IF(L465="nio",0,IF(L465&gt;0,L465*J465/N465,0))*VLOOKUP(B465,'2B-Kosten per locatie'!$A$14:$D$38,4,FALSE)</f>
        <v>#DIV/0!</v>
      </c>
      <c r="N465" s="305">
        <f>IF(L465="nio",0,IF(L465&gt;0,VLOOKUP(G465,'3-Productie normen'!A:J,VLOOKUP(L465,'3-Productie normen'!$B$34:$C$37,2,FALSE),FALSE)))</f>
        <v>0</v>
      </c>
      <c r="O465" s="306" t="str">
        <f>VLOOKUP(G465,'3-Productie normen'!A:L,9,FALSE)</f>
        <v>B</v>
      </c>
      <c r="P465" s="306"/>
      <c r="R465" s="307">
        <f t="shared" si="15"/>
        <v>1000</v>
      </c>
    </row>
    <row r="466" spans="1:18" ht="14.1" customHeight="1">
      <c r="A466" s="73">
        <v>466</v>
      </c>
      <c r="B466" s="457" t="s">
        <v>555</v>
      </c>
      <c r="C466" s="273" t="s">
        <v>556</v>
      </c>
      <c r="D466" s="302">
        <v>1</v>
      </c>
      <c r="E466" s="470">
        <v>1.08</v>
      </c>
      <c r="F466" s="84" t="s">
        <v>382</v>
      </c>
      <c r="G466" s="69" t="s">
        <v>290</v>
      </c>
      <c r="H466" s="69" t="s">
        <v>75</v>
      </c>
      <c r="I466" s="69" t="s">
        <v>75</v>
      </c>
      <c r="J466" s="471">
        <v>63</v>
      </c>
      <c r="K466" s="304">
        <f t="shared" si="14"/>
        <v>80</v>
      </c>
      <c r="L466" s="221">
        <v>80</v>
      </c>
      <c r="M466" s="220" t="e">
        <f>IF(L466="nio",0,IF(L466&gt;0,L466*J466/N466,0))*VLOOKUP(B466,'2B-Kosten per locatie'!$A$14:$D$38,4,FALSE)</f>
        <v>#DIV/0!</v>
      </c>
      <c r="N466" s="305">
        <f>IF(L466="nio",0,IF(L466&gt;0,VLOOKUP(G466,'3-Productie normen'!A:J,VLOOKUP(L466,'3-Productie normen'!$B$34:$C$37,2,FALSE),FALSE)))</f>
        <v>0</v>
      </c>
      <c r="O466" s="306" t="str">
        <f>VLOOKUP(G466,'3-Productie normen'!A:L,9,FALSE)</f>
        <v>L</v>
      </c>
      <c r="P466" s="306"/>
      <c r="R466" s="307">
        <f t="shared" si="15"/>
        <v>5040</v>
      </c>
    </row>
    <row r="467" spans="1:18" ht="14.1" customHeight="1">
      <c r="A467" s="73">
        <v>467</v>
      </c>
      <c r="B467" s="457" t="s">
        <v>555</v>
      </c>
      <c r="C467" s="273" t="s">
        <v>556</v>
      </c>
      <c r="D467" s="302">
        <v>1</v>
      </c>
      <c r="E467" s="470">
        <v>1.0900000000000001</v>
      </c>
      <c r="F467" s="84" t="s">
        <v>536</v>
      </c>
      <c r="G467" s="273" t="s">
        <v>43</v>
      </c>
      <c r="H467" s="69" t="s">
        <v>75</v>
      </c>
      <c r="I467" s="69" t="s">
        <v>75</v>
      </c>
      <c r="J467" s="471">
        <v>28</v>
      </c>
      <c r="K467" s="304">
        <f t="shared" si="14"/>
        <v>200</v>
      </c>
      <c r="L467" s="221">
        <v>200</v>
      </c>
      <c r="M467" s="220" t="e">
        <f>IF(L467="nio",0,IF(L467&gt;0,L467*J467/N467,0))*VLOOKUP(B467,'2B-Kosten per locatie'!$A$14:$D$38,4,FALSE)</f>
        <v>#DIV/0!</v>
      </c>
      <c r="N467" s="305">
        <f>IF(L467="nio",0,IF(L467&gt;0,VLOOKUP(G467,'3-Productie normen'!A:J,VLOOKUP(L467,'3-Productie normen'!$B$34:$C$37,2,FALSE),FALSE)))</f>
        <v>0</v>
      </c>
      <c r="O467" s="306" t="str">
        <f>VLOOKUP(G467,'3-Productie normen'!A:L,9,FALSE)</f>
        <v>V</v>
      </c>
      <c r="P467" s="306"/>
      <c r="R467" s="307">
        <f t="shared" si="15"/>
        <v>5600</v>
      </c>
    </row>
    <row r="468" spans="1:18" ht="14.1" customHeight="1">
      <c r="A468" s="73">
        <v>468</v>
      </c>
      <c r="B468" s="457" t="s">
        <v>555</v>
      </c>
      <c r="C468" s="273" t="s">
        <v>556</v>
      </c>
      <c r="D468" s="302">
        <v>1</v>
      </c>
      <c r="E468" s="470">
        <v>1.1000000000000001</v>
      </c>
      <c r="F468" s="84" t="s">
        <v>536</v>
      </c>
      <c r="G468" s="273" t="s">
        <v>43</v>
      </c>
      <c r="H468" s="69" t="s">
        <v>75</v>
      </c>
      <c r="I468" s="69" t="s">
        <v>75</v>
      </c>
      <c r="J468" s="471">
        <v>4</v>
      </c>
      <c r="K468" s="304">
        <f t="shared" si="14"/>
        <v>200</v>
      </c>
      <c r="L468" s="221">
        <v>200</v>
      </c>
      <c r="M468" s="220" t="e">
        <f>IF(L468="nio",0,IF(L468&gt;0,L468*J468/N468,0))*VLOOKUP(B468,'2B-Kosten per locatie'!$A$14:$D$38,4,FALSE)</f>
        <v>#DIV/0!</v>
      </c>
      <c r="N468" s="305">
        <f>IF(L468="nio",0,IF(L468&gt;0,VLOOKUP(G468,'3-Productie normen'!A:J,VLOOKUP(L468,'3-Productie normen'!$B$34:$C$37,2,FALSE),FALSE)))</f>
        <v>0</v>
      </c>
      <c r="O468" s="306" t="str">
        <f>VLOOKUP(G468,'3-Productie normen'!A:L,9,FALSE)</f>
        <v>V</v>
      </c>
      <c r="P468" s="306"/>
      <c r="R468" s="307">
        <f t="shared" si="15"/>
        <v>800</v>
      </c>
    </row>
    <row r="469" spans="1:18" ht="14.1" customHeight="1">
      <c r="A469" s="73">
        <v>469</v>
      </c>
      <c r="B469" s="457" t="s">
        <v>555</v>
      </c>
      <c r="C469" s="273" t="s">
        <v>556</v>
      </c>
      <c r="D469" s="302">
        <v>1</v>
      </c>
      <c r="E469" s="470">
        <v>1.1100000000000001</v>
      </c>
      <c r="F469" s="84" t="s">
        <v>384</v>
      </c>
      <c r="G469" s="286" t="s">
        <v>41</v>
      </c>
      <c r="H469" s="69" t="s">
        <v>350</v>
      </c>
      <c r="I469" s="457" t="s">
        <v>76</v>
      </c>
      <c r="J469" s="471">
        <v>5</v>
      </c>
      <c r="K469" s="304">
        <f t="shared" si="14"/>
        <v>200</v>
      </c>
      <c r="L469" s="221">
        <v>200</v>
      </c>
      <c r="M469" s="220" t="e">
        <f>IF(L469="nio",0,IF(L469&gt;0,L469*J469/N469,0))*VLOOKUP(B469,'2B-Kosten per locatie'!$A$14:$D$38,4,FALSE)</f>
        <v>#DIV/0!</v>
      </c>
      <c r="N469" s="305">
        <f>IF(L469="nio",0,IF(L469&gt;0,VLOOKUP(G469,'3-Productie normen'!A:J,VLOOKUP(L469,'3-Productie normen'!$B$34:$C$37,2,FALSE),FALSE)))</f>
        <v>0</v>
      </c>
      <c r="O469" s="306" t="str">
        <f>VLOOKUP(G469,'3-Productie normen'!A:L,9,FALSE)</f>
        <v>S</v>
      </c>
      <c r="P469" s="306"/>
      <c r="R469" s="307">
        <f t="shared" si="15"/>
        <v>1000</v>
      </c>
    </row>
    <row r="470" spans="1:18" ht="14.1" customHeight="1">
      <c r="A470" s="73">
        <v>470</v>
      </c>
      <c r="B470" s="457" t="s">
        <v>555</v>
      </c>
      <c r="C470" s="273" t="s">
        <v>556</v>
      </c>
      <c r="D470" s="302">
        <v>1</v>
      </c>
      <c r="E470" s="470">
        <v>1.1200000000000001</v>
      </c>
      <c r="F470" s="84" t="s">
        <v>537</v>
      </c>
      <c r="G470" s="69" t="s">
        <v>39</v>
      </c>
      <c r="H470" s="69" t="s">
        <v>75</v>
      </c>
      <c r="I470" s="69" t="s">
        <v>75</v>
      </c>
      <c r="J470" s="471">
        <v>12</v>
      </c>
      <c r="K470" s="304">
        <f t="shared" si="14"/>
        <v>40</v>
      </c>
      <c r="L470" s="221">
        <v>40</v>
      </c>
      <c r="M470" s="220" t="e">
        <f>IF(L470="nio",0,IF(L470&gt;0,L470*J470/N470,0))*VLOOKUP(B470,'2B-Kosten per locatie'!$A$14:$D$38,4,FALSE)</f>
        <v>#DIV/0!</v>
      </c>
      <c r="N470" s="305">
        <f>IF(L470="nio",0,IF(L470&gt;0,VLOOKUP(G470,'3-Productie normen'!A:J,VLOOKUP(L470,'3-Productie normen'!$B$34:$C$37,2,FALSE),FALSE)))</f>
        <v>0</v>
      </c>
      <c r="O470" s="306" t="str">
        <f>VLOOKUP(G470,'3-Productie normen'!A:L,9,FALSE)</f>
        <v>B</v>
      </c>
      <c r="P470" s="306"/>
      <c r="R470" s="307">
        <f t="shared" si="15"/>
        <v>480</v>
      </c>
    </row>
    <row r="471" spans="1:18" ht="14.1" customHeight="1">
      <c r="A471" s="73">
        <v>471</v>
      </c>
      <c r="B471" s="457" t="s">
        <v>555</v>
      </c>
      <c r="C471" s="273" t="s">
        <v>556</v>
      </c>
      <c r="D471" s="302">
        <v>1</v>
      </c>
      <c r="E471" s="470">
        <v>1.1399999999999999</v>
      </c>
      <c r="F471" s="84" t="s">
        <v>382</v>
      </c>
      <c r="G471" s="69" t="s">
        <v>290</v>
      </c>
      <c r="H471" s="69" t="s">
        <v>75</v>
      </c>
      <c r="I471" s="69" t="s">
        <v>75</v>
      </c>
      <c r="J471" s="471">
        <v>61</v>
      </c>
      <c r="K471" s="304">
        <f t="shared" si="14"/>
        <v>80</v>
      </c>
      <c r="L471" s="221">
        <v>80</v>
      </c>
      <c r="M471" s="220" t="e">
        <f>IF(L471="nio",0,IF(L471&gt;0,L471*J471/N471,0))*VLOOKUP(B471,'2B-Kosten per locatie'!$A$14:$D$38,4,FALSE)</f>
        <v>#DIV/0!</v>
      </c>
      <c r="N471" s="305">
        <f>IF(L471="nio",0,IF(L471&gt;0,VLOOKUP(G471,'3-Productie normen'!A:J,VLOOKUP(L471,'3-Productie normen'!$B$34:$C$37,2,FALSE),FALSE)))</f>
        <v>0</v>
      </c>
      <c r="O471" s="306" t="str">
        <f>VLOOKUP(G471,'3-Productie normen'!A:L,9,FALSE)</f>
        <v>L</v>
      </c>
      <c r="P471" s="306"/>
      <c r="R471" s="307">
        <f t="shared" si="15"/>
        <v>4880</v>
      </c>
    </row>
    <row r="472" spans="1:18" ht="14.1" customHeight="1">
      <c r="A472" s="73">
        <v>472</v>
      </c>
      <c r="B472" s="457" t="s">
        <v>555</v>
      </c>
      <c r="C472" s="273" t="s">
        <v>556</v>
      </c>
      <c r="D472" s="302">
        <v>1</v>
      </c>
      <c r="E472" s="470">
        <v>1.1499999999999999</v>
      </c>
      <c r="F472" s="84" t="s">
        <v>536</v>
      </c>
      <c r="G472" s="273" t="s">
        <v>43</v>
      </c>
      <c r="H472" s="69" t="s">
        <v>75</v>
      </c>
      <c r="I472" s="69" t="s">
        <v>75</v>
      </c>
      <c r="J472" s="471">
        <v>40</v>
      </c>
      <c r="K472" s="304">
        <f t="shared" si="14"/>
        <v>200</v>
      </c>
      <c r="L472" s="221">
        <v>200</v>
      </c>
      <c r="M472" s="220" t="e">
        <f>IF(L472="nio",0,IF(L472&gt;0,L472*J472/N472,0))*VLOOKUP(B472,'2B-Kosten per locatie'!$A$14:$D$38,4,FALSE)</f>
        <v>#DIV/0!</v>
      </c>
      <c r="N472" s="305">
        <f>IF(L472="nio",0,IF(L472&gt;0,VLOOKUP(G472,'3-Productie normen'!A:J,VLOOKUP(L472,'3-Productie normen'!$B$34:$C$37,2,FALSE),FALSE)))</f>
        <v>0</v>
      </c>
      <c r="O472" s="306" t="str">
        <f>VLOOKUP(G472,'3-Productie normen'!A:L,9,FALSE)</f>
        <v>V</v>
      </c>
      <c r="P472" s="306"/>
      <c r="R472" s="307">
        <f t="shared" si="15"/>
        <v>8000</v>
      </c>
    </row>
    <row r="473" spans="1:18" ht="14.1" customHeight="1">
      <c r="A473" s="73">
        <v>473</v>
      </c>
      <c r="B473" s="457" t="s">
        <v>555</v>
      </c>
      <c r="C473" s="273" t="s">
        <v>556</v>
      </c>
      <c r="D473" s="302">
        <v>1</v>
      </c>
      <c r="E473" s="470">
        <v>1.1599999999999999</v>
      </c>
      <c r="F473" s="84" t="s">
        <v>536</v>
      </c>
      <c r="G473" s="273" t="s">
        <v>43</v>
      </c>
      <c r="H473" s="69" t="s">
        <v>75</v>
      </c>
      <c r="I473" s="69" t="s">
        <v>75</v>
      </c>
      <c r="J473" s="471">
        <v>6</v>
      </c>
      <c r="K473" s="304">
        <f t="shared" si="14"/>
        <v>200</v>
      </c>
      <c r="L473" s="221">
        <v>200</v>
      </c>
      <c r="M473" s="220" t="e">
        <f>IF(L473="nio",0,IF(L473&gt;0,L473*J473/N473,0))*VLOOKUP(B473,'2B-Kosten per locatie'!$A$14:$D$38,4,FALSE)</f>
        <v>#DIV/0!</v>
      </c>
      <c r="N473" s="305">
        <f>IF(L473="nio",0,IF(L473&gt;0,VLOOKUP(G473,'3-Productie normen'!A:J,VLOOKUP(L473,'3-Productie normen'!$B$34:$C$37,2,FALSE),FALSE)))</f>
        <v>0</v>
      </c>
      <c r="O473" s="306" t="str">
        <f>VLOOKUP(G473,'3-Productie normen'!A:L,9,FALSE)</f>
        <v>V</v>
      </c>
      <c r="P473" s="306"/>
      <c r="R473" s="307">
        <f t="shared" si="15"/>
        <v>1200</v>
      </c>
    </row>
    <row r="474" spans="1:18" ht="14.1" customHeight="1">
      <c r="A474" s="73">
        <v>474</v>
      </c>
      <c r="B474" s="457" t="s">
        <v>555</v>
      </c>
      <c r="C474" s="273" t="s">
        <v>556</v>
      </c>
      <c r="D474" s="302">
        <v>1</v>
      </c>
      <c r="E474" s="470">
        <v>1.18</v>
      </c>
      <c r="F474" s="84" t="s">
        <v>382</v>
      </c>
      <c r="G474" s="69" t="s">
        <v>290</v>
      </c>
      <c r="H474" s="69" t="s">
        <v>75</v>
      </c>
      <c r="I474" s="69" t="s">
        <v>75</v>
      </c>
      <c r="J474" s="471">
        <v>62</v>
      </c>
      <c r="K474" s="304">
        <f t="shared" si="14"/>
        <v>80</v>
      </c>
      <c r="L474" s="221">
        <v>80</v>
      </c>
      <c r="M474" s="220" t="e">
        <f>IF(L474="nio",0,IF(L474&gt;0,L474*J474/N474,0))*VLOOKUP(B474,'2B-Kosten per locatie'!$A$14:$D$38,4,FALSE)</f>
        <v>#DIV/0!</v>
      </c>
      <c r="N474" s="305">
        <f>IF(L474="nio",0,IF(L474&gt;0,VLOOKUP(G474,'3-Productie normen'!A:J,VLOOKUP(L474,'3-Productie normen'!$B$34:$C$37,2,FALSE),FALSE)))</f>
        <v>0</v>
      </c>
      <c r="O474" s="306" t="str">
        <f>VLOOKUP(G474,'3-Productie normen'!A:L,9,FALSE)</f>
        <v>L</v>
      </c>
      <c r="P474" s="306"/>
      <c r="R474" s="307">
        <f t="shared" si="15"/>
        <v>4960</v>
      </c>
    </row>
    <row r="475" spans="1:18" ht="14.1" customHeight="1">
      <c r="A475" s="73">
        <v>475</v>
      </c>
      <c r="B475" s="457" t="s">
        <v>555</v>
      </c>
      <c r="C475" s="273" t="s">
        <v>556</v>
      </c>
      <c r="D475" s="302">
        <v>1</v>
      </c>
      <c r="E475" s="470">
        <v>1.19</v>
      </c>
      <c r="F475" s="84" t="s">
        <v>384</v>
      </c>
      <c r="G475" s="286" t="s">
        <v>41</v>
      </c>
      <c r="H475" s="69" t="s">
        <v>350</v>
      </c>
      <c r="I475" s="457" t="s">
        <v>76</v>
      </c>
      <c r="J475" s="471">
        <v>5</v>
      </c>
      <c r="K475" s="304">
        <f t="shared" si="14"/>
        <v>200</v>
      </c>
      <c r="L475" s="221">
        <v>200</v>
      </c>
      <c r="M475" s="220" t="e">
        <f>IF(L475="nio",0,IF(L475&gt;0,L475*J475/N475,0))*VLOOKUP(B475,'2B-Kosten per locatie'!$A$14:$D$38,4,FALSE)</f>
        <v>#DIV/0!</v>
      </c>
      <c r="N475" s="305">
        <f>IF(L475="nio",0,IF(L475&gt;0,VLOOKUP(G475,'3-Productie normen'!A:J,VLOOKUP(L475,'3-Productie normen'!$B$34:$C$37,2,FALSE),FALSE)))</f>
        <v>0</v>
      </c>
      <c r="O475" s="306" t="str">
        <f>VLOOKUP(G475,'3-Productie normen'!A:L,9,FALSE)</f>
        <v>S</v>
      </c>
      <c r="P475" s="306"/>
      <c r="R475" s="307">
        <f t="shared" si="15"/>
        <v>1000</v>
      </c>
    </row>
    <row r="476" spans="1:18" ht="14.1" customHeight="1">
      <c r="A476" s="73">
        <v>476</v>
      </c>
      <c r="B476" s="457" t="s">
        <v>555</v>
      </c>
      <c r="C476" s="273" t="s">
        <v>556</v>
      </c>
      <c r="D476" s="302">
        <v>1</v>
      </c>
      <c r="E476" s="470">
        <v>1.2</v>
      </c>
      <c r="F476" s="84" t="s">
        <v>382</v>
      </c>
      <c r="G476" s="69" t="s">
        <v>290</v>
      </c>
      <c r="H476" s="69" t="s">
        <v>75</v>
      </c>
      <c r="I476" s="69" t="s">
        <v>75</v>
      </c>
      <c r="J476" s="471">
        <v>61</v>
      </c>
      <c r="K476" s="304">
        <f t="shared" si="14"/>
        <v>80</v>
      </c>
      <c r="L476" s="221">
        <v>80</v>
      </c>
      <c r="M476" s="220" t="e">
        <f>IF(L476="nio",0,IF(L476&gt;0,L476*J476/N476,0))*VLOOKUP(B476,'2B-Kosten per locatie'!$A$14:$D$38,4,FALSE)</f>
        <v>#DIV/0!</v>
      </c>
      <c r="N476" s="305">
        <f>IF(L476="nio",0,IF(L476&gt;0,VLOOKUP(G476,'3-Productie normen'!A:J,VLOOKUP(L476,'3-Productie normen'!$B$34:$C$37,2,FALSE),FALSE)))</f>
        <v>0</v>
      </c>
      <c r="O476" s="306" t="str">
        <f>VLOOKUP(G476,'3-Productie normen'!A:L,9,FALSE)</f>
        <v>L</v>
      </c>
      <c r="P476" s="306"/>
      <c r="R476" s="307">
        <f t="shared" si="15"/>
        <v>4880</v>
      </c>
    </row>
    <row r="477" spans="1:18" ht="14.1" customHeight="1">
      <c r="A477" s="73">
        <v>477</v>
      </c>
      <c r="B477" s="457" t="s">
        <v>555</v>
      </c>
      <c r="C477" s="273" t="s">
        <v>556</v>
      </c>
      <c r="D477" s="302">
        <v>1</v>
      </c>
      <c r="E477" s="470">
        <v>1.21</v>
      </c>
      <c r="F477" s="84" t="s">
        <v>384</v>
      </c>
      <c r="G477" s="286" t="s">
        <v>41</v>
      </c>
      <c r="H477" s="69" t="s">
        <v>350</v>
      </c>
      <c r="I477" s="457" t="s">
        <v>76</v>
      </c>
      <c r="J477" s="471">
        <v>5</v>
      </c>
      <c r="K477" s="304">
        <f t="shared" si="14"/>
        <v>200</v>
      </c>
      <c r="L477" s="221">
        <v>200</v>
      </c>
      <c r="M477" s="220" t="e">
        <f>IF(L477="nio",0,IF(L477&gt;0,L477*J477/N477,0))*VLOOKUP(B477,'2B-Kosten per locatie'!$A$14:$D$38,4,FALSE)</f>
        <v>#DIV/0!</v>
      </c>
      <c r="N477" s="305">
        <f>IF(L477="nio",0,IF(L477&gt;0,VLOOKUP(G477,'3-Productie normen'!A:J,VLOOKUP(L477,'3-Productie normen'!$B$34:$C$37,2,FALSE),FALSE)))</f>
        <v>0</v>
      </c>
      <c r="O477" s="306" t="str">
        <f>VLOOKUP(G477,'3-Productie normen'!A:L,9,FALSE)</f>
        <v>S</v>
      </c>
      <c r="P477" s="306"/>
      <c r="R477" s="307">
        <f t="shared" si="15"/>
        <v>1000</v>
      </c>
    </row>
    <row r="478" spans="1:18" ht="14.1" customHeight="1">
      <c r="A478" s="73">
        <v>478</v>
      </c>
      <c r="B478" s="457" t="s">
        <v>555</v>
      </c>
      <c r="C478" s="273" t="s">
        <v>556</v>
      </c>
      <c r="D478" s="302">
        <v>1</v>
      </c>
      <c r="E478" s="470">
        <v>1.22</v>
      </c>
      <c r="F478" s="84" t="s">
        <v>382</v>
      </c>
      <c r="G478" s="69" t="s">
        <v>290</v>
      </c>
      <c r="H478" s="69" t="s">
        <v>75</v>
      </c>
      <c r="I478" s="69" t="s">
        <v>75</v>
      </c>
      <c r="J478" s="471">
        <v>60</v>
      </c>
      <c r="K478" s="304">
        <f t="shared" si="14"/>
        <v>80</v>
      </c>
      <c r="L478" s="221">
        <v>80</v>
      </c>
      <c r="M478" s="220" t="e">
        <f>IF(L478="nio",0,IF(L478&gt;0,L478*J478/N478,0))*VLOOKUP(B478,'2B-Kosten per locatie'!$A$14:$D$38,4,FALSE)</f>
        <v>#DIV/0!</v>
      </c>
      <c r="N478" s="305">
        <f>IF(L478="nio",0,IF(L478&gt;0,VLOOKUP(G478,'3-Productie normen'!A:J,VLOOKUP(L478,'3-Productie normen'!$B$34:$C$37,2,FALSE),FALSE)))</f>
        <v>0</v>
      </c>
      <c r="O478" s="306" t="str">
        <f>VLOOKUP(G478,'3-Productie normen'!A:L,9,FALSE)</f>
        <v>L</v>
      </c>
      <c r="P478" s="306"/>
      <c r="R478" s="307">
        <f t="shared" si="15"/>
        <v>4800</v>
      </c>
    </row>
    <row r="479" spans="1:18" ht="14.1" customHeight="1">
      <c r="A479" s="73">
        <v>479</v>
      </c>
      <c r="B479" s="457" t="s">
        <v>555</v>
      </c>
      <c r="C479" s="273" t="s">
        <v>556</v>
      </c>
      <c r="D479" s="302">
        <v>1</v>
      </c>
      <c r="E479" s="470">
        <v>1.23</v>
      </c>
      <c r="F479" s="84" t="s">
        <v>384</v>
      </c>
      <c r="G479" s="286" t="s">
        <v>41</v>
      </c>
      <c r="H479" s="69" t="s">
        <v>350</v>
      </c>
      <c r="I479" s="457" t="s">
        <v>76</v>
      </c>
      <c r="J479" s="471">
        <v>5</v>
      </c>
      <c r="K479" s="304">
        <f t="shared" si="14"/>
        <v>200</v>
      </c>
      <c r="L479" s="221">
        <v>200</v>
      </c>
      <c r="M479" s="220" t="e">
        <f>IF(L479="nio",0,IF(L479&gt;0,L479*J479/N479,0))*VLOOKUP(B479,'2B-Kosten per locatie'!$A$14:$D$38,4,FALSE)</f>
        <v>#DIV/0!</v>
      </c>
      <c r="N479" s="305">
        <f>IF(L479="nio",0,IF(L479&gt;0,VLOOKUP(G479,'3-Productie normen'!A:J,VLOOKUP(L479,'3-Productie normen'!$B$34:$C$37,2,FALSE),FALSE)))</f>
        <v>0</v>
      </c>
      <c r="O479" s="306" t="str">
        <f>VLOOKUP(G479,'3-Productie normen'!A:L,9,FALSE)</f>
        <v>S</v>
      </c>
      <c r="P479" s="306"/>
      <c r="R479" s="307">
        <f t="shared" si="15"/>
        <v>1000</v>
      </c>
    </row>
    <row r="480" spans="1:18" ht="14.1" customHeight="1">
      <c r="A480" s="73">
        <v>480</v>
      </c>
      <c r="B480" s="457" t="s">
        <v>555</v>
      </c>
      <c r="C480" s="273" t="s">
        <v>556</v>
      </c>
      <c r="D480" s="302">
        <v>1</v>
      </c>
      <c r="E480" s="470">
        <v>1.24</v>
      </c>
      <c r="F480" s="84" t="s">
        <v>382</v>
      </c>
      <c r="G480" s="69" t="s">
        <v>290</v>
      </c>
      <c r="H480" s="69" t="s">
        <v>75</v>
      </c>
      <c r="I480" s="69" t="s">
        <v>75</v>
      </c>
      <c r="J480" s="471">
        <v>59</v>
      </c>
      <c r="K480" s="304">
        <f t="shared" si="14"/>
        <v>80</v>
      </c>
      <c r="L480" s="221">
        <v>80</v>
      </c>
      <c r="M480" s="220" t="e">
        <f>IF(L480="nio",0,IF(L480&gt;0,L480*J480/N480,0))*VLOOKUP(B480,'2B-Kosten per locatie'!$A$14:$D$38,4,FALSE)</f>
        <v>#DIV/0!</v>
      </c>
      <c r="N480" s="305">
        <f>IF(L480="nio",0,IF(L480&gt;0,VLOOKUP(G480,'3-Productie normen'!A:J,VLOOKUP(L480,'3-Productie normen'!$B$34:$C$37,2,FALSE),FALSE)))</f>
        <v>0</v>
      </c>
      <c r="O480" s="306" t="str">
        <f>VLOOKUP(G480,'3-Productie normen'!A:L,9,FALSE)</f>
        <v>L</v>
      </c>
      <c r="P480" s="306"/>
      <c r="R480" s="307">
        <f t="shared" si="15"/>
        <v>4720</v>
      </c>
    </row>
    <row r="481" spans="1:18" ht="14.1" customHeight="1">
      <c r="A481" s="73">
        <v>481</v>
      </c>
      <c r="B481" s="457" t="s">
        <v>264</v>
      </c>
      <c r="C481" s="273" t="s">
        <v>557</v>
      </c>
      <c r="D481" s="467" t="s">
        <v>346</v>
      </c>
      <c r="E481" s="470" t="s">
        <v>299</v>
      </c>
      <c r="F481" s="84" t="s">
        <v>286</v>
      </c>
      <c r="G481" s="273" t="s">
        <v>39</v>
      </c>
      <c r="H481" s="84" t="s">
        <v>78</v>
      </c>
      <c r="I481" s="457" t="s">
        <v>79</v>
      </c>
      <c r="J481" s="471">
        <v>12</v>
      </c>
      <c r="K481" s="304">
        <f t="shared" si="14"/>
        <v>40</v>
      </c>
      <c r="L481" s="221">
        <v>40</v>
      </c>
      <c r="M481" s="220" t="e">
        <f>IF(L481="nio",0,IF(L481&gt;0,L481*J481/N481,0))*VLOOKUP(B481,'2B-Kosten per locatie'!$A$14:$D$38,4,FALSE)</f>
        <v>#DIV/0!</v>
      </c>
      <c r="N481" s="305">
        <f>IF(L481="nio",0,IF(L481&gt;0,VLOOKUP(G481,'3-Productie normen'!A:J,VLOOKUP(L481,'3-Productie normen'!$B$34:$C$37,2,FALSE),FALSE)))</f>
        <v>0</v>
      </c>
      <c r="O481" s="306" t="str">
        <f>VLOOKUP(G481,'3-Productie normen'!A:L,9,FALSE)</f>
        <v>B</v>
      </c>
      <c r="P481" s="306"/>
      <c r="R481" s="307">
        <f t="shared" si="15"/>
        <v>480</v>
      </c>
    </row>
    <row r="482" spans="1:18" ht="14.1" customHeight="1">
      <c r="A482" s="73">
        <v>482</v>
      </c>
      <c r="B482" s="457" t="s">
        <v>264</v>
      </c>
      <c r="C482" s="273" t="s">
        <v>557</v>
      </c>
      <c r="D482" s="467" t="s">
        <v>346</v>
      </c>
      <c r="E482" s="470" t="s">
        <v>300</v>
      </c>
      <c r="F482" s="84" t="s">
        <v>286</v>
      </c>
      <c r="G482" s="273" t="s">
        <v>39</v>
      </c>
      <c r="H482" s="84" t="s">
        <v>78</v>
      </c>
      <c r="I482" s="457" t="s">
        <v>79</v>
      </c>
      <c r="J482" s="471">
        <v>12</v>
      </c>
      <c r="K482" s="304">
        <f t="shared" si="14"/>
        <v>40</v>
      </c>
      <c r="L482" s="221">
        <v>40</v>
      </c>
      <c r="M482" s="220" t="e">
        <f>IF(L482="nio",0,IF(L482&gt;0,L482*J482/N482,0))*VLOOKUP(B482,'2B-Kosten per locatie'!$A$14:$D$38,4,FALSE)</f>
        <v>#DIV/0!</v>
      </c>
      <c r="N482" s="305">
        <f>IF(L482="nio",0,IF(L482&gt;0,VLOOKUP(G482,'3-Productie normen'!A:J,VLOOKUP(L482,'3-Productie normen'!$B$34:$C$37,2,FALSE),FALSE)))</f>
        <v>0</v>
      </c>
      <c r="O482" s="306" t="str">
        <f>VLOOKUP(G482,'3-Productie normen'!A:L,9,FALSE)</f>
        <v>B</v>
      </c>
      <c r="P482" s="306"/>
      <c r="R482" s="307">
        <f t="shared" si="15"/>
        <v>480</v>
      </c>
    </row>
    <row r="483" spans="1:18" ht="14.1" customHeight="1">
      <c r="A483" s="73">
        <v>483</v>
      </c>
      <c r="B483" s="457" t="s">
        <v>264</v>
      </c>
      <c r="C483" s="273" t="s">
        <v>557</v>
      </c>
      <c r="D483" s="467" t="s">
        <v>346</v>
      </c>
      <c r="E483" s="470" t="s">
        <v>301</v>
      </c>
      <c r="F483" s="84" t="s">
        <v>295</v>
      </c>
      <c r="G483" s="273" t="s">
        <v>43</v>
      </c>
      <c r="H483" s="69" t="s">
        <v>78</v>
      </c>
      <c r="I483" s="457" t="s">
        <v>79</v>
      </c>
      <c r="J483" s="471">
        <v>6</v>
      </c>
      <c r="K483" s="304">
        <f t="shared" si="14"/>
        <v>200</v>
      </c>
      <c r="L483" s="221">
        <v>200</v>
      </c>
      <c r="M483" s="220" t="e">
        <f>IF(L483="nio",0,IF(L483&gt;0,L483*J483/N483,0))*VLOOKUP(B483,'2B-Kosten per locatie'!$A$14:$D$38,4,FALSE)</f>
        <v>#DIV/0!</v>
      </c>
      <c r="N483" s="305">
        <f>IF(L483="nio",0,IF(L483&gt;0,VLOOKUP(G483,'3-Productie normen'!A:J,VLOOKUP(L483,'3-Productie normen'!$B$34:$C$37,2,FALSE),FALSE)))</f>
        <v>0</v>
      </c>
      <c r="O483" s="306" t="str">
        <f>VLOOKUP(G483,'3-Productie normen'!A:L,9,FALSE)</f>
        <v>V</v>
      </c>
      <c r="P483" s="306"/>
      <c r="R483" s="307">
        <f t="shared" si="15"/>
        <v>1200</v>
      </c>
    </row>
    <row r="484" spans="1:18" ht="14.1" customHeight="1">
      <c r="A484" s="73">
        <v>484</v>
      </c>
      <c r="B484" s="457" t="s">
        <v>264</v>
      </c>
      <c r="C484" s="273" t="s">
        <v>557</v>
      </c>
      <c r="D484" s="467" t="s">
        <v>346</v>
      </c>
      <c r="E484" s="470" t="s">
        <v>302</v>
      </c>
      <c r="F484" s="84" t="s">
        <v>295</v>
      </c>
      <c r="G484" s="273" t="s">
        <v>43</v>
      </c>
      <c r="H484" s="69" t="s">
        <v>78</v>
      </c>
      <c r="I484" s="457" t="s">
        <v>79</v>
      </c>
      <c r="J484" s="471">
        <v>48</v>
      </c>
      <c r="K484" s="304">
        <f t="shared" si="14"/>
        <v>200</v>
      </c>
      <c r="L484" s="221">
        <v>200</v>
      </c>
      <c r="M484" s="220" t="e">
        <f>IF(L484="nio",0,IF(L484&gt;0,L484*J484/N484,0))*VLOOKUP(B484,'2B-Kosten per locatie'!$A$14:$D$38,4,FALSE)</f>
        <v>#DIV/0!</v>
      </c>
      <c r="N484" s="305">
        <f>IF(L484="nio",0,IF(L484&gt;0,VLOOKUP(G484,'3-Productie normen'!A:J,VLOOKUP(L484,'3-Productie normen'!$B$34:$C$37,2,FALSE),FALSE)))</f>
        <v>0</v>
      </c>
      <c r="O484" s="306" t="str">
        <f>VLOOKUP(G484,'3-Productie normen'!A:L,9,FALSE)</f>
        <v>V</v>
      </c>
      <c r="P484" s="306"/>
      <c r="R484" s="307">
        <f t="shared" si="15"/>
        <v>9600</v>
      </c>
    </row>
    <row r="485" spans="1:18" ht="14.1" customHeight="1">
      <c r="A485" s="73">
        <v>485</v>
      </c>
      <c r="B485" s="457" t="s">
        <v>264</v>
      </c>
      <c r="C485" s="273" t="s">
        <v>557</v>
      </c>
      <c r="D485" s="467" t="s">
        <v>346</v>
      </c>
      <c r="E485" s="470" t="s">
        <v>303</v>
      </c>
      <c r="F485" s="84" t="s">
        <v>415</v>
      </c>
      <c r="G485" s="286" t="s">
        <v>41</v>
      </c>
      <c r="H485" s="69" t="s">
        <v>645</v>
      </c>
      <c r="I485" s="457" t="s">
        <v>76</v>
      </c>
      <c r="J485" s="471">
        <v>7</v>
      </c>
      <c r="K485" s="304">
        <f t="shared" si="14"/>
        <v>200</v>
      </c>
      <c r="L485" s="221">
        <v>200</v>
      </c>
      <c r="M485" s="220" t="e">
        <f>IF(L485="nio",0,IF(L485&gt;0,L485*J485/N485,0))*VLOOKUP(B485,'2B-Kosten per locatie'!$A$14:$D$38,4,FALSE)</f>
        <v>#DIV/0!</v>
      </c>
      <c r="N485" s="305">
        <f>IF(L485="nio",0,IF(L485&gt;0,VLOOKUP(G485,'3-Productie normen'!A:J,VLOOKUP(L485,'3-Productie normen'!$B$34:$C$37,2,FALSE),FALSE)))</f>
        <v>0</v>
      </c>
      <c r="O485" s="306" t="str">
        <f>VLOOKUP(G485,'3-Productie normen'!A:L,9,FALSE)</f>
        <v>S</v>
      </c>
      <c r="P485" s="306"/>
      <c r="R485" s="307">
        <f t="shared" si="15"/>
        <v>1400</v>
      </c>
    </row>
    <row r="486" spans="1:18" ht="14.1" customHeight="1">
      <c r="A486" s="73">
        <v>486</v>
      </c>
      <c r="B486" s="457" t="s">
        <v>264</v>
      </c>
      <c r="C486" s="273" t="s">
        <v>557</v>
      </c>
      <c r="D486" s="467" t="s">
        <v>346</v>
      </c>
      <c r="E486" s="470" t="s">
        <v>304</v>
      </c>
      <c r="F486" s="84" t="s">
        <v>290</v>
      </c>
      <c r="G486" s="69" t="s">
        <v>290</v>
      </c>
      <c r="H486" s="84" t="s">
        <v>78</v>
      </c>
      <c r="I486" s="457" t="s">
        <v>79</v>
      </c>
      <c r="J486" s="471">
        <v>44</v>
      </c>
      <c r="K486" s="304">
        <f t="shared" si="14"/>
        <v>80</v>
      </c>
      <c r="L486" s="221">
        <v>80</v>
      </c>
      <c r="M486" s="220" t="e">
        <f>IF(L486="nio",0,IF(L486&gt;0,L486*J486/N486,0))*VLOOKUP(B486,'2B-Kosten per locatie'!$A$14:$D$38,4,FALSE)</f>
        <v>#DIV/0!</v>
      </c>
      <c r="N486" s="305">
        <f>IF(L486="nio",0,IF(L486&gt;0,VLOOKUP(G486,'3-Productie normen'!A:J,VLOOKUP(L486,'3-Productie normen'!$B$34:$C$37,2,FALSE),FALSE)))</f>
        <v>0</v>
      </c>
      <c r="O486" s="306" t="str">
        <f>VLOOKUP(G486,'3-Productie normen'!A:L,9,FALSE)</f>
        <v>L</v>
      </c>
      <c r="P486" s="306"/>
      <c r="R486" s="307">
        <f t="shared" si="15"/>
        <v>3520</v>
      </c>
    </row>
    <row r="487" spans="1:18" ht="14.1" customHeight="1">
      <c r="A487" s="73">
        <v>487</v>
      </c>
      <c r="B487" s="457" t="s">
        <v>264</v>
      </c>
      <c r="C487" s="273" t="s">
        <v>557</v>
      </c>
      <c r="D487" s="467" t="s">
        <v>346</v>
      </c>
      <c r="E487" s="470" t="s">
        <v>386</v>
      </c>
      <c r="F487" s="84" t="s">
        <v>541</v>
      </c>
      <c r="G487" s="69" t="s">
        <v>290</v>
      </c>
      <c r="H487" s="69" t="s">
        <v>75</v>
      </c>
      <c r="I487" s="69" t="s">
        <v>75</v>
      </c>
      <c r="J487" s="471">
        <v>10</v>
      </c>
      <c r="K487" s="304">
        <f t="shared" si="14"/>
        <v>80</v>
      </c>
      <c r="L487" s="221">
        <v>80</v>
      </c>
      <c r="M487" s="220" t="e">
        <f>IF(L487="nio",0,IF(L487&gt;0,L487*J487/N487,0))*VLOOKUP(B487,'2B-Kosten per locatie'!$A$14:$D$38,4,FALSE)</f>
        <v>#DIV/0!</v>
      </c>
      <c r="N487" s="305">
        <f>IF(L487="nio",0,IF(L487&gt;0,VLOOKUP(G487,'3-Productie normen'!A:J,VLOOKUP(L487,'3-Productie normen'!$B$34:$C$37,2,FALSE),FALSE)))</f>
        <v>0</v>
      </c>
      <c r="O487" s="306" t="str">
        <f>VLOOKUP(G487,'3-Productie normen'!A:L,9,FALSE)</f>
        <v>L</v>
      </c>
      <c r="P487" s="306"/>
      <c r="R487" s="307">
        <f t="shared" si="15"/>
        <v>800</v>
      </c>
    </row>
    <row r="488" spans="1:18" ht="14.1" customHeight="1">
      <c r="A488" s="73">
        <v>488</v>
      </c>
      <c r="B488" s="457" t="s">
        <v>264</v>
      </c>
      <c r="C488" s="273" t="s">
        <v>557</v>
      </c>
      <c r="D488" s="467" t="s">
        <v>346</v>
      </c>
      <c r="E488" s="470" t="s">
        <v>387</v>
      </c>
      <c r="F488" s="84" t="s">
        <v>290</v>
      </c>
      <c r="G488" s="69" t="s">
        <v>290</v>
      </c>
      <c r="H488" s="84" t="s">
        <v>78</v>
      </c>
      <c r="I488" s="457" t="s">
        <v>79</v>
      </c>
      <c r="J488" s="471">
        <v>53</v>
      </c>
      <c r="K488" s="304">
        <f t="shared" si="14"/>
        <v>80</v>
      </c>
      <c r="L488" s="221">
        <v>80</v>
      </c>
      <c r="M488" s="220" t="e">
        <f>IF(L488="nio",0,IF(L488&gt;0,L488*J488/N488,0))*VLOOKUP(B488,'2B-Kosten per locatie'!$A$14:$D$38,4,FALSE)</f>
        <v>#DIV/0!</v>
      </c>
      <c r="N488" s="305">
        <f>IF(L488="nio",0,IF(L488&gt;0,VLOOKUP(G488,'3-Productie normen'!A:J,VLOOKUP(L488,'3-Productie normen'!$B$34:$C$37,2,FALSE),FALSE)))</f>
        <v>0</v>
      </c>
      <c r="O488" s="306" t="str">
        <f>VLOOKUP(G488,'3-Productie normen'!A:L,9,FALSE)</f>
        <v>L</v>
      </c>
      <c r="P488" s="306"/>
      <c r="R488" s="307">
        <f t="shared" si="15"/>
        <v>4240</v>
      </c>
    </row>
    <row r="489" spans="1:18" ht="14.1" customHeight="1">
      <c r="A489" s="73">
        <v>489</v>
      </c>
      <c r="B489" s="457" t="s">
        <v>264</v>
      </c>
      <c r="C489" s="273" t="s">
        <v>557</v>
      </c>
      <c r="D489" s="467" t="s">
        <v>346</v>
      </c>
      <c r="E489" s="470" t="s">
        <v>305</v>
      </c>
      <c r="F489" s="84" t="s">
        <v>295</v>
      </c>
      <c r="G489" s="273" t="s">
        <v>43</v>
      </c>
      <c r="H489" s="84" t="s">
        <v>78</v>
      </c>
      <c r="I489" s="457" t="s">
        <v>79</v>
      </c>
      <c r="J489" s="471">
        <v>95</v>
      </c>
      <c r="K489" s="304">
        <f t="shared" si="14"/>
        <v>200</v>
      </c>
      <c r="L489" s="221">
        <v>200</v>
      </c>
      <c r="M489" s="220" t="e">
        <f>IF(L489="nio",0,IF(L489&gt;0,L489*J489/N489,0))*VLOOKUP(B489,'2B-Kosten per locatie'!$A$14:$D$38,4,FALSE)</f>
        <v>#DIV/0!</v>
      </c>
      <c r="N489" s="305">
        <f>IF(L489="nio",0,IF(L489&gt;0,VLOOKUP(G489,'3-Productie normen'!A:J,VLOOKUP(L489,'3-Productie normen'!$B$34:$C$37,2,FALSE),FALSE)))</f>
        <v>0</v>
      </c>
      <c r="O489" s="306" t="str">
        <f>VLOOKUP(G489,'3-Productie normen'!A:L,9,FALSE)</f>
        <v>V</v>
      </c>
      <c r="P489" s="306"/>
      <c r="R489" s="307">
        <f t="shared" si="15"/>
        <v>19000</v>
      </c>
    </row>
    <row r="490" spans="1:18" ht="14.1" customHeight="1">
      <c r="A490" s="73">
        <v>490</v>
      </c>
      <c r="B490" s="457" t="s">
        <v>264</v>
      </c>
      <c r="C490" s="273" t="s">
        <v>557</v>
      </c>
      <c r="D490" s="467" t="s">
        <v>346</v>
      </c>
      <c r="E490" s="470" t="s">
        <v>306</v>
      </c>
      <c r="F490" s="84" t="s">
        <v>290</v>
      </c>
      <c r="G490" s="69" t="s">
        <v>290</v>
      </c>
      <c r="H490" s="84" t="s">
        <v>78</v>
      </c>
      <c r="I490" s="457" t="s">
        <v>79</v>
      </c>
      <c r="J490" s="471">
        <v>53</v>
      </c>
      <c r="K490" s="304">
        <f t="shared" si="14"/>
        <v>80</v>
      </c>
      <c r="L490" s="221">
        <v>80</v>
      </c>
      <c r="M490" s="220" t="e">
        <f>IF(L490="nio",0,IF(L490&gt;0,L490*J490/N490,0))*VLOOKUP(B490,'2B-Kosten per locatie'!$A$14:$D$38,4,FALSE)</f>
        <v>#DIV/0!</v>
      </c>
      <c r="N490" s="305">
        <f>IF(L490="nio",0,IF(L490&gt;0,VLOOKUP(G490,'3-Productie normen'!A:J,VLOOKUP(L490,'3-Productie normen'!$B$34:$C$37,2,FALSE),FALSE)))</f>
        <v>0</v>
      </c>
      <c r="O490" s="306" t="str">
        <f>VLOOKUP(G490,'3-Productie normen'!A:L,9,FALSE)</f>
        <v>L</v>
      </c>
      <c r="P490" s="306"/>
      <c r="R490" s="307">
        <f t="shared" si="15"/>
        <v>4240</v>
      </c>
    </row>
    <row r="491" spans="1:18" ht="14.1" customHeight="1">
      <c r="A491" s="73">
        <v>491</v>
      </c>
      <c r="B491" s="457" t="s">
        <v>264</v>
      </c>
      <c r="C491" s="273" t="s">
        <v>557</v>
      </c>
      <c r="D491" s="467" t="s">
        <v>346</v>
      </c>
      <c r="E491" s="470" t="s">
        <v>388</v>
      </c>
      <c r="F491" s="84" t="s">
        <v>290</v>
      </c>
      <c r="G491" s="69" t="s">
        <v>290</v>
      </c>
      <c r="H491" s="84" t="s">
        <v>78</v>
      </c>
      <c r="I491" s="457" t="s">
        <v>79</v>
      </c>
      <c r="J491" s="471">
        <v>53</v>
      </c>
      <c r="K491" s="304">
        <f t="shared" si="14"/>
        <v>80</v>
      </c>
      <c r="L491" s="221">
        <v>80</v>
      </c>
      <c r="M491" s="220" t="e">
        <f>IF(L491="nio",0,IF(L491&gt;0,L491*J491/N491,0))*VLOOKUP(B491,'2B-Kosten per locatie'!$A$14:$D$38,4,FALSE)</f>
        <v>#DIV/0!</v>
      </c>
      <c r="N491" s="305">
        <f>IF(L491="nio",0,IF(L491&gt;0,VLOOKUP(G491,'3-Productie normen'!A:J,VLOOKUP(L491,'3-Productie normen'!$B$34:$C$37,2,FALSE),FALSE)))</f>
        <v>0</v>
      </c>
      <c r="O491" s="306" t="str">
        <f>VLOOKUP(G491,'3-Productie normen'!A:L,9,FALSE)</f>
        <v>L</v>
      </c>
      <c r="P491" s="306"/>
      <c r="R491" s="307">
        <f t="shared" si="15"/>
        <v>4240</v>
      </c>
    </row>
    <row r="492" spans="1:18" ht="14.1" customHeight="1">
      <c r="A492" s="73">
        <v>492</v>
      </c>
      <c r="B492" s="457" t="s">
        <v>264</v>
      </c>
      <c r="C492" s="273" t="s">
        <v>557</v>
      </c>
      <c r="D492" s="467" t="s">
        <v>346</v>
      </c>
      <c r="E492" s="470" t="s">
        <v>307</v>
      </c>
      <c r="F492" s="84" t="s">
        <v>542</v>
      </c>
      <c r="G492" s="84" t="s">
        <v>43</v>
      </c>
      <c r="H492" s="69" t="s">
        <v>75</v>
      </c>
      <c r="I492" s="69" t="s">
        <v>75</v>
      </c>
      <c r="J492" s="471">
        <v>6</v>
      </c>
      <c r="K492" s="304">
        <f t="shared" si="14"/>
        <v>80</v>
      </c>
      <c r="L492" s="221">
        <v>80</v>
      </c>
      <c r="M492" s="220" t="e">
        <f>IF(L492="nio",0,IF(L492&gt;0,L492*J492/N492,0))*VLOOKUP(B492,'2B-Kosten per locatie'!$A$14:$D$38,4,FALSE)</f>
        <v>#DIV/0!</v>
      </c>
      <c r="N492" s="305">
        <f>IF(L492="nio",0,IF(L492&gt;0,VLOOKUP(G492,'3-Productie normen'!A:J,VLOOKUP(L492,'3-Productie normen'!$B$34:$C$37,2,FALSE),FALSE)))</f>
        <v>0</v>
      </c>
      <c r="O492" s="306" t="str">
        <f>VLOOKUP(G492,'3-Productie normen'!A:L,9,FALSE)</f>
        <v>V</v>
      </c>
      <c r="P492" s="306"/>
      <c r="R492" s="307">
        <f t="shared" si="15"/>
        <v>480</v>
      </c>
    </row>
    <row r="493" spans="1:18" ht="14.1" customHeight="1">
      <c r="A493" s="73">
        <v>493</v>
      </c>
      <c r="B493" s="457" t="s">
        <v>264</v>
      </c>
      <c r="C493" s="273" t="s">
        <v>557</v>
      </c>
      <c r="D493" s="467" t="s">
        <v>346</v>
      </c>
      <c r="E493" s="470" t="s">
        <v>308</v>
      </c>
      <c r="F493" s="84" t="s">
        <v>415</v>
      </c>
      <c r="G493" s="286" t="s">
        <v>41</v>
      </c>
      <c r="H493" s="69" t="s">
        <v>645</v>
      </c>
      <c r="I493" s="457" t="s">
        <v>76</v>
      </c>
      <c r="J493" s="471">
        <v>10</v>
      </c>
      <c r="K493" s="304">
        <f t="shared" si="14"/>
        <v>200</v>
      </c>
      <c r="L493" s="221">
        <v>200</v>
      </c>
      <c r="M493" s="220" t="e">
        <f>IF(L493="nio",0,IF(L493&gt;0,L493*J493/N493,0))*VLOOKUP(B493,'2B-Kosten per locatie'!$A$14:$D$38,4,FALSE)</f>
        <v>#DIV/0!</v>
      </c>
      <c r="N493" s="305">
        <f>IF(L493="nio",0,IF(L493&gt;0,VLOOKUP(G493,'3-Productie normen'!A:J,VLOOKUP(L493,'3-Productie normen'!$B$34:$C$37,2,FALSE),FALSE)))</f>
        <v>0</v>
      </c>
      <c r="O493" s="306" t="str">
        <f>VLOOKUP(G493,'3-Productie normen'!A:L,9,FALSE)</f>
        <v>S</v>
      </c>
      <c r="P493" s="306"/>
      <c r="R493" s="307">
        <f t="shared" si="15"/>
        <v>2000</v>
      </c>
    </row>
    <row r="494" spans="1:18" ht="14.1" customHeight="1">
      <c r="A494" s="73">
        <v>494</v>
      </c>
      <c r="B494" s="457" t="s">
        <v>264</v>
      </c>
      <c r="C494" s="273" t="s">
        <v>557</v>
      </c>
      <c r="D494" s="467" t="s">
        <v>346</v>
      </c>
      <c r="E494" s="470" t="s">
        <v>310</v>
      </c>
      <c r="F494" s="84" t="s">
        <v>285</v>
      </c>
      <c r="G494" s="69" t="s">
        <v>50</v>
      </c>
      <c r="H494" s="69" t="s">
        <v>347</v>
      </c>
      <c r="I494" s="457" t="s">
        <v>364</v>
      </c>
      <c r="J494" s="471">
        <v>91</v>
      </c>
      <c r="K494" s="304">
        <f t="shared" si="14"/>
        <v>80</v>
      </c>
      <c r="L494" s="221">
        <v>80</v>
      </c>
      <c r="M494" s="220" t="e">
        <f>IF(L494="nio",0,IF(L494&gt;0,L494*J494/N494,0))*VLOOKUP(B494,'2B-Kosten per locatie'!$A$14:$D$38,4,FALSE)</f>
        <v>#DIV/0!</v>
      </c>
      <c r="N494" s="305">
        <f>IF(L494="nio",0,IF(L494&gt;0,VLOOKUP(G494,'3-Productie normen'!A:J,VLOOKUP(L494,'3-Productie normen'!$B$34:$C$37,2,FALSE),FALSE)))</f>
        <v>0</v>
      </c>
      <c r="O494" s="306" t="str">
        <f>VLOOKUP(G494,'3-Productie normen'!A:L,9,FALSE)</f>
        <v>L</v>
      </c>
      <c r="P494" s="306"/>
      <c r="R494" s="307">
        <f t="shared" si="15"/>
        <v>7280</v>
      </c>
    </row>
    <row r="495" spans="1:18" ht="14.1" customHeight="1">
      <c r="A495" s="73">
        <v>495</v>
      </c>
      <c r="B495" s="457" t="s">
        <v>264</v>
      </c>
      <c r="C495" s="273" t="s">
        <v>557</v>
      </c>
      <c r="D495" s="467" t="s">
        <v>346</v>
      </c>
      <c r="E495" s="470" t="s">
        <v>312</v>
      </c>
      <c r="F495" s="84" t="s">
        <v>415</v>
      </c>
      <c r="G495" s="286" t="s">
        <v>41</v>
      </c>
      <c r="H495" s="69" t="s">
        <v>645</v>
      </c>
      <c r="I495" s="457" t="s">
        <v>76</v>
      </c>
      <c r="J495" s="471">
        <v>5</v>
      </c>
      <c r="K495" s="304">
        <f t="shared" si="14"/>
        <v>200</v>
      </c>
      <c r="L495" s="221">
        <v>200</v>
      </c>
      <c r="M495" s="220" t="e">
        <f>IF(L495="nio",0,IF(L495&gt;0,L495*J495/N495,0))*VLOOKUP(B495,'2B-Kosten per locatie'!$A$14:$D$38,4,FALSE)</f>
        <v>#DIV/0!</v>
      </c>
      <c r="N495" s="305">
        <f>IF(L495="nio",0,IF(L495&gt;0,VLOOKUP(G495,'3-Productie normen'!A:J,VLOOKUP(L495,'3-Productie normen'!$B$34:$C$37,2,FALSE),FALSE)))</f>
        <v>0</v>
      </c>
      <c r="O495" s="306" t="str">
        <f>VLOOKUP(G495,'3-Productie normen'!A:L,9,FALSE)</f>
        <v>S</v>
      </c>
      <c r="P495" s="306"/>
      <c r="R495" s="307">
        <f t="shared" si="15"/>
        <v>1000</v>
      </c>
    </row>
    <row r="496" spans="1:18" ht="14.1" customHeight="1">
      <c r="A496" s="73">
        <v>496</v>
      </c>
      <c r="B496" s="457" t="s">
        <v>264</v>
      </c>
      <c r="C496" s="273" t="s">
        <v>557</v>
      </c>
      <c r="D496" s="467" t="s">
        <v>346</v>
      </c>
      <c r="E496" s="470" t="s">
        <v>313</v>
      </c>
      <c r="F496" s="84" t="s">
        <v>349</v>
      </c>
      <c r="G496" s="286" t="s">
        <v>41</v>
      </c>
      <c r="H496" s="69" t="s">
        <v>645</v>
      </c>
      <c r="I496" s="457" t="s">
        <v>76</v>
      </c>
      <c r="J496" s="471">
        <v>1</v>
      </c>
      <c r="K496" s="304">
        <f t="shared" si="14"/>
        <v>200</v>
      </c>
      <c r="L496" s="221">
        <v>200</v>
      </c>
      <c r="M496" s="220" t="e">
        <f>IF(L496="nio",0,IF(L496&gt;0,L496*J496/N496,0))*VLOOKUP(B496,'2B-Kosten per locatie'!$A$14:$D$38,4,FALSE)</f>
        <v>#DIV/0!</v>
      </c>
      <c r="N496" s="305">
        <f>IF(L496="nio",0,IF(L496&gt;0,VLOOKUP(G496,'3-Productie normen'!A:J,VLOOKUP(L496,'3-Productie normen'!$B$34:$C$37,2,FALSE),FALSE)))</f>
        <v>0</v>
      </c>
      <c r="O496" s="306" t="str">
        <f>VLOOKUP(G496,'3-Productie normen'!A:L,9,FALSE)</f>
        <v>S</v>
      </c>
      <c r="P496" s="306"/>
      <c r="R496" s="307">
        <f t="shared" si="15"/>
        <v>200</v>
      </c>
    </row>
    <row r="497" spans="1:18" ht="14.1" customHeight="1">
      <c r="A497" s="73">
        <v>497</v>
      </c>
      <c r="B497" s="457" t="s">
        <v>264</v>
      </c>
      <c r="C497" s="273" t="s">
        <v>557</v>
      </c>
      <c r="D497" s="467" t="s">
        <v>346</v>
      </c>
      <c r="E497" s="470" t="s">
        <v>314</v>
      </c>
      <c r="F497" s="84" t="s">
        <v>286</v>
      </c>
      <c r="G497" s="273" t="s">
        <v>39</v>
      </c>
      <c r="H497" s="69" t="s">
        <v>75</v>
      </c>
      <c r="I497" s="69" t="s">
        <v>75</v>
      </c>
      <c r="J497" s="471">
        <v>10</v>
      </c>
      <c r="K497" s="304">
        <f t="shared" si="14"/>
        <v>40</v>
      </c>
      <c r="L497" s="221">
        <v>40</v>
      </c>
      <c r="M497" s="220" t="e">
        <f>IF(L497="nio",0,IF(L497&gt;0,L497*J497/N497,0))*VLOOKUP(B497,'2B-Kosten per locatie'!$A$14:$D$38,4,FALSE)</f>
        <v>#DIV/0!</v>
      </c>
      <c r="N497" s="305">
        <f>IF(L497="nio",0,IF(L497&gt;0,VLOOKUP(G497,'3-Productie normen'!A:J,VLOOKUP(L497,'3-Productie normen'!$B$34:$C$37,2,FALSE),FALSE)))</f>
        <v>0</v>
      </c>
      <c r="O497" s="306" t="str">
        <f>VLOOKUP(G497,'3-Productie normen'!A:L,9,FALSE)</f>
        <v>B</v>
      </c>
      <c r="P497" s="306"/>
      <c r="R497" s="307">
        <f t="shared" si="15"/>
        <v>400</v>
      </c>
    </row>
    <row r="498" spans="1:18" ht="14.1" customHeight="1">
      <c r="A498" s="73">
        <v>498</v>
      </c>
      <c r="B498" s="457" t="s">
        <v>264</v>
      </c>
      <c r="C498" s="273" t="s">
        <v>557</v>
      </c>
      <c r="D498" s="467" t="s">
        <v>346</v>
      </c>
      <c r="E498" s="470" t="s">
        <v>315</v>
      </c>
      <c r="F498" s="84" t="s">
        <v>420</v>
      </c>
      <c r="G498" s="84" t="s">
        <v>45</v>
      </c>
      <c r="H498" s="69" t="s">
        <v>75</v>
      </c>
      <c r="I498" s="69" t="s">
        <v>75</v>
      </c>
      <c r="J498" s="471">
        <v>15</v>
      </c>
      <c r="K498" s="304">
        <f t="shared" si="14"/>
        <v>80</v>
      </c>
      <c r="L498" s="221">
        <v>80</v>
      </c>
      <c r="M498" s="220" t="e">
        <f>IF(L498="nio",0,IF(L498&gt;0,L498*J498/N498,0))*VLOOKUP(B498,'2B-Kosten per locatie'!$A$14:$D$38,4,FALSE)</f>
        <v>#DIV/0!</v>
      </c>
      <c r="N498" s="305">
        <f>IF(L498="nio",0,IF(L498&gt;0,VLOOKUP(G498,'3-Productie normen'!A:J,VLOOKUP(L498,'3-Productie normen'!$B$34:$C$37,2,FALSE),FALSE)))</f>
        <v>0</v>
      </c>
      <c r="O498" s="306" t="str">
        <f>VLOOKUP(G498,'3-Productie normen'!A:L,9,FALSE)</f>
        <v>V</v>
      </c>
      <c r="P498" s="306"/>
      <c r="R498" s="307">
        <f t="shared" si="15"/>
        <v>1200</v>
      </c>
    </row>
    <row r="499" spans="1:18" ht="14.1" customHeight="1">
      <c r="A499" s="73">
        <v>499</v>
      </c>
      <c r="B499" s="457" t="s">
        <v>264</v>
      </c>
      <c r="C499" s="273" t="s">
        <v>557</v>
      </c>
      <c r="D499" s="467" t="s">
        <v>346</v>
      </c>
      <c r="E499" s="470" t="s">
        <v>389</v>
      </c>
      <c r="F499" s="84" t="s">
        <v>295</v>
      </c>
      <c r="G499" s="273" t="s">
        <v>43</v>
      </c>
      <c r="H499" s="84" t="s">
        <v>78</v>
      </c>
      <c r="I499" s="457" t="s">
        <v>79</v>
      </c>
      <c r="J499" s="471">
        <v>13</v>
      </c>
      <c r="K499" s="304">
        <f t="shared" si="14"/>
        <v>200</v>
      </c>
      <c r="L499" s="221">
        <v>200</v>
      </c>
      <c r="M499" s="220" t="e">
        <f>IF(L499="nio",0,IF(L499&gt;0,L499*J499/N499,0))*VLOOKUP(B499,'2B-Kosten per locatie'!$A$14:$D$38,4,FALSE)</f>
        <v>#DIV/0!</v>
      </c>
      <c r="N499" s="305">
        <f>IF(L499="nio",0,IF(L499&gt;0,VLOOKUP(G499,'3-Productie normen'!A:J,VLOOKUP(L499,'3-Productie normen'!$B$34:$C$37,2,FALSE),FALSE)))</f>
        <v>0</v>
      </c>
      <c r="O499" s="306" t="str">
        <f>VLOOKUP(G499,'3-Productie normen'!A:L,9,FALSE)</f>
        <v>V</v>
      </c>
      <c r="P499" s="306"/>
      <c r="R499" s="307">
        <f t="shared" si="15"/>
        <v>2600</v>
      </c>
    </row>
    <row r="500" spans="1:18" ht="14.1" customHeight="1">
      <c r="A500" s="73">
        <v>500</v>
      </c>
      <c r="B500" s="457" t="s">
        <v>264</v>
      </c>
      <c r="C500" s="273" t="s">
        <v>557</v>
      </c>
      <c r="D500" s="467" t="s">
        <v>346</v>
      </c>
      <c r="E500" s="470" t="s">
        <v>390</v>
      </c>
      <c r="F500" s="84" t="s">
        <v>286</v>
      </c>
      <c r="G500" s="273" t="s">
        <v>39</v>
      </c>
      <c r="H500" s="84" t="s">
        <v>78</v>
      </c>
      <c r="I500" s="457" t="s">
        <v>79</v>
      </c>
      <c r="J500" s="471">
        <v>20</v>
      </c>
      <c r="K500" s="304">
        <f t="shared" si="14"/>
        <v>40</v>
      </c>
      <c r="L500" s="221">
        <v>40</v>
      </c>
      <c r="M500" s="220" t="e">
        <f>IF(L500="nio",0,IF(L500&gt;0,L500*J500/N500,0))*VLOOKUP(B500,'2B-Kosten per locatie'!$A$14:$D$38,4,FALSE)</f>
        <v>#DIV/0!</v>
      </c>
      <c r="N500" s="305">
        <f>IF(L500="nio",0,IF(L500&gt;0,VLOOKUP(G500,'3-Productie normen'!A:J,VLOOKUP(L500,'3-Productie normen'!$B$34:$C$37,2,FALSE),FALSE)))</f>
        <v>0</v>
      </c>
      <c r="O500" s="306" t="str">
        <f>VLOOKUP(G500,'3-Productie normen'!A:L,9,FALSE)</f>
        <v>B</v>
      </c>
      <c r="P500" s="306"/>
      <c r="R500" s="307">
        <f t="shared" si="15"/>
        <v>800</v>
      </c>
    </row>
    <row r="501" spans="1:18" ht="14.1" customHeight="1">
      <c r="A501" s="73">
        <v>501</v>
      </c>
      <c r="B501" s="457" t="s">
        <v>264</v>
      </c>
      <c r="C501" s="273" t="s">
        <v>557</v>
      </c>
      <c r="D501" s="467" t="s">
        <v>346</v>
      </c>
      <c r="E501" s="470" t="s">
        <v>391</v>
      </c>
      <c r="F501" s="84" t="s">
        <v>286</v>
      </c>
      <c r="G501" s="273" t="s">
        <v>39</v>
      </c>
      <c r="H501" s="84" t="s">
        <v>78</v>
      </c>
      <c r="I501" s="457" t="s">
        <v>79</v>
      </c>
      <c r="J501" s="471">
        <v>13</v>
      </c>
      <c r="K501" s="304">
        <f t="shared" si="14"/>
        <v>40</v>
      </c>
      <c r="L501" s="221">
        <v>40</v>
      </c>
      <c r="M501" s="220" t="e">
        <f>IF(L501="nio",0,IF(L501&gt;0,L501*J501/N501,0))*VLOOKUP(B501,'2B-Kosten per locatie'!$A$14:$D$38,4,FALSE)</f>
        <v>#DIV/0!</v>
      </c>
      <c r="N501" s="305">
        <f>IF(L501="nio",0,IF(L501&gt;0,VLOOKUP(G501,'3-Productie normen'!A:J,VLOOKUP(L501,'3-Productie normen'!$B$34:$C$37,2,FALSE),FALSE)))</f>
        <v>0</v>
      </c>
      <c r="O501" s="306" t="str">
        <f>VLOOKUP(G501,'3-Productie normen'!A:L,9,FALSE)</f>
        <v>B</v>
      </c>
      <c r="P501" s="306"/>
      <c r="R501" s="307">
        <f t="shared" si="15"/>
        <v>520</v>
      </c>
    </row>
    <row r="502" spans="1:18" ht="14.1" customHeight="1">
      <c r="A502" s="73">
        <v>502</v>
      </c>
      <c r="B502" s="457" t="s">
        <v>264</v>
      </c>
      <c r="C502" s="273" t="s">
        <v>557</v>
      </c>
      <c r="D502" s="467" t="s">
        <v>346</v>
      </c>
      <c r="E502" s="470" t="s">
        <v>392</v>
      </c>
      <c r="F502" s="84" t="s">
        <v>294</v>
      </c>
      <c r="G502" s="69" t="s">
        <v>46</v>
      </c>
      <c r="H502" s="84" t="s">
        <v>78</v>
      </c>
      <c r="I502" s="457" t="s">
        <v>79</v>
      </c>
      <c r="J502" s="471">
        <v>54</v>
      </c>
      <c r="K502" s="304">
        <f t="shared" si="14"/>
        <v>200</v>
      </c>
      <c r="L502" s="221">
        <v>200</v>
      </c>
      <c r="M502" s="220" t="e">
        <f>IF(L502="nio",0,IF(L502&gt;0,L502*J502/N502,0))*VLOOKUP(B502,'2B-Kosten per locatie'!$A$14:$D$38,4,FALSE)</f>
        <v>#DIV/0!</v>
      </c>
      <c r="N502" s="305">
        <f>IF(L502="nio",0,IF(L502&gt;0,VLOOKUP(G502,'3-Productie normen'!A:J,VLOOKUP(L502,'3-Productie normen'!$B$34:$C$37,2,FALSE),FALSE)))</f>
        <v>0</v>
      </c>
      <c r="O502" s="306" t="str">
        <f>VLOOKUP(G502,'3-Productie normen'!A:L,9,FALSE)</f>
        <v>V</v>
      </c>
      <c r="P502" s="306"/>
      <c r="R502" s="307">
        <f t="shared" si="15"/>
        <v>10800</v>
      </c>
    </row>
    <row r="503" spans="1:18" ht="14.1" customHeight="1">
      <c r="A503" s="73">
        <v>503</v>
      </c>
      <c r="B503" s="457" t="s">
        <v>264</v>
      </c>
      <c r="C503" s="273" t="s">
        <v>557</v>
      </c>
      <c r="D503" s="467" t="s">
        <v>346</v>
      </c>
      <c r="E503" s="470" t="s">
        <v>393</v>
      </c>
      <c r="F503" s="84" t="s">
        <v>290</v>
      </c>
      <c r="G503" s="69" t="s">
        <v>290</v>
      </c>
      <c r="H503" s="69" t="s">
        <v>75</v>
      </c>
      <c r="I503" s="69" t="s">
        <v>75</v>
      </c>
      <c r="J503" s="471">
        <v>46</v>
      </c>
      <c r="K503" s="304">
        <f t="shared" si="14"/>
        <v>80</v>
      </c>
      <c r="L503" s="221">
        <v>80</v>
      </c>
      <c r="M503" s="220" t="e">
        <f>IF(L503="nio",0,IF(L503&gt;0,L503*J503/N503,0))*VLOOKUP(B503,'2B-Kosten per locatie'!$A$14:$D$38,4,FALSE)</f>
        <v>#DIV/0!</v>
      </c>
      <c r="N503" s="305">
        <f>IF(L503="nio",0,IF(L503&gt;0,VLOOKUP(G503,'3-Productie normen'!A:J,VLOOKUP(L503,'3-Productie normen'!$B$34:$C$37,2,FALSE),FALSE)))</f>
        <v>0</v>
      </c>
      <c r="O503" s="306" t="str">
        <f>VLOOKUP(G503,'3-Productie normen'!A:L,9,FALSE)</f>
        <v>L</v>
      </c>
      <c r="P503" s="306"/>
      <c r="R503" s="307">
        <f t="shared" si="15"/>
        <v>3680</v>
      </c>
    </row>
    <row r="504" spans="1:18" ht="14.1" customHeight="1">
      <c r="A504" s="73">
        <v>504</v>
      </c>
      <c r="B504" s="457" t="s">
        <v>264</v>
      </c>
      <c r="C504" s="273" t="s">
        <v>557</v>
      </c>
      <c r="D504" s="467" t="s">
        <v>346</v>
      </c>
      <c r="E504" s="470" t="s">
        <v>394</v>
      </c>
      <c r="F504" s="84" t="s">
        <v>541</v>
      </c>
      <c r="G504" s="69" t="s">
        <v>290</v>
      </c>
      <c r="H504" s="69" t="s">
        <v>75</v>
      </c>
      <c r="I504" s="69" t="s">
        <v>75</v>
      </c>
      <c r="J504" s="471">
        <v>7</v>
      </c>
      <c r="K504" s="304">
        <f t="shared" si="14"/>
        <v>80</v>
      </c>
      <c r="L504" s="221">
        <v>80</v>
      </c>
      <c r="M504" s="220" t="e">
        <f>IF(L504="nio",0,IF(L504&gt;0,L504*J504/N504,0))*VLOOKUP(B504,'2B-Kosten per locatie'!$A$14:$D$38,4,FALSE)</f>
        <v>#DIV/0!</v>
      </c>
      <c r="N504" s="305">
        <f>IF(L504="nio",0,IF(L504&gt;0,VLOOKUP(G504,'3-Productie normen'!A:J,VLOOKUP(L504,'3-Productie normen'!$B$34:$C$37,2,FALSE),FALSE)))</f>
        <v>0</v>
      </c>
      <c r="O504" s="306" t="str">
        <f>VLOOKUP(G504,'3-Productie normen'!A:L,9,FALSE)</f>
        <v>L</v>
      </c>
      <c r="P504" s="306"/>
      <c r="R504" s="307">
        <f t="shared" si="15"/>
        <v>560</v>
      </c>
    </row>
    <row r="505" spans="1:18" ht="14.1" customHeight="1">
      <c r="A505" s="73">
        <v>505</v>
      </c>
      <c r="B505" s="457" t="s">
        <v>264</v>
      </c>
      <c r="C505" s="273" t="s">
        <v>557</v>
      </c>
      <c r="D505" s="467" t="s">
        <v>346</v>
      </c>
      <c r="E505" s="470" t="s">
        <v>395</v>
      </c>
      <c r="F505" s="84" t="s">
        <v>290</v>
      </c>
      <c r="G505" s="69" t="s">
        <v>290</v>
      </c>
      <c r="H505" s="69" t="s">
        <v>75</v>
      </c>
      <c r="I505" s="69" t="s">
        <v>75</v>
      </c>
      <c r="J505" s="471">
        <v>46</v>
      </c>
      <c r="K505" s="304">
        <f t="shared" si="14"/>
        <v>80</v>
      </c>
      <c r="L505" s="221">
        <v>80</v>
      </c>
      <c r="M505" s="220" t="e">
        <f>IF(L505="nio",0,IF(L505&gt;0,L505*J505/N505,0))*VLOOKUP(B505,'2B-Kosten per locatie'!$A$14:$D$38,4,FALSE)</f>
        <v>#DIV/0!</v>
      </c>
      <c r="N505" s="305">
        <f>IF(L505="nio",0,IF(L505&gt;0,VLOOKUP(G505,'3-Productie normen'!A:J,VLOOKUP(L505,'3-Productie normen'!$B$34:$C$37,2,FALSE),FALSE)))</f>
        <v>0</v>
      </c>
      <c r="O505" s="306" t="str">
        <f>VLOOKUP(G505,'3-Productie normen'!A:L,9,FALSE)</f>
        <v>L</v>
      </c>
      <c r="P505" s="306"/>
      <c r="R505" s="307">
        <f t="shared" si="15"/>
        <v>3680</v>
      </c>
    </row>
    <row r="506" spans="1:18" ht="14.1" customHeight="1">
      <c r="A506" s="73">
        <v>506</v>
      </c>
      <c r="B506" s="457" t="s">
        <v>264</v>
      </c>
      <c r="C506" s="273" t="s">
        <v>557</v>
      </c>
      <c r="D506" s="467" t="s">
        <v>346</v>
      </c>
      <c r="E506" s="470" t="s">
        <v>512</v>
      </c>
      <c r="F506" s="84" t="s">
        <v>541</v>
      </c>
      <c r="G506" s="69" t="s">
        <v>290</v>
      </c>
      <c r="H506" s="69" t="s">
        <v>75</v>
      </c>
      <c r="I506" s="69" t="s">
        <v>75</v>
      </c>
      <c r="J506" s="471">
        <v>7</v>
      </c>
      <c r="K506" s="304">
        <f t="shared" si="14"/>
        <v>80</v>
      </c>
      <c r="L506" s="221">
        <v>80</v>
      </c>
      <c r="M506" s="220" t="e">
        <f>IF(L506="nio",0,IF(L506&gt;0,L506*J506/N506,0))*VLOOKUP(B506,'2B-Kosten per locatie'!$A$14:$D$38,4,FALSE)</f>
        <v>#DIV/0!</v>
      </c>
      <c r="N506" s="305">
        <f>IF(L506="nio",0,IF(L506&gt;0,VLOOKUP(G506,'3-Productie normen'!A:J,VLOOKUP(L506,'3-Productie normen'!$B$34:$C$37,2,FALSE),FALSE)))</f>
        <v>0</v>
      </c>
      <c r="O506" s="306" t="str">
        <f>VLOOKUP(G506,'3-Productie normen'!A:L,9,FALSE)</f>
        <v>L</v>
      </c>
      <c r="P506" s="306"/>
      <c r="R506" s="307">
        <f t="shared" si="15"/>
        <v>560</v>
      </c>
    </row>
    <row r="507" spans="1:18" ht="14.1" customHeight="1">
      <c r="A507" s="73">
        <v>507</v>
      </c>
      <c r="B507" s="457" t="s">
        <v>264</v>
      </c>
      <c r="C507" s="273" t="s">
        <v>557</v>
      </c>
      <c r="D507" s="467" t="s">
        <v>346</v>
      </c>
      <c r="E507" s="470" t="s">
        <v>513</v>
      </c>
      <c r="F507" s="84" t="s">
        <v>295</v>
      </c>
      <c r="G507" s="273" t="s">
        <v>43</v>
      </c>
      <c r="H507" s="69" t="s">
        <v>75</v>
      </c>
      <c r="I507" s="69" t="s">
        <v>75</v>
      </c>
      <c r="J507" s="471">
        <v>78</v>
      </c>
      <c r="K507" s="304">
        <f t="shared" si="14"/>
        <v>200</v>
      </c>
      <c r="L507" s="221">
        <v>200</v>
      </c>
      <c r="M507" s="220" t="e">
        <f>IF(L507="nio",0,IF(L507&gt;0,L507*J507/N507,0))*VLOOKUP(B507,'2B-Kosten per locatie'!$A$14:$D$38,4,FALSE)</f>
        <v>#DIV/0!</v>
      </c>
      <c r="N507" s="305">
        <f>IF(L507="nio",0,IF(L507&gt;0,VLOOKUP(G507,'3-Productie normen'!A:J,VLOOKUP(L507,'3-Productie normen'!$B$34:$C$37,2,FALSE),FALSE)))</f>
        <v>0</v>
      </c>
      <c r="O507" s="306" t="str">
        <f>VLOOKUP(G507,'3-Productie normen'!A:L,9,FALSE)</f>
        <v>V</v>
      </c>
      <c r="P507" s="306"/>
      <c r="R507" s="307">
        <f t="shared" si="15"/>
        <v>15600</v>
      </c>
    </row>
    <row r="508" spans="1:18" ht="14.1" customHeight="1">
      <c r="A508" s="73">
        <v>508</v>
      </c>
      <c r="B508" s="457" t="s">
        <v>264</v>
      </c>
      <c r="C508" s="273" t="s">
        <v>557</v>
      </c>
      <c r="D508" s="467" t="s">
        <v>346</v>
      </c>
      <c r="E508" s="470" t="s">
        <v>514</v>
      </c>
      <c r="F508" s="84" t="s">
        <v>290</v>
      </c>
      <c r="G508" s="69" t="s">
        <v>290</v>
      </c>
      <c r="H508" s="69" t="s">
        <v>75</v>
      </c>
      <c r="I508" s="69" t="s">
        <v>75</v>
      </c>
      <c r="J508" s="471">
        <v>50</v>
      </c>
      <c r="K508" s="304">
        <f t="shared" si="14"/>
        <v>80</v>
      </c>
      <c r="L508" s="221">
        <v>80</v>
      </c>
      <c r="M508" s="220" t="e">
        <f>IF(L508="nio",0,IF(L508&gt;0,L508*J508/N508,0))*VLOOKUP(B508,'2B-Kosten per locatie'!$A$14:$D$38,4,FALSE)</f>
        <v>#DIV/0!</v>
      </c>
      <c r="N508" s="305">
        <f>IF(L508="nio",0,IF(L508&gt;0,VLOOKUP(G508,'3-Productie normen'!A:J,VLOOKUP(L508,'3-Productie normen'!$B$34:$C$37,2,FALSE),FALSE)))</f>
        <v>0</v>
      </c>
      <c r="O508" s="306" t="str">
        <f>VLOOKUP(G508,'3-Productie normen'!A:L,9,FALSE)</f>
        <v>L</v>
      </c>
      <c r="P508" s="306"/>
      <c r="R508" s="307">
        <f t="shared" si="15"/>
        <v>4000</v>
      </c>
    </row>
    <row r="509" spans="1:18" ht="14.1" customHeight="1">
      <c r="A509" s="73">
        <v>509</v>
      </c>
      <c r="B509" s="457" t="s">
        <v>264</v>
      </c>
      <c r="C509" s="273" t="s">
        <v>557</v>
      </c>
      <c r="D509" s="467" t="s">
        <v>346</v>
      </c>
      <c r="E509" s="470" t="s">
        <v>515</v>
      </c>
      <c r="F509" s="84" t="s">
        <v>541</v>
      </c>
      <c r="G509" s="69" t="s">
        <v>290</v>
      </c>
      <c r="H509" s="69" t="s">
        <v>75</v>
      </c>
      <c r="I509" s="69" t="s">
        <v>75</v>
      </c>
      <c r="J509" s="471">
        <v>3</v>
      </c>
      <c r="K509" s="304">
        <f t="shared" si="14"/>
        <v>80</v>
      </c>
      <c r="L509" s="221">
        <v>80</v>
      </c>
      <c r="M509" s="220" t="e">
        <f>IF(L509="nio",0,IF(L509&gt;0,L509*J509/N509,0))*VLOOKUP(B509,'2B-Kosten per locatie'!$A$14:$D$38,4,FALSE)</f>
        <v>#DIV/0!</v>
      </c>
      <c r="N509" s="305">
        <f>IF(L509="nio",0,IF(L509&gt;0,VLOOKUP(G509,'3-Productie normen'!A:J,VLOOKUP(L509,'3-Productie normen'!$B$34:$C$37,2,FALSE),FALSE)))</f>
        <v>0</v>
      </c>
      <c r="O509" s="306" t="str">
        <f>VLOOKUP(G509,'3-Productie normen'!A:L,9,FALSE)</f>
        <v>L</v>
      </c>
      <c r="P509" s="306"/>
      <c r="R509" s="307">
        <f t="shared" si="15"/>
        <v>240</v>
      </c>
    </row>
    <row r="510" spans="1:18" ht="14.1" customHeight="1">
      <c r="A510" s="73">
        <v>510</v>
      </c>
      <c r="B510" s="457" t="s">
        <v>264</v>
      </c>
      <c r="C510" s="273" t="s">
        <v>557</v>
      </c>
      <c r="D510" s="467" t="s">
        <v>346</v>
      </c>
      <c r="E510" s="470" t="s">
        <v>551</v>
      </c>
      <c r="F510" s="84" t="s">
        <v>290</v>
      </c>
      <c r="G510" s="69" t="s">
        <v>290</v>
      </c>
      <c r="H510" s="69" t="s">
        <v>75</v>
      </c>
      <c r="I510" s="69" t="s">
        <v>75</v>
      </c>
      <c r="J510" s="471">
        <v>50</v>
      </c>
      <c r="K510" s="304">
        <f t="shared" si="14"/>
        <v>80</v>
      </c>
      <c r="L510" s="221">
        <v>80</v>
      </c>
      <c r="M510" s="220" t="e">
        <f>IF(L510="nio",0,IF(L510&gt;0,L510*J510/N510,0))*VLOOKUP(B510,'2B-Kosten per locatie'!$A$14:$D$38,4,FALSE)</f>
        <v>#DIV/0!</v>
      </c>
      <c r="N510" s="305">
        <f>IF(L510="nio",0,IF(L510&gt;0,VLOOKUP(G510,'3-Productie normen'!A:J,VLOOKUP(L510,'3-Productie normen'!$B$34:$C$37,2,FALSE),FALSE)))</f>
        <v>0</v>
      </c>
      <c r="O510" s="306" t="str">
        <f>VLOOKUP(G510,'3-Productie normen'!A:L,9,FALSE)</f>
        <v>L</v>
      </c>
      <c r="P510" s="306"/>
      <c r="R510" s="307">
        <f t="shared" si="15"/>
        <v>4000</v>
      </c>
    </row>
    <row r="511" spans="1:18" ht="14.1" customHeight="1">
      <c r="A511" s="73">
        <v>511</v>
      </c>
      <c r="B511" s="457" t="s">
        <v>264</v>
      </c>
      <c r="C511" s="273" t="s">
        <v>557</v>
      </c>
      <c r="D511" s="467" t="s">
        <v>346</v>
      </c>
      <c r="E511" s="470" t="s">
        <v>396</v>
      </c>
      <c r="F511" s="84" t="s">
        <v>541</v>
      </c>
      <c r="G511" s="69" t="s">
        <v>290</v>
      </c>
      <c r="H511" s="69" t="s">
        <v>75</v>
      </c>
      <c r="I511" s="69" t="s">
        <v>75</v>
      </c>
      <c r="J511" s="471">
        <v>3</v>
      </c>
      <c r="K511" s="304">
        <f t="shared" si="14"/>
        <v>80</v>
      </c>
      <c r="L511" s="221">
        <v>80</v>
      </c>
      <c r="M511" s="220" t="e">
        <f>IF(L511="nio",0,IF(L511&gt;0,L511*J511/N511,0))*VLOOKUP(B511,'2B-Kosten per locatie'!$A$14:$D$38,4,FALSE)</f>
        <v>#DIV/0!</v>
      </c>
      <c r="N511" s="305">
        <f>IF(L511="nio",0,IF(L511&gt;0,VLOOKUP(G511,'3-Productie normen'!A:J,VLOOKUP(L511,'3-Productie normen'!$B$34:$C$37,2,FALSE),FALSE)))</f>
        <v>0</v>
      </c>
      <c r="O511" s="306" t="str">
        <f>VLOOKUP(G511,'3-Productie normen'!A:L,9,FALSE)</f>
        <v>L</v>
      </c>
      <c r="P511" s="306"/>
      <c r="R511" s="307">
        <f t="shared" si="15"/>
        <v>240</v>
      </c>
    </row>
    <row r="512" spans="1:18" ht="14.1" customHeight="1">
      <c r="A512" s="73">
        <v>512</v>
      </c>
      <c r="B512" s="457" t="s">
        <v>264</v>
      </c>
      <c r="C512" s="273" t="s">
        <v>557</v>
      </c>
      <c r="D512" s="467" t="s">
        <v>346</v>
      </c>
      <c r="E512" s="470" t="s">
        <v>516</v>
      </c>
      <c r="F512" s="84" t="s">
        <v>415</v>
      </c>
      <c r="G512" s="286" t="s">
        <v>41</v>
      </c>
      <c r="H512" s="69" t="s">
        <v>75</v>
      </c>
      <c r="I512" s="69" t="s">
        <v>75</v>
      </c>
      <c r="J512" s="471">
        <v>7</v>
      </c>
      <c r="K512" s="304">
        <f t="shared" si="14"/>
        <v>200</v>
      </c>
      <c r="L512" s="221">
        <v>200</v>
      </c>
      <c r="M512" s="220" t="e">
        <f>IF(L512="nio",0,IF(L512&gt;0,L512*J512/N512,0))*VLOOKUP(B512,'2B-Kosten per locatie'!$A$14:$D$38,4,FALSE)</f>
        <v>#DIV/0!</v>
      </c>
      <c r="N512" s="305">
        <f>IF(L512="nio",0,IF(L512&gt;0,VLOOKUP(G512,'3-Productie normen'!A:J,VLOOKUP(L512,'3-Productie normen'!$B$34:$C$37,2,FALSE),FALSE)))</f>
        <v>0</v>
      </c>
      <c r="O512" s="306" t="str">
        <f>VLOOKUP(G512,'3-Productie normen'!A:L,9,FALSE)</f>
        <v>S</v>
      </c>
      <c r="P512" s="306"/>
      <c r="R512" s="307">
        <f t="shared" si="15"/>
        <v>1400</v>
      </c>
    </row>
    <row r="513" spans="1:18" ht="14.1" customHeight="1">
      <c r="A513" s="73">
        <v>513</v>
      </c>
      <c r="B513" s="457" t="s">
        <v>264</v>
      </c>
      <c r="C513" s="273" t="s">
        <v>557</v>
      </c>
      <c r="D513" s="467" t="s">
        <v>346</v>
      </c>
      <c r="E513" s="470" t="s">
        <v>517</v>
      </c>
      <c r="F513" s="84" t="s">
        <v>295</v>
      </c>
      <c r="G513" s="273" t="s">
        <v>43</v>
      </c>
      <c r="H513" s="69" t="s">
        <v>75</v>
      </c>
      <c r="I513" s="69" t="s">
        <v>75</v>
      </c>
      <c r="J513" s="471">
        <v>48</v>
      </c>
      <c r="K513" s="304">
        <f t="shared" si="14"/>
        <v>200</v>
      </c>
      <c r="L513" s="221">
        <v>200</v>
      </c>
      <c r="M513" s="220" t="e">
        <f>IF(L513="nio",0,IF(L513&gt;0,L513*J513/N513,0))*VLOOKUP(B513,'2B-Kosten per locatie'!$A$14:$D$38,4,FALSE)</f>
        <v>#DIV/0!</v>
      </c>
      <c r="N513" s="305">
        <f>IF(L513="nio",0,IF(L513&gt;0,VLOOKUP(G513,'3-Productie normen'!A:J,VLOOKUP(L513,'3-Productie normen'!$B$34:$C$37,2,FALSE),FALSE)))</f>
        <v>0</v>
      </c>
      <c r="O513" s="306" t="str">
        <f>VLOOKUP(G513,'3-Productie normen'!A:L,9,FALSE)</f>
        <v>V</v>
      </c>
      <c r="P513" s="306"/>
      <c r="R513" s="307">
        <f t="shared" si="15"/>
        <v>9600</v>
      </c>
    </row>
    <row r="514" spans="1:18" ht="14.1" customHeight="1">
      <c r="A514" s="73">
        <v>514</v>
      </c>
      <c r="B514" s="457" t="s">
        <v>264</v>
      </c>
      <c r="C514" s="273" t="s">
        <v>557</v>
      </c>
      <c r="D514" s="467" t="s">
        <v>346</v>
      </c>
      <c r="E514" s="470" t="s">
        <v>518</v>
      </c>
      <c r="F514" s="84" t="s">
        <v>286</v>
      </c>
      <c r="G514" s="273" t="s">
        <v>39</v>
      </c>
      <c r="H514" s="69" t="s">
        <v>75</v>
      </c>
      <c r="I514" s="69" t="s">
        <v>75</v>
      </c>
      <c r="J514" s="471">
        <v>11</v>
      </c>
      <c r="K514" s="304">
        <f t="shared" si="14"/>
        <v>40</v>
      </c>
      <c r="L514" s="221">
        <v>40</v>
      </c>
      <c r="M514" s="220" t="e">
        <f>IF(L514="nio",0,IF(L514&gt;0,L514*J514/N514,0))*VLOOKUP(B514,'2B-Kosten per locatie'!$A$14:$D$38,4,FALSE)</f>
        <v>#DIV/0!</v>
      </c>
      <c r="N514" s="305">
        <f>IF(L514="nio",0,IF(L514&gt;0,VLOOKUP(G514,'3-Productie normen'!A:J,VLOOKUP(L514,'3-Productie normen'!$B$34:$C$37,2,FALSE),FALSE)))</f>
        <v>0</v>
      </c>
      <c r="O514" s="306" t="str">
        <f>VLOOKUP(G514,'3-Productie normen'!A:L,9,FALSE)</f>
        <v>B</v>
      </c>
      <c r="P514" s="306"/>
      <c r="R514" s="307">
        <f t="shared" si="15"/>
        <v>440</v>
      </c>
    </row>
    <row r="515" spans="1:18" ht="14.1" customHeight="1">
      <c r="A515" s="73">
        <v>515</v>
      </c>
      <c r="B515" s="457" t="s">
        <v>264</v>
      </c>
      <c r="C515" s="273" t="s">
        <v>557</v>
      </c>
      <c r="D515" s="467" t="s">
        <v>346</v>
      </c>
      <c r="E515" s="470" t="s">
        <v>552</v>
      </c>
      <c r="F515" s="84" t="s">
        <v>415</v>
      </c>
      <c r="G515" s="286" t="s">
        <v>41</v>
      </c>
      <c r="H515" s="69" t="s">
        <v>645</v>
      </c>
      <c r="I515" s="457" t="s">
        <v>76</v>
      </c>
      <c r="J515" s="471">
        <v>7</v>
      </c>
      <c r="K515" s="304">
        <f t="shared" si="14"/>
        <v>200</v>
      </c>
      <c r="L515" s="221">
        <v>200</v>
      </c>
      <c r="M515" s="220" t="e">
        <f>IF(L515="nio",0,IF(L515&gt;0,L515*J515/N515,0))*VLOOKUP(B515,'2B-Kosten per locatie'!$A$14:$D$38,4,FALSE)</f>
        <v>#DIV/0!</v>
      </c>
      <c r="N515" s="305">
        <f>IF(L515="nio",0,IF(L515&gt;0,VLOOKUP(G515,'3-Productie normen'!A:J,VLOOKUP(L515,'3-Productie normen'!$B$34:$C$37,2,FALSE),FALSE)))</f>
        <v>0</v>
      </c>
      <c r="O515" s="306" t="str">
        <f>VLOOKUP(G515,'3-Productie normen'!A:L,9,FALSE)</f>
        <v>S</v>
      </c>
      <c r="P515" s="306"/>
      <c r="R515" s="307">
        <f t="shared" si="15"/>
        <v>1400</v>
      </c>
    </row>
    <row r="516" spans="1:18" ht="14.1" customHeight="1">
      <c r="A516" s="73">
        <v>516</v>
      </c>
      <c r="B516" s="457" t="s">
        <v>264</v>
      </c>
      <c r="C516" s="273" t="s">
        <v>557</v>
      </c>
      <c r="D516" s="467" t="s">
        <v>346</v>
      </c>
      <c r="E516" s="470" t="s">
        <v>519</v>
      </c>
      <c r="F516" s="84" t="s">
        <v>541</v>
      </c>
      <c r="G516" s="69" t="s">
        <v>290</v>
      </c>
      <c r="H516" s="69" t="s">
        <v>75</v>
      </c>
      <c r="I516" s="69" t="s">
        <v>75</v>
      </c>
      <c r="J516" s="471">
        <v>7</v>
      </c>
      <c r="K516" s="304">
        <f t="shared" si="14"/>
        <v>80</v>
      </c>
      <c r="L516" s="221">
        <v>80</v>
      </c>
      <c r="M516" s="220" t="e">
        <f>IF(L516="nio",0,IF(L516&gt;0,L516*J516/N516,0))*VLOOKUP(B516,'2B-Kosten per locatie'!$A$14:$D$38,4,FALSE)</f>
        <v>#DIV/0!</v>
      </c>
      <c r="N516" s="305">
        <f>IF(L516="nio",0,IF(L516&gt;0,VLOOKUP(G516,'3-Productie normen'!A:J,VLOOKUP(L516,'3-Productie normen'!$B$34:$C$37,2,FALSE),FALSE)))</f>
        <v>0</v>
      </c>
      <c r="O516" s="306" t="str">
        <f>VLOOKUP(G516,'3-Productie normen'!A:L,9,FALSE)</f>
        <v>L</v>
      </c>
      <c r="P516" s="306"/>
      <c r="R516" s="307">
        <f t="shared" si="15"/>
        <v>560</v>
      </c>
    </row>
    <row r="517" spans="1:18" ht="14.1" customHeight="1">
      <c r="A517" s="73">
        <v>517</v>
      </c>
      <c r="B517" s="457" t="s">
        <v>264</v>
      </c>
      <c r="C517" s="273" t="s">
        <v>557</v>
      </c>
      <c r="D517" s="467" t="s">
        <v>346</v>
      </c>
      <c r="E517" s="470" t="s">
        <v>553</v>
      </c>
      <c r="F517" s="84" t="s">
        <v>290</v>
      </c>
      <c r="G517" s="69" t="s">
        <v>290</v>
      </c>
      <c r="H517" s="69" t="s">
        <v>75</v>
      </c>
      <c r="I517" s="69" t="s">
        <v>75</v>
      </c>
      <c r="J517" s="471">
        <v>50</v>
      </c>
      <c r="K517" s="304">
        <f t="shared" si="14"/>
        <v>80</v>
      </c>
      <c r="L517" s="221">
        <v>80</v>
      </c>
      <c r="M517" s="220" t="e">
        <f>IF(L517="nio",0,IF(L517&gt;0,L517*J517/N517,0))*VLOOKUP(B517,'2B-Kosten per locatie'!$A$14:$D$38,4,FALSE)</f>
        <v>#DIV/0!</v>
      </c>
      <c r="N517" s="305">
        <f>IF(L517="nio",0,IF(L517&gt;0,VLOOKUP(G517,'3-Productie normen'!A:J,VLOOKUP(L517,'3-Productie normen'!$B$34:$C$37,2,FALSE),FALSE)))</f>
        <v>0</v>
      </c>
      <c r="O517" s="306" t="str">
        <f>VLOOKUP(G517,'3-Productie normen'!A:L,9,FALSE)</f>
        <v>L</v>
      </c>
      <c r="P517" s="306"/>
      <c r="R517" s="307">
        <f t="shared" si="15"/>
        <v>4000</v>
      </c>
    </row>
    <row r="518" spans="1:18" ht="14.1" customHeight="1">
      <c r="A518" s="73">
        <v>518</v>
      </c>
      <c r="B518" s="457" t="s">
        <v>264</v>
      </c>
      <c r="C518" s="273" t="s">
        <v>557</v>
      </c>
      <c r="D518" s="467" t="s">
        <v>346</v>
      </c>
      <c r="E518" s="470" t="s">
        <v>554</v>
      </c>
      <c r="F518" s="84" t="s">
        <v>415</v>
      </c>
      <c r="G518" s="286" t="s">
        <v>41</v>
      </c>
      <c r="H518" s="69" t="s">
        <v>645</v>
      </c>
      <c r="I518" s="457" t="s">
        <v>76</v>
      </c>
      <c r="J518" s="471">
        <v>9</v>
      </c>
      <c r="K518" s="304">
        <f t="shared" si="14"/>
        <v>200</v>
      </c>
      <c r="L518" s="221">
        <v>200</v>
      </c>
      <c r="M518" s="220" t="e">
        <f>IF(L518="nio",0,IF(L518&gt;0,L518*J518/N518,0))*VLOOKUP(B518,'2B-Kosten per locatie'!$A$14:$D$38,4,FALSE)</f>
        <v>#DIV/0!</v>
      </c>
      <c r="N518" s="305">
        <f>IF(L518="nio",0,IF(L518&gt;0,VLOOKUP(G518,'3-Productie normen'!A:J,VLOOKUP(L518,'3-Productie normen'!$B$34:$C$37,2,FALSE),FALSE)))</f>
        <v>0</v>
      </c>
      <c r="O518" s="306" t="str">
        <f>VLOOKUP(G518,'3-Productie normen'!A:L,9,FALSE)</f>
        <v>S</v>
      </c>
      <c r="P518" s="306"/>
      <c r="R518" s="307">
        <f t="shared" si="15"/>
        <v>1800</v>
      </c>
    </row>
    <row r="519" spans="1:18" ht="14.1" customHeight="1">
      <c r="A519" s="73">
        <v>519</v>
      </c>
      <c r="B519" s="457" t="s">
        <v>264</v>
      </c>
      <c r="C519" s="273" t="s">
        <v>557</v>
      </c>
      <c r="D519" s="467" t="s">
        <v>346</v>
      </c>
      <c r="E519" s="470" t="s">
        <v>521</v>
      </c>
      <c r="F519" s="84" t="s">
        <v>415</v>
      </c>
      <c r="G519" s="286" t="s">
        <v>41</v>
      </c>
      <c r="H519" s="69" t="s">
        <v>645</v>
      </c>
      <c r="I519" s="457" t="s">
        <v>76</v>
      </c>
      <c r="J519" s="471">
        <v>7</v>
      </c>
      <c r="K519" s="304">
        <f t="shared" si="14"/>
        <v>200</v>
      </c>
      <c r="L519" s="221">
        <v>200</v>
      </c>
      <c r="M519" s="220" t="e">
        <f>IF(L519="nio",0,IF(L519&gt;0,L519*J519/N519,0))*VLOOKUP(B519,'2B-Kosten per locatie'!$A$14:$D$38,4,FALSE)</f>
        <v>#DIV/0!</v>
      </c>
      <c r="N519" s="305">
        <f>IF(L519="nio",0,IF(L519&gt;0,VLOOKUP(G519,'3-Productie normen'!A:J,VLOOKUP(L519,'3-Productie normen'!$B$34:$C$37,2,FALSE),FALSE)))</f>
        <v>0</v>
      </c>
      <c r="O519" s="306" t="str">
        <f>VLOOKUP(G519,'3-Productie normen'!A:L,9,FALSE)</f>
        <v>S</v>
      </c>
      <c r="P519" s="306"/>
      <c r="R519" s="307">
        <f t="shared" si="15"/>
        <v>1400</v>
      </c>
    </row>
    <row r="520" spans="1:18" ht="14.1" customHeight="1">
      <c r="A520" s="73">
        <v>520</v>
      </c>
      <c r="B520" s="457" t="s">
        <v>264</v>
      </c>
      <c r="C520" s="273" t="s">
        <v>557</v>
      </c>
      <c r="D520" s="467" t="s">
        <v>346</v>
      </c>
      <c r="E520" s="470" t="s">
        <v>522</v>
      </c>
      <c r="F520" s="84" t="s">
        <v>543</v>
      </c>
      <c r="G520" s="69" t="s">
        <v>290</v>
      </c>
      <c r="H520" s="69" t="s">
        <v>75</v>
      </c>
      <c r="I520" s="69" t="s">
        <v>75</v>
      </c>
      <c r="J520" s="471">
        <v>59</v>
      </c>
      <c r="K520" s="304">
        <f t="shared" si="14"/>
        <v>80</v>
      </c>
      <c r="L520" s="221">
        <v>80</v>
      </c>
      <c r="M520" s="220" t="e">
        <f>IF(L520="nio",0,IF(L520&gt;0,L520*J520/N520,0))*VLOOKUP(B520,'2B-Kosten per locatie'!$A$14:$D$38,4,FALSE)</f>
        <v>#DIV/0!</v>
      </c>
      <c r="N520" s="305">
        <f>IF(L520="nio",0,IF(L520&gt;0,VLOOKUP(G520,'3-Productie normen'!A:J,VLOOKUP(L520,'3-Productie normen'!$B$34:$C$37,2,FALSE),FALSE)))</f>
        <v>0</v>
      </c>
      <c r="O520" s="306" t="str">
        <f>VLOOKUP(G520,'3-Productie normen'!A:L,9,FALSE)</f>
        <v>L</v>
      </c>
      <c r="P520" s="306"/>
      <c r="R520" s="307">
        <f t="shared" si="15"/>
        <v>4720</v>
      </c>
    </row>
    <row r="521" spans="1:18" ht="14.1" customHeight="1">
      <c r="A521" s="73">
        <v>521</v>
      </c>
      <c r="B521" s="457" t="s">
        <v>264</v>
      </c>
      <c r="C521" s="273" t="s">
        <v>557</v>
      </c>
      <c r="D521" s="467" t="s">
        <v>346</v>
      </c>
      <c r="E521" s="470">
        <v>0.45</v>
      </c>
      <c r="F521" s="84" t="s">
        <v>544</v>
      </c>
      <c r="G521" s="286" t="s">
        <v>41</v>
      </c>
      <c r="H521" s="69" t="s">
        <v>645</v>
      </c>
      <c r="I521" s="457" t="s">
        <v>76</v>
      </c>
      <c r="J521" s="471">
        <v>4</v>
      </c>
      <c r="K521" s="304">
        <f t="shared" si="14"/>
        <v>200</v>
      </c>
      <c r="L521" s="221">
        <v>200</v>
      </c>
      <c r="M521" s="220" t="e">
        <f>IF(L521="nio",0,IF(L521&gt;0,L521*J521/N521,0))*VLOOKUP(B521,'2B-Kosten per locatie'!$A$14:$D$38,4,FALSE)</f>
        <v>#DIV/0!</v>
      </c>
      <c r="N521" s="305">
        <f>IF(L521="nio",0,IF(L521&gt;0,VLOOKUP(G521,'3-Productie normen'!A:J,VLOOKUP(L521,'3-Productie normen'!$B$34:$C$37,2,FALSE),FALSE)))</f>
        <v>0</v>
      </c>
      <c r="O521" s="306" t="str">
        <f>VLOOKUP(G521,'3-Productie normen'!A:L,9,FALSE)</f>
        <v>S</v>
      </c>
      <c r="P521" s="306"/>
      <c r="R521" s="307">
        <f t="shared" si="15"/>
        <v>800</v>
      </c>
    </row>
    <row r="522" spans="1:18" ht="14.1" customHeight="1">
      <c r="A522" s="73">
        <v>522</v>
      </c>
      <c r="B522" s="457" t="s">
        <v>264</v>
      </c>
      <c r="C522" s="273" t="s">
        <v>557</v>
      </c>
      <c r="D522" s="467" t="s">
        <v>346</v>
      </c>
      <c r="E522" s="470" t="s">
        <v>523</v>
      </c>
      <c r="F522" s="84" t="s">
        <v>545</v>
      </c>
      <c r="G522" s="273" t="s">
        <v>43</v>
      </c>
      <c r="H522" s="69" t="s">
        <v>78</v>
      </c>
      <c r="I522" s="457" t="s">
        <v>79</v>
      </c>
      <c r="J522" s="471">
        <v>26</v>
      </c>
      <c r="K522" s="304">
        <f t="shared" ref="K522:K559" si="16">SUM(L522:L522)</f>
        <v>200</v>
      </c>
      <c r="L522" s="221">
        <v>200</v>
      </c>
      <c r="M522" s="220" t="e">
        <f>IF(L522="nio",0,IF(L522&gt;0,L522*J522/N522,0))*VLOOKUP(B522,'2B-Kosten per locatie'!$A$14:$D$38,4,FALSE)</f>
        <v>#DIV/0!</v>
      </c>
      <c r="N522" s="305">
        <f>IF(L522="nio",0,IF(L522&gt;0,VLOOKUP(G522,'3-Productie normen'!A:J,VLOOKUP(L522,'3-Productie normen'!$B$34:$C$37,2,FALSE),FALSE)))</f>
        <v>0</v>
      </c>
      <c r="O522" s="306" t="str">
        <f>VLOOKUP(G522,'3-Productie normen'!A:L,9,FALSE)</f>
        <v>V</v>
      </c>
      <c r="P522" s="306"/>
      <c r="R522" s="307">
        <f t="shared" si="15"/>
        <v>5200</v>
      </c>
    </row>
    <row r="523" spans="1:18" ht="14.1" customHeight="1">
      <c r="A523" s="73">
        <v>523</v>
      </c>
      <c r="B523" s="457" t="s">
        <v>264</v>
      </c>
      <c r="C523" s="273" t="s">
        <v>557</v>
      </c>
      <c r="D523" s="467" t="s">
        <v>346</v>
      </c>
      <c r="E523" s="470" t="s">
        <v>524</v>
      </c>
      <c r="F523" s="84" t="s">
        <v>546</v>
      </c>
      <c r="G523" s="69" t="s">
        <v>290</v>
      </c>
      <c r="H523" s="69" t="s">
        <v>75</v>
      </c>
      <c r="I523" s="69" t="s">
        <v>75</v>
      </c>
      <c r="J523" s="471"/>
      <c r="K523" s="304">
        <f t="shared" si="16"/>
        <v>80</v>
      </c>
      <c r="L523" s="221">
        <v>80</v>
      </c>
      <c r="M523" s="220" t="e">
        <f>IF(L523="nio",0,IF(L523&gt;0,L523*J523/N523,0))*VLOOKUP(B523,'2B-Kosten per locatie'!$A$14:$D$38,4,FALSE)</f>
        <v>#DIV/0!</v>
      </c>
      <c r="N523" s="305">
        <f>IF(L523="nio",0,IF(L523&gt;0,VLOOKUP(G523,'3-Productie normen'!A:J,VLOOKUP(L523,'3-Productie normen'!$B$34:$C$37,2,FALSE),FALSE)))</f>
        <v>0</v>
      </c>
      <c r="O523" s="306" t="str">
        <f>VLOOKUP(G523,'3-Productie normen'!A:L,9,FALSE)</f>
        <v>L</v>
      </c>
      <c r="P523" s="306"/>
      <c r="R523" s="307">
        <f t="shared" ref="R523:R560" si="17">K523*J523</f>
        <v>0</v>
      </c>
    </row>
    <row r="524" spans="1:18" ht="14.1" customHeight="1">
      <c r="A524" s="73">
        <v>524</v>
      </c>
      <c r="B524" s="457" t="s">
        <v>264</v>
      </c>
      <c r="C524" s="273" t="s">
        <v>557</v>
      </c>
      <c r="D524" s="467" t="s">
        <v>346</v>
      </c>
      <c r="E524" s="470" t="s">
        <v>525</v>
      </c>
      <c r="F524" s="84" t="s">
        <v>547</v>
      </c>
      <c r="G524" s="286" t="s">
        <v>41</v>
      </c>
      <c r="H524" s="69" t="s">
        <v>645</v>
      </c>
      <c r="I524" s="457" t="s">
        <v>76</v>
      </c>
      <c r="J524" s="471"/>
      <c r="K524" s="304">
        <f t="shared" si="16"/>
        <v>200</v>
      </c>
      <c r="L524" s="221">
        <v>200</v>
      </c>
      <c r="M524" s="220" t="e">
        <f>IF(L524="nio",0,IF(L524&gt;0,L524*J524/N524,0))*VLOOKUP(B524,'2B-Kosten per locatie'!$A$14:$D$38,4,FALSE)</f>
        <v>#DIV/0!</v>
      </c>
      <c r="N524" s="305">
        <f>IF(L524="nio",0,IF(L524&gt;0,VLOOKUP(G524,'3-Productie normen'!A:J,VLOOKUP(L524,'3-Productie normen'!$B$34:$C$37,2,FALSE),FALSE)))</f>
        <v>0</v>
      </c>
      <c r="O524" s="306" t="str">
        <f>VLOOKUP(G524,'3-Productie normen'!A:L,9,FALSE)</f>
        <v>S</v>
      </c>
      <c r="P524" s="306"/>
      <c r="R524" s="307">
        <f t="shared" si="17"/>
        <v>0</v>
      </c>
    </row>
    <row r="525" spans="1:18" ht="14.1" customHeight="1">
      <c r="A525" s="73">
        <v>525</v>
      </c>
      <c r="B525" s="457" t="s">
        <v>264</v>
      </c>
      <c r="C525" s="273" t="s">
        <v>557</v>
      </c>
      <c r="D525" s="467" t="s">
        <v>346</v>
      </c>
      <c r="E525" s="470" t="s">
        <v>398</v>
      </c>
      <c r="F525" s="84" t="s">
        <v>355</v>
      </c>
      <c r="G525" s="69" t="s">
        <v>290</v>
      </c>
      <c r="H525" s="69" t="s">
        <v>75</v>
      </c>
      <c r="I525" s="69" t="s">
        <v>75</v>
      </c>
      <c r="J525" s="471">
        <v>52</v>
      </c>
      <c r="K525" s="304">
        <f t="shared" si="16"/>
        <v>80</v>
      </c>
      <c r="L525" s="221">
        <v>80</v>
      </c>
      <c r="M525" s="220" t="e">
        <f>IF(L525="nio",0,IF(L525&gt;0,L525*J525/N525,0))*VLOOKUP(B525,'2B-Kosten per locatie'!$A$14:$D$38,4,FALSE)</f>
        <v>#DIV/0!</v>
      </c>
      <c r="N525" s="305">
        <f>IF(L525="nio",0,IF(L525&gt;0,VLOOKUP(G525,'3-Productie normen'!A:J,VLOOKUP(L525,'3-Productie normen'!$B$34:$C$37,2,FALSE),FALSE)))</f>
        <v>0</v>
      </c>
      <c r="O525" s="306" t="str">
        <f>VLOOKUP(G525,'3-Productie normen'!A:L,9,FALSE)</f>
        <v>L</v>
      </c>
      <c r="P525" s="306"/>
      <c r="R525" s="307">
        <f t="shared" si="17"/>
        <v>4160</v>
      </c>
    </row>
    <row r="526" spans="1:18" ht="14.1" customHeight="1">
      <c r="A526" s="73">
        <v>526</v>
      </c>
      <c r="B526" s="457" t="s">
        <v>264</v>
      </c>
      <c r="C526" s="273" t="s">
        <v>557</v>
      </c>
      <c r="D526" s="467" t="s">
        <v>346</v>
      </c>
      <c r="E526" s="470" t="s">
        <v>399</v>
      </c>
      <c r="F526" s="84" t="s">
        <v>548</v>
      </c>
      <c r="G526" s="69" t="s">
        <v>290</v>
      </c>
      <c r="H526" s="69" t="s">
        <v>75</v>
      </c>
      <c r="I526" s="69" t="s">
        <v>75</v>
      </c>
      <c r="J526" s="471">
        <v>4</v>
      </c>
      <c r="K526" s="304">
        <f t="shared" si="16"/>
        <v>80</v>
      </c>
      <c r="L526" s="221">
        <v>80</v>
      </c>
      <c r="M526" s="220" t="e">
        <f>IF(L526="nio",0,IF(L526&gt;0,L526*J526/N526,0))*VLOOKUP(B526,'2B-Kosten per locatie'!$A$14:$D$38,4,FALSE)</f>
        <v>#DIV/0!</v>
      </c>
      <c r="N526" s="305">
        <f>IF(L526="nio",0,IF(L526&gt;0,VLOOKUP(G526,'3-Productie normen'!A:J,VLOOKUP(L526,'3-Productie normen'!$B$34:$C$37,2,FALSE),FALSE)))</f>
        <v>0</v>
      </c>
      <c r="O526" s="306" t="str">
        <f>VLOOKUP(G526,'3-Productie normen'!A:L,9,FALSE)</f>
        <v>L</v>
      </c>
      <c r="P526" s="306"/>
      <c r="R526" s="307">
        <f t="shared" si="17"/>
        <v>320</v>
      </c>
    </row>
    <row r="527" spans="1:18" ht="14.1" customHeight="1">
      <c r="A527" s="73">
        <v>527</v>
      </c>
      <c r="B527" s="457" t="s">
        <v>257</v>
      </c>
      <c r="C527" s="273" t="s">
        <v>562</v>
      </c>
      <c r="D527" s="467" t="s">
        <v>346</v>
      </c>
      <c r="E527" s="470">
        <v>0.01</v>
      </c>
      <c r="F527" s="84" t="s">
        <v>560</v>
      </c>
      <c r="G527" s="273" t="s">
        <v>51</v>
      </c>
      <c r="H527" s="69" t="s">
        <v>78</v>
      </c>
      <c r="I527" s="457" t="s">
        <v>79</v>
      </c>
      <c r="J527" s="471">
        <v>5</v>
      </c>
      <c r="K527" s="304">
        <f t="shared" si="16"/>
        <v>200</v>
      </c>
      <c r="L527" s="221">
        <v>200</v>
      </c>
      <c r="M527" s="220" t="e">
        <f>IF(L527="nio",0,IF(L527&gt;0,L527*J527/N527,0))*VLOOKUP(B527,'2B-Kosten per locatie'!$A$14:$D$38,4,FALSE)</f>
        <v>#DIV/0!</v>
      </c>
      <c r="N527" s="305">
        <f>IF(L527="nio",0,IF(L527&gt;0,VLOOKUP(G527,'3-Productie normen'!A:J,VLOOKUP(L527,'3-Productie normen'!$B$34:$C$37,2,FALSE),FALSE)))</f>
        <v>0</v>
      </c>
      <c r="O527" s="306" t="str">
        <f>VLOOKUP(G527,'3-Productie normen'!A:L,9,FALSE)</f>
        <v>V</v>
      </c>
      <c r="P527" s="306"/>
      <c r="R527" s="307">
        <f t="shared" si="17"/>
        <v>1000</v>
      </c>
    </row>
    <row r="528" spans="1:18" ht="14.1" customHeight="1">
      <c r="A528" s="73">
        <v>528</v>
      </c>
      <c r="B528" s="457" t="s">
        <v>257</v>
      </c>
      <c r="C528" s="273" t="s">
        <v>562</v>
      </c>
      <c r="D528" s="467" t="s">
        <v>346</v>
      </c>
      <c r="E528" s="470">
        <v>0.02</v>
      </c>
      <c r="F528" s="84" t="s">
        <v>558</v>
      </c>
      <c r="G528" s="273" t="s">
        <v>43</v>
      </c>
      <c r="H528" s="69" t="s">
        <v>75</v>
      </c>
      <c r="I528" s="69" t="s">
        <v>75</v>
      </c>
      <c r="J528" s="471">
        <v>41</v>
      </c>
      <c r="K528" s="304">
        <f t="shared" si="16"/>
        <v>200</v>
      </c>
      <c r="L528" s="221">
        <v>200</v>
      </c>
      <c r="M528" s="220" t="e">
        <f>IF(L528="nio",0,IF(L528&gt;0,L528*J528/N528,0))*VLOOKUP(B528,'2B-Kosten per locatie'!$A$14:$D$38,4,FALSE)</f>
        <v>#DIV/0!</v>
      </c>
      <c r="N528" s="305">
        <f>IF(L528="nio",0,IF(L528&gt;0,VLOOKUP(G528,'3-Productie normen'!A:J,VLOOKUP(L528,'3-Productie normen'!$B$34:$C$37,2,FALSE),FALSE)))</f>
        <v>0</v>
      </c>
      <c r="O528" s="306" t="str">
        <f>VLOOKUP(G528,'3-Productie normen'!A:L,9,FALSE)</f>
        <v>V</v>
      </c>
      <c r="P528" s="306"/>
      <c r="R528" s="307">
        <f t="shared" si="17"/>
        <v>8200</v>
      </c>
    </row>
    <row r="529" spans="1:18" ht="14.1" customHeight="1">
      <c r="A529" s="73">
        <v>529</v>
      </c>
      <c r="B529" s="457" t="s">
        <v>257</v>
      </c>
      <c r="C529" s="273" t="s">
        <v>562</v>
      </c>
      <c r="D529" s="467" t="s">
        <v>346</v>
      </c>
      <c r="E529" s="470">
        <v>0.03</v>
      </c>
      <c r="F529" s="84" t="s">
        <v>560</v>
      </c>
      <c r="G529" s="273" t="s">
        <v>51</v>
      </c>
      <c r="H529" s="69" t="s">
        <v>78</v>
      </c>
      <c r="I529" s="457" t="s">
        <v>79</v>
      </c>
      <c r="J529" s="471">
        <v>7</v>
      </c>
      <c r="K529" s="304">
        <f t="shared" si="16"/>
        <v>200</v>
      </c>
      <c r="L529" s="221">
        <v>200</v>
      </c>
      <c r="M529" s="220" t="e">
        <f>IF(L529="nio",0,IF(L529&gt;0,L529*J529/N529,0))*VLOOKUP(B529,'2B-Kosten per locatie'!$A$14:$D$38,4,FALSE)</f>
        <v>#DIV/0!</v>
      </c>
      <c r="N529" s="305">
        <f>IF(L529="nio",0,IF(L529&gt;0,VLOOKUP(G529,'3-Productie normen'!A:J,VLOOKUP(L529,'3-Productie normen'!$B$34:$C$37,2,FALSE),FALSE)))</f>
        <v>0</v>
      </c>
      <c r="O529" s="306" t="str">
        <f>VLOOKUP(G529,'3-Productie normen'!A:L,9,FALSE)</f>
        <v>V</v>
      </c>
      <c r="P529" s="306"/>
      <c r="R529" s="307">
        <f t="shared" si="17"/>
        <v>1400</v>
      </c>
    </row>
    <row r="530" spans="1:18" ht="14.1" customHeight="1">
      <c r="A530" s="73">
        <v>530</v>
      </c>
      <c r="B530" s="457" t="s">
        <v>257</v>
      </c>
      <c r="C530" s="273" t="s">
        <v>562</v>
      </c>
      <c r="D530" s="467" t="s">
        <v>346</v>
      </c>
      <c r="E530" s="470">
        <v>0.04</v>
      </c>
      <c r="F530" s="84" t="s">
        <v>560</v>
      </c>
      <c r="G530" s="273" t="s">
        <v>51</v>
      </c>
      <c r="H530" s="69" t="s">
        <v>75</v>
      </c>
      <c r="I530" s="69" t="s">
        <v>75</v>
      </c>
      <c r="J530" s="471">
        <v>5</v>
      </c>
      <c r="K530" s="304">
        <f t="shared" si="16"/>
        <v>200</v>
      </c>
      <c r="L530" s="221">
        <v>200</v>
      </c>
      <c r="M530" s="220" t="e">
        <f>IF(L530="nio",0,IF(L530&gt;0,L530*J530/N530,0))*VLOOKUP(B530,'2B-Kosten per locatie'!$A$14:$D$38,4,FALSE)</f>
        <v>#DIV/0!</v>
      </c>
      <c r="N530" s="305">
        <f>IF(L530="nio",0,IF(L530&gt;0,VLOOKUP(G530,'3-Productie normen'!A:J,VLOOKUP(L530,'3-Productie normen'!$B$34:$C$37,2,FALSE),FALSE)))</f>
        <v>0</v>
      </c>
      <c r="O530" s="306" t="str">
        <f>VLOOKUP(G530,'3-Productie normen'!A:L,9,FALSE)</f>
        <v>V</v>
      </c>
      <c r="P530" s="306"/>
      <c r="R530" s="307">
        <f t="shared" si="17"/>
        <v>1000</v>
      </c>
    </row>
    <row r="531" spans="1:18" ht="14.1" customHeight="1">
      <c r="A531" s="73">
        <v>531</v>
      </c>
      <c r="B531" s="457" t="s">
        <v>257</v>
      </c>
      <c r="C531" s="273" t="s">
        <v>562</v>
      </c>
      <c r="D531" s="467" t="s">
        <v>346</v>
      </c>
      <c r="E531" s="470">
        <v>0.05</v>
      </c>
      <c r="F531" s="84" t="s">
        <v>77</v>
      </c>
      <c r="G531" s="286" t="s">
        <v>41</v>
      </c>
      <c r="H531" s="69" t="s">
        <v>350</v>
      </c>
      <c r="I531" s="457" t="s">
        <v>76</v>
      </c>
      <c r="J531" s="471">
        <v>9</v>
      </c>
      <c r="K531" s="304">
        <f t="shared" si="16"/>
        <v>200</v>
      </c>
      <c r="L531" s="221">
        <v>200</v>
      </c>
      <c r="M531" s="220" t="e">
        <f>IF(L531="nio",0,IF(L531&gt;0,L531*J531/N531,0))*VLOOKUP(B531,'2B-Kosten per locatie'!$A$14:$D$38,4,FALSE)</f>
        <v>#DIV/0!</v>
      </c>
      <c r="N531" s="305">
        <f>IF(L531="nio",0,IF(L531&gt;0,VLOOKUP(G531,'3-Productie normen'!A:J,VLOOKUP(L531,'3-Productie normen'!$B$34:$C$37,2,FALSE),FALSE)))</f>
        <v>0</v>
      </c>
      <c r="O531" s="306" t="str">
        <f>VLOOKUP(G531,'3-Productie normen'!A:L,9,FALSE)</f>
        <v>S</v>
      </c>
      <c r="P531" s="306"/>
      <c r="R531" s="307">
        <f t="shared" si="17"/>
        <v>1800</v>
      </c>
    </row>
    <row r="532" spans="1:18" ht="14.1" customHeight="1">
      <c r="A532" s="73">
        <v>532</v>
      </c>
      <c r="B532" s="457" t="s">
        <v>257</v>
      </c>
      <c r="C532" s="273" t="s">
        <v>562</v>
      </c>
      <c r="D532" s="467" t="s">
        <v>346</v>
      </c>
      <c r="E532" s="470">
        <v>7.0000000000000007E-2</v>
      </c>
      <c r="F532" s="84" t="s">
        <v>559</v>
      </c>
      <c r="G532" s="69" t="s">
        <v>290</v>
      </c>
      <c r="H532" s="69" t="s">
        <v>75</v>
      </c>
      <c r="I532" s="69" t="s">
        <v>75</v>
      </c>
      <c r="J532" s="471">
        <v>51</v>
      </c>
      <c r="K532" s="304">
        <f t="shared" si="16"/>
        <v>80</v>
      </c>
      <c r="L532" s="221">
        <v>80</v>
      </c>
      <c r="M532" s="220" t="e">
        <f>IF(L532="nio",0,IF(L532&gt;0,L532*J532/N532,0))*VLOOKUP(B532,'2B-Kosten per locatie'!$A$14:$D$38,4,FALSE)</f>
        <v>#DIV/0!</v>
      </c>
      <c r="N532" s="305">
        <f>IF(L532="nio",0,IF(L532&gt;0,VLOOKUP(G532,'3-Productie normen'!A:J,VLOOKUP(L532,'3-Productie normen'!$B$34:$C$37,2,FALSE),FALSE)))</f>
        <v>0</v>
      </c>
      <c r="O532" s="306" t="str">
        <f>VLOOKUP(G532,'3-Productie normen'!A:L,9,FALSE)</f>
        <v>L</v>
      </c>
      <c r="P532" s="306"/>
      <c r="R532" s="307">
        <f t="shared" si="17"/>
        <v>4080</v>
      </c>
    </row>
    <row r="533" spans="1:18" ht="14.1" customHeight="1">
      <c r="A533" s="73">
        <v>533</v>
      </c>
      <c r="B533" s="457" t="s">
        <v>257</v>
      </c>
      <c r="C533" s="273" t="s">
        <v>562</v>
      </c>
      <c r="D533" s="467" t="s">
        <v>346</v>
      </c>
      <c r="E533" s="470">
        <v>0.08</v>
      </c>
      <c r="F533" s="84" t="s">
        <v>382</v>
      </c>
      <c r="G533" s="69" t="s">
        <v>290</v>
      </c>
      <c r="H533" s="69" t="s">
        <v>75</v>
      </c>
      <c r="I533" s="69" t="s">
        <v>75</v>
      </c>
      <c r="J533" s="471">
        <v>43</v>
      </c>
      <c r="K533" s="304">
        <f t="shared" si="16"/>
        <v>80</v>
      </c>
      <c r="L533" s="221">
        <v>80</v>
      </c>
      <c r="M533" s="220" t="e">
        <f>IF(L533="nio",0,IF(L533&gt;0,L533*J533/N533,0))*VLOOKUP(B533,'2B-Kosten per locatie'!$A$14:$D$38,4,FALSE)</f>
        <v>#DIV/0!</v>
      </c>
      <c r="N533" s="305">
        <f>IF(L533="nio",0,IF(L533&gt;0,VLOOKUP(G533,'3-Productie normen'!A:J,VLOOKUP(L533,'3-Productie normen'!$B$34:$C$37,2,FALSE),FALSE)))</f>
        <v>0</v>
      </c>
      <c r="O533" s="306" t="str">
        <f>VLOOKUP(G533,'3-Productie normen'!A:L,9,FALSE)</f>
        <v>L</v>
      </c>
      <c r="P533" s="306"/>
      <c r="R533" s="307">
        <f t="shared" si="17"/>
        <v>3440</v>
      </c>
    </row>
    <row r="534" spans="1:18" ht="14.1" customHeight="1">
      <c r="A534" s="73">
        <v>534</v>
      </c>
      <c r="B534" s="457" t="s">
        <v>257</v>
      </c>
      <c r="C534" s="273" t="s">
        <v>562</v>
      </c>
      <c r="D534" s="467" t="s">
        <v>346</v>
      </c>
      <c r="E534" s="470">
        <v>0.09</v>
      </c>
      <c r="F534" s="84" t="s">
        <v>382</v>
      </c>
      <c r="G534" s="69" t="s">
        <v>290</v>
      </c>
      <c r="H534" s="69" t="s">
        <v>75</v>
      </c>
      <c r="I534" s="69" t="s">
        <v>75</v>
      </c>
      <c r="J534" s="471">
        <v>15</v>
      </c>
      <c r="K534" s="304">
        <f t="shared" si="16"/>
        <v>80</v>
      </c>
      <c r="L534" s="221">
        <v>80</v>
      </c>
      <c r="M534" s="220" t="e">
        <f>IF(L534="nio",0,IF(L534&gt;0,L534*J534/N534,0))*VLOOKUP(B534,'2B-Kosten per locatie'!$A$14:$D$38,4,FALSE)</f>
        <v>#DIV/0!</v>
      </c>
      <c r="N534" s="305">
        <f>IF(L534="nio",0,IF(L534&gt;0,VLOOKUP(G534,'3-Productie normen'!A:J,VLOOKUP(L534,'3-Productie normen'!$B$34:$C$37,2,FALSE),FALSE)))</f>
        <v>0</v>
      </c>
      <c r="O534" s="306" t="str">
        <f>VLOOKUP(G534,'3-Productie normen'!A:L,9,FALSE)</f>
        <v>L</v>
      </c>
      <c r="P534" s="306"/>
      <c r="R534" s="307">
        <f t="shared" si="17"/>
        <v>1200</v>
      </c>
    </row>
    <row r="535" spans="1:18" ht="14.1" customHeight="1">
      <c r="A535" s="73">
        <v>535</v>
      </c>
      <c r="B535" s="457" t="s">
        <v>257</v>
      </c>
      <c r="C535" s="273" t="s">
        <v>562</v>
      </c>
      <c r="D535" s="467" t="s">
        <v>346</v>
      </c>
      <c r="E535" s="470">
        <v>0.1</v>
      </c>
      <c r="F535" s="84" t="s">
        <v>382</v>
      </c>
      <c r="G535" s="69" t="s">
        <v>290</v>
      </c>
      <c r="H535" s="69" t="s">
        <v>75</v>
      </c>
      <c r="I535" s="69" t="s">
        <v>75</v>
      </c>
      <c r="J535" s="471">
        <v>43</v>
      </c>
      <c r="K535" s="304">
        <f t="shared" si="16"/>
        <v>80</v>
      </c>
      <c r="L535" s="221">
        <v>80</v>
      </c>
      <c r="M535" s="220" t="e">
        <f>IF(L535="nio",0,IF(L535&gt;0,L535*J535/N535,0))*VLOOKUP(B535,'2B-Kosten per locatie'!$A$14:$D$38,4,FALSE)</f>
        <v>#DIV/0!</v>
      </c>
      <c r="N535" s="305">
        <f>IF(L535="nio",0,IF(L535&gt;0,VLOOKUP(G535,'3-Productie normen'!A:J,VLOOKUP(L535,'3-Productie normen'!$B$34:$C$37,2,FALSE),FALSE)))</f>
        <v>0</v>
      </c>
      <c r="O535" s="306" t="str">
        <f>VLOOKUP(G535,'3-Productie normen'!A:L,9,FALSE)</f>
        <v>L</v>
      </c>
      <c r="P535" s="306"/>
      <c r="R535" s="307">
        <f t="shared" si="17"/>
        <v>3440</v>
      </c>
    </row>
    <row r="536" spans="1:18" ht="14.1" customHeight="1">
      <c r="A536" s="73">
        <v>536</v>
      </c>
      <c r="B536" s="457" t="s">
        <v>257</v>
      </c>
      <c r="C536" s="273" t="s">
        <v>562</v>
      </c>
      <c r="D536" s="467" t="s">
        <v>346</v>
      </c>
      <c r="E536" s="470">
        <v>0.11</v>
      </c>
      <c r="F536" s="84" t="s">
        <v>382</v>
      </c>
      <c r="G536" s="69" t="s">
        <v>290</v>
      </c>
      <c r="H536" s="69" t="s">
        <v>75</v>
      </c>
      <c r="I536" s="69" t="s">
        <v>75</v>
      </c>
      <c r="J536" s="471">
        <v>37</v>
      </c>
      <c r="K536" s="304">
        <f t="shared" si="16"/>
        <v>80</v>
      </c>
      <c r="L536" s="221">
        <v>80</v>
      </c>
      <c r="M536" s="220" t="e">
        <f>IF(L536="nio",0,IF(L536&gt;0,L536*J536/N536,0))*VLOOKUP(B536,'2B-Kosten per locatie'!$A$14:$D$38,4,FALSE)</f>
        <v>#DIV/0!</v>
      </c>
      <c r="N536" s="305">
        <f>IF(L536="nio",0,IF(L536&gt;0,VLOOKUP(G536,'3-Productie normen'!A:J,VLOOKUP(L536,'3-Productie normen'!$B$34:$C$37,2,FALSE),FALSE)))</f>
        <v>0</v>
      </c>
      <c r="O536" s="306" t="str">
        <f>VLOOKUP(G536,'3-Productie normen'!A:L,9,FALSE)</f>
        <v>L</v>
      </c>
      <c r="P536" s="306"/>
      <c r="R536" s="307">
        <f t="shared" si="17"/>
        <v>2960</v>
      </c>
    </row>
    <row r="537" spans="1:18" ht="14.1" customHeight="1">
      <c r="A537" s="73">
        <v>537</v>
      </c>
      <c r="B537" s="457" t="s">
        <v>257</v>
      </c>
      <c r="C537" s="273" t="s">
        <v>562</v>
      </c>
      <c r="D537" s="467" t="s">
        <v>346</v>
      </c>
      <c r="E537" s="470">
        <v>0.12</v>
      </c>
      <c r="F537" s="84" t="s">
        <v>382</v>
      </c>
      <c r="G537" s="69" t="s">
        <v>290</v>
      </c>
      <c r="H537" s="69" t="s">
        <v>75</v>
      </c>
      <c r="I537" s="69" t="s">
        <v>75</v>
      </c>
      <c r="J537" s="471">
        <v>43</v>
      </c>
      <c r="K537" s="304">
        <f t="shared" si="16"/>
        <v>80</v>
      </c>
      <c r="L537" s="221">
        <v>80</v>
      </c>
      <c r="M537" s="220" t="e">
        <f>IF(L537="nio",0,IF(L537&gt;0,L537*J537/N537,0))*VLOOKUP(B537,'2B-Kosten per locatie'!$A$14:$D$38,4,FALSE)</f>
        <v>#DIV/0!</v>
      </c>
      <c r="N537" s="305">
        <f>IF(L537="nio",0,IF(L537&gt;0,VLOOKUP(G537,'3-Productie normen'!A:J,VLOOKUP(L537,'3-Productie normen'!$B$34:$C$37,2,FALSE),FALSE)))</f>
        <v>0</v>
      </c>
      <c r="O537" s="306" t="str">
        <f>VLOOKUP(G537,'3-Productie normen'!A:L,9,FALSE)</f>
        <v>L</v>
      </c>
      <c r="P537" s="306"/>
      <c r="R537" s="307">
        <f t="shared" si="17"/>
        <v>3440</v>
      </c>
    </row>
    <row r="538" spans="1:18" ht="14.1" customHeight="1">
      <c r="A538" s="73">
        <v>538</v>
      </c>
      <c r="B538" s="457" t="s">
        <v>257</v>
      </c>
      <c r="C538" s="273" t="s">
        <v>562</v>
      </c>
      <c r="D538" s="467" t="s">
        <v>346</v>
      </c>
      <c r="E538" s="470">
        <v>0.13</v>
      </c>
      <c r="F538" s="84" t="s">
        <v>284</v>
      </c>
      <c r="G538" s="273" t="s">
        <v>43</v>
      </c>
      <c r="H538" s="69" t="s">
        <v>75</v>
      </c>
      <c r="I538" s="69" t="s">
        <v>75</v>
      </c>
      <c r="J538" s="471">
        <v>20</v>
      </c>
      <c r="K538" s="304">
        <f t="shared" si="16"/>
        <v>200</v>
      </c>
      <c r="L538" s="221">
        <v>200</v>
      </c>
      <c r="M538" s="220" t="e">
        <f>IF(L538="nio",0,IF(L538&gt;0,L538*J538/N538,0))*VLOOKUP(B538,'2B-Kosten per locatie'!$A$14:$D$38,4,FALSE)</f>
        <v>#DIV/0!</v>
      </c>
      <c r="N538" s="305">
        <f>IF(L538="nio",0,IF(L538&gt;0,VLOOKUP(G538,'3-Productie normen'!A:J,VLOOKUP(L538,'3-Productie normen'!$B$34:$C$37,2,FALSE),FALSE)))</f>
        <v>0</v>
      </c>
      <c r="O538" s="306" t="str">
        <f>VLOOKUP(G538,'3-Productie normen'!A:L,9,FALSE)</f>
        <v>V</v>
      </c>
      <c r="P538" s="306"/>
      <c r="R538" s="307">
        <f t="shared" si="17"/>
        <v>4000</v>
      </c>
    </row>
    <row r="539" spans="1:18" ht="14.1" customHeight="1">
      <c r="A539" s="73">
        <v>539</v>
      </c>
      <c r="B539" s="457" t="s">
        <v>257</v>
      </c>
      <c r="C539" s="273" t="s">
        <v>562</v>
      </c>
      <c r="D539" s="467" t="s">
        <v>346</v>
      </c>
      <c r="E539" s="470">
        <v>0.14000000000000001</v>
      </c>
      <c r="F539" s="84" t="s">
        <v>382</v>
      </c>
      <c r="G539" s="69" t="s">
        <v>290</v>
      </c>
      <c r="H539" s="69" t="s">
        <v>75</v>
      </c>
      <c r="I539" s="69" t="s">
        <v>75</v>
      </c>
      <c r="J539" s="471">
        <v>22</v>
      </c>
      <c r="K539" s="304">
        <f t="shared" si="16"/>
        <v>80</v>
      </c>
      <c r="L539" s="221">
        <v>80</v>
      </c>
      <c r="M539" s="220" t="e">
        <f>IF(L539="nio",0,IF(L539&gt;0,L539*J539/N539,0))*VLOOKUP(B539,'2B-Kosten per locatie'!$A$14:$D$38,4,FALSE)</f>
        <v>#DIV/0!</v>
      </c>
      <c r="N539" s="305">
        <f>IF(L539="nio",0,IF(L539&gt;0,VLOOKUP(G539,'3-Productie normen'!A:J,VLOOKUP(L539,'3-Productie normen'!$B$34:$C$37,2,FALSE),FALSE)))</f>
        <v>0</v>
      </c>
      <c r="O539" s="306" t="str">
        <f>VLOOKUP(G539,'3-Productie normen'!A:L,9,FALSE)</f>
        <v>L</v>
      </c>
      <c r="P539" s="306"/>
      <c r="R539" s="307">
        <f t="shared" si="17"/>
        <v>1760</v>
      </c>
    </row>
    <row r="540" spans="1:18" ht="14.1" customHeight="1">
      <c r="A540" s="73">
        <v>540</v>
      </c>
      <c r="B540" s="457" t="s">
        <v>257</v>
      </c>
      <c r="C540" s="273" t="s">
        <v>562</v>
      </c>
      <c r="D540" s="467" t="s">
        <v>346</v>
      </c>
      <c r="E540" s="470">
        <v>0.15</v>
      </c>
      <c r="F540" s="84" t="s">
        <v>537</v>
      </c>
      <c r="G540" s="69" t="s">
        <v>39</v>
      </c>
      <c r="H540" s="69" t="s">
        <v>75</v>
      </c>
      <c r="I540" s="69" t="s">
        <v>75</v>
      </c>
      <c r="J540" s="471">
        <v>15</v>
      </c>
      <c r="K540" s="304">
        <f t="shared" si="16"/>
        <v>40</v>
      </c>
      <c r="L540" s="221">
        <v>40</v>
      </c>
      <c r="M540" s="220" t="e">
        <f>IF(L540="nio",0,IF(L540&gt;0,L540*J540/N540,0))*VLOOKUP(B540,'2B-Kosten per locatie'!$A$14:$D$38,4,FALSE)</f>
        <v>#DIV/0!</v>
      </c>
      <c r="N540" s="305">
        <f>IF(L540="nio",0,IF(L540&gt;0,VLOOKUP(G540,'3-Productie normen'!A:J,VLOOKUP(L540,'3-Productie normen'!$B$34:$C$37,2,FALSE),FALSE)))</f>
        <v>0</v>
      </c>
      <c r="O540" s="306" t="str">
        <f>VLOOKUP(G540,'3-Productie normen'!A:L,9,FALSE)</f>
        <v>B</v>
      </c>
      <c r="P540" s="306"/>
      <c r="R540" s="307">
        <f t="shared" si="17"/>
        <v>600</v>
      </c>
    </row>
    <row r="541" spans="1:18" ht="14.1" customHeight="1">
      <c r="A541" s="73">
        <v>541</v>
      </c>
      <c r="B541" s="457" t="s">
        <v>257</v>
      </c>
      <c r="C541" s="273" t="s">
        <v>562</v>
      </c>
      <c r="D541" s="467" t="s">
        <v>346</v>
      </c>
      <c r="E541" s="470">
        <v>0.16</v>
      </c>
      <c r="F541" s="84" t="s">
        <v>284</v>
      </c>
      <c r="G541" s="273" t="s">
        <v>43</v>
      </c>
      <c r="H541" s="69" t="s">
        <v>75</v>
      </c>
      <c r="I541" s="69" t="s">
        <v>75</v>
      </c>
      <c r="J541" s="471">
        <v>63</v>
      </c>
      <c r="K541" s="304">
        <f t="shared" si="16"/>
        <v>200</v>
      </c>
      <c r="L541" s="221">
        <v>200</v>
      </c>
      <c r="M541" s="220" t="e">
        <f>IF(L541="nio",0,IF(L541&gt;0,L541*J541/N541,0))*VLOOKUP(B541,'2B-Kosten per locatie'!$A$14:$D$38,4,FALSE)</f>
        <v>#DIV/0!</v>
      </c>
      <c r="N541" s="305">
        <f>IF(L541="nio",0,IF(L541&gt;0,VLOOKUP(G541,'3-Productie normen'!A:J,VLOOKUP(L541,'3-Productie normen'!$B$34:$C$37,2,FALSE),FALSE)))</f>
        <v>0</v>
      </c>
      <c r="O541" s="306" t="str">
        <f>VLOOKUP(G541,'3-Productie normen'!A:L,9,FALSE)</f>
        <v>V</v>
      </c>
      <c r="P541" s="306"/>
      <c r="R541" s="307">
        <f t="shared" si="17"/>
        <v>12600</v>
      </c>
    </row>
    <row r="542" spans="1:18" ht="14.1" customHeight="1">
      <c r="A542" s="73">
        <v>542</v>
      </c>
      <c r="B542" s="457" t="s">
        <v>257</v>
      </c>
      <c r="C542" s="273" t="s">
        <v>562</v>
      </c>
      <c r="D542" s="467" t="s">
        <v>346</v>
      </c>
      <c r="E542" s="470" t="s">
        <v>561</v>
      </c>
      <c r="F542" s="84" t="s">
        <v>77</v>
      </c>
      <c r="G542" s="286" t="s">
        <v>41</v>
      </c>
      <c r="H542" s="69" t="s">
        <v>75</v>
      </c>
      <c r="I542" s="69" t="s">
        <v>75</v>
      </c>
      <c r="J542" s="471">
        <v>5</v>
      </c>
      <c r="K542" s="304">
        <f t="shared" si="16"/>
        <v>200</v>
      </c>
      <c r="L542" s="221">
        <v>200</v>
      </c>
      <c r="M542" s="220" t="e">
        <f>IF(L542="nio",0,IF(L542&gt;0,L542*J542/N542,0))*VLOOKUP(B542,'2B-Kosten per locatie'!$A$14:$D$38,4,FALSE)</f>
        <v>#DIV/0!</v>
      </c>
      <c r="N542" s="305">
        <f>IF(L542="nio",0,IF(L542&gt;0,VLOOKUP(G542,'3-Productie normen'!A:J,VLOOKUP(L542,'3-Productie normen'!$B$34:$C$37,2,FALSE),FALSE)))</f>
        <v>0</v>
      </c>
      <c r="O542" s="306" t="str">
        <f>VLOOKUP(G542,'3-Productie normen'!A:L,9,FALSE)</f>
        <v>S</v>
      </c>
      <c r="P542" s="306"/>
      <c r="R542" s="307">
        <f t="shared" si="17"/>
        <v>1000</v>
      </c>
    </row>
    <row r="543" spans="1:18" ht="14.1" customHeight="1">
      <c r="A543" s="73">
        <v>543</v>
      </c>
      <c r="B543" s="457" t="s">
        <v>257</v>
      </c>
      <c r="C543" s="273" t="s">
        <v>562</v>
      </c>
      <c r="D543" s="467" t="s">
        <v>346</v>
      </c>
      <c r="E543" s="470">
        <v>0.17</v>
      </c>
      <c r="F543" s="84" t="s">
        <v>284</v>
      </c>
      <c r="G543" s="273" t="s">
        <v>43</v>
      </c>
      <c r="H543" s="69" t="s">
        <v>75</v>
      </c>
      <c r="I543" s="69" t="s">
        <v>75</v>
      </c>
      <c r="J543" s="471">
        <v>17</v>
      </c>
      <c r="K543" s="304">
        <f t="shared" si="16"/>
        <v>200</v>
      </c>
      <c r="L543" s="221">
        <v>200</v>
      </c>
      <c r="M543" s="220" t="e">
        <f>IF(L543="nio",0,IF(L543&gt;0,L543*J543/N543,0))*VLOOKUP(B543,'2B-Kosten per locatie'!$A$14:$D$38,4,FALSE)</f>
        <v>#DIV/0!</v>
      </c>
      <c r="N543" s="305">
        <f>IF(L543="nio",0,IF(L543&gt;0,VLOOKUP(G543,'3-Productie normen'!A:J,VLOOKUP(L543,'3-Productie normen'!$B$34:$C$37,2,FALSE),FALSE)))</f>
        <v>0</v>
      </c>
      <c r="O543" s="306" t="str">
        <f>VLOOKUP(G543,'3-Productie normen'!A:L,9,FALSE)</f>
        <v>V</v>
      </c>
      <c r="P543" s="306"/>
      <c r="R543" s="307">
        <f t="shared" si="17"/>
        <v>3400</v>
      </c>
    </row>
    <row r="544" spans="1:18" ht="14.1" customHeight="1">
      <c r="A544" s="73">
        <v>544</v>
      </c>
      <c r="B544" s="457" t="s">
        <v>257</v>
      </c>
      <c r="C544" s="273" t="s">
        <v>562</v>
      </c>
      <c r="D544" s="467" t="s">
        <v>346</v>
      </c>
      <c r="E544" s="470">
        <v>0.18</v>
      </c>
      <c r="F544" s="84" t="s">
        <v>558</v>
      </c>
      <c r="G544" s="273" t="s">
        <v>43</v>
      </c>
      <c r="H544" s="69" t="s">
        <v>75</v>
      </c>
      <c r="I544" s="69" t="s">
        <v>75</v>
      </c>
      <c r="J544" s="471">
        <v>30</v>
      </c>
      <c r="K544" s="304">
        <f t="shared" si="16"/>
        <v>200</v>
      </c>
      <c r="L544" s="221">
        <v>200</v>
      </c>
      <c r="M544" s="220" t="e">
        <f>IF(L544="nio",0,IF(L544&gt;0,L544*J544/N544,0))*VLOOKUP(B544,'2B-Kosten per locatie'!$A$14:$D$38,4,FALSE)</f>
        <v>#DIV/0!</v>
      </c>
      <c r="N544" s="305">
        <f>IF(L544="nio",0,IF(L544&gt;0,VLOOKUP(G544,'3-Productie normen'!A:J,VLOOKUP(L544,'3-Productie normen'!$B$34:$C$37,2,FALSE),FALSE)))</f>
        <v>0</v>
      </c>
      <c r="O544" s="306" t="str">
        <f>VLOOKUP(G544,'3-Productie normen'!A:L,9,FALSE)</f>
        <v>V</v>
      </c>
      <c r="P544" s="306"/>
      <c r="R544" s="307">
        <f t="shared" si="17"/>
        <v>6000</v>
      </c>
    </row>
    <row r="545" spans="1:18" ht="14.1" customHeight="1">
      <c r="A545" s="73">
        <v>545</v>
      </c>
      <c r="B545" s="457" t="s">
        <v>257</v>
      </c>
      <c r="C545" s="273" t="s">
        <v>562</v>
      </c>
      <c r="D545" s="467" t="s">
        <v>346</v>
      </c>
      <c r="E545" s="470">
        <v>0.19</v>
      </c>
      <c r="F545" s="84" t="s">
        <v>558</v>
      </c>
      <c r="G545" s="273" t="s">
        <v>43</v>
      </c>
      <c r="H545" s="69" t="s">
        <v>75</v>
      </c>
      <c r="I545" s="69" t="s">
        <v>75</v>
      </c>
      <c r="J545" s="471">
        <v>14</v>
      </c>
      <c r="K545" s="304">
        <f t="shared" si="16"/>
        <v>200</v>
      </c>
      <c r="L545" s="221">
        <v>200</v>
      </c>
      <c r="M545" s="220" t="e">
        <f>IF(L545="nio",0,IF(L545&gt;0,L545*J545/N545,0))*VLOOKUP(B545,'2B-Kosten per locatie'!$A$14:$D$38,4,FALSE)</f>
        <v>#DIV/0!</v>
      </c>
      <c r="N545" s="305">
        <f>IF(L545="nio",0,IF(L545&gt;0,VLOOKUP(G545,'3-Productie normen'!A:J,VLOOKUP(L545,'3-Productie normen'!$B$34:$C$37,2,FALSE),FALSE)))</f>
        <v>0</v>
      </c>
      <c r="O545" s="306" t="str">
        <f>VLOOKUP(G545,'3-Productie normen'!A:L,9,FALSE)</f>
        <v>V</v>
      </c>
      <c r="P545" s="306"/>
      <c r="R545" s="307">
        <f t="shared" si="17"/>
        <v>2800</v>
      </c>
    </row>
    <row r="546" spans="1:18" ht="14.1" customHeight="1">
      <c r="A546" s="73">
        <v>546</v>
      </c>
      <c r="B546" s="457" t="s">
        <v>257</v>
      </c>
      <c r="C546" s="273" t="s">
        <v>562</v>
      </c>
      <c r="D546" s="467" t="s">
        <v>346</v>
      </c>
      <c r="E546" s="470">
        <v>0.2</v>
      </c>
      <c r="F546" s="84" t="s">
        <v>558</v>
      </c>
      <c r="G546" s="273" t="s">
        <v>43</v>
      </c>
      <c r="H546" s="84" t="s">
        <v>0</v>
      </c>
      <c r="I546" s="458" t="s">
        <v>80</v>
      </c>
      <c r="J546" s="471">
        <v>3</v>
      </c>
      <c r="K546" s="304">
        <f t="shared" si="16"/>
        <v>200</v>
      </c>
      <c r="L546" s="221">
        <v>200</v>
      </c>
      <c r="M546" s="220" t="e">
        <f>IF(L546="nio",0,IF(L546&gt;0,L546*J546/N546,0))*VLOOKUP(B546,'2B-Kosten per locatie'!$A$14:$D$38,4,FALSE)</f>
        <v>#DIV/0!</v>
      </c>
      <c r="N546" s="305">
        <f>IF(L546="nio",0,IF(L546&gt;0,VLOOKUP(G546,'3-Productie normen'!A:J,VLOOKUP(L546,'3-Productie normen'!$B$34:$C$37,2,FALSE),FALSE)))</f>
        <v>0</v>
      </c>
      <c r="O546" s="306" t="str">
        <f>VLOOKUP(G546,'3-Productie normen'!A:L,9,FALSE)</f>
        <v>V</v>
      </c>
      <c r="P546" s="306"/>
      <c r="R546" s="307">
        <f t="shared" si="17"/>
        <v>600</v>
      </c>
    </row>
    <row r="547" spans="1:18" ht="14.1" customHeight="1">
      <c r="A547" s="73">
        <v>547</v>
      </c>
      <c r="B547" s="457" t="s">
        <v>257</v>
      </c>
      <c r="C547" s="273" t="s">
        <v>562</v>
      </c>
      <c r="D547" s="467" t="s">
        <v>346</v>
      </c>
      <c r="E547" s="470">
        <v>0.22</v>
      </c>
      <c r="F547" s="84" t="s">
        <v>558</v>
      </c>
      <c r="G547" s="273" t="s">
        <v>43</v>
      </c>
      <c r="H547" s="69" t="s">
        <v>75</v>
      </c>
      <c r="I547" s="69" t="s">
        <v>75</v>
      </c>
      <c r="J547" s="471">
        <v>30</v>
      </c>
      <c r="K547" s="304">
        <f t="shared" si="16"/>
        <v>200</v>
      </c>
      <c r="L547" s="221">
        <v>200</v>
      </c>
      <c r="M547" s="220" t="e">
        <f>IF(L547="nio",0,IF(L547&gt;0,L547*J547/N547,0))*VLOOKUP(B547,'2B-Kosten per locatie'!$A$14:$D$38,4,FALSE)</f>
        <v>#DIV/0!</v>
      </c>
      <c r="N547" s="305">
        <f>IF(L547="nio",0,IF(L547&gt;0,VLOOKUP(G547,'3-Productie normen'!A:J,VLOOKUP(L547,'3-Productie normen'!$B$34:$C$37,2,FALSE),FALSE)))</f>
        <v>0</v>
      </c>
      <c r="O547" s="306" t="str">
        <f>VLOOKUP(G547,'3-Productie normen'!A:L,9,FALSE)</f>
        <v>V</v>
      </c>
      <c r="P547" s="306"/>
      <c r="R547" s="307">
        <f t="shared" si="17"/>
        <v>6000</v>
      </c>
    </row>
    <row r="548" spans="1:18" ht="14.1" customHeight="1">
      <c r="A548" s="73">
        <v>548</v>
      </c>
      <c r="B548" s="457" t="s">
        <v>257</v>
      </c>
      <c r="C548" s="273" t="s">
        <v>562</v>
      </c>
      <c r="D548" s="467" t="s">
        <v>346</v>
      </c>
      <c r="E548" s="470">
        <v>0.23</v>
      </c>
      <c r="F548" s="84" t="s">
        <v>537</v>
      </c>
      <c r="G548" s="69" t="s">
        <v>39</v>
      </c>
      <c r="H548" s="69" t="s">
        <v>75</v>
      </c>
      <c r="I548" s="69" t="s">
        <v>75</v>
      </c>
      <c r="J548" s="471">
        <v>6</v>
      </c>
      <c r="K548" s="304">
        <f t="shared" si="16"/>
        <v>40</v>
      </c>
      <c r="L548" s="221">
        <v>40</v>
      </c>
      <c r="M548" s="220" t="e">
        <f>IF(L548="nio",0,IF(L548&gt;0,L548*J548/N548,0))*VLOOKUP(B548,'2B-Kosten per locatie'!$A$14:$D$38,4,FALSE)</f>
        <v>#DIV/0!</v>
      </c>
      <c r="N548" s="305">
        <f>IF(L548="nio",0,IF(L548&gt;0,VLOOKUP(G548,'3-Productie normen'!A:J,VLOOKUP(L548,'3-Productie normen'!$B$34:$C$37,2,FALSE),FALSE)))</f>
        <v>0</v>
      </c>
      <c r="O548" s="306" t="str">
        <f>VLOOKUP(G548,'3-Productie normen'!A:L,9,FALSE)</f>
        <v>B</v>
      </c>
      <c r="P548" s="306"/>
      <c r="R548" s="307">
        <f t="shared" si="17"/>
        <v>240</v>
      </c>
    </row>
    <row r="549" spans="1:18" ht="14.1" customHeight="1">
      <c r="A549" s="73">
        <v>549</v>
      </c>
      <c r="B549" s="457" t="s">
        <v>257</v>
      </c>
      <c r="C549" s="273" t="s">
        <v>562</v>
      </c>
      <c r="D549" s="467" t="s">
        <v>346</v>
      </c>
      <c r="E549" s="470">
        <v>0.26</v>
      </c>
      <c r="F549" s="84" t="s">
        <v>77</v>
      </c>
      <c r="G549" s="286" t="s">
        <v>41</v>
      </c>
      <c r="H549" s="69" t="s">
        <v>350</v>
      </c>
      <c r="I549" s="457" t="s">
        <v>76</v>
      </c>
      <c r="J549" s="471">
        <v>7</v>
      </c>
      <c r="K549" s="304">
        <f t="shared" si="16"/>
        <v>200</v>
      </c>
      <c r="L549" s="221">
        <v>200</v>
      </c>
      <c r="M549" s="220" t="e">
        <f>IF(L549="nio",0,IF(L549&gt;0,L549*J549/N549,0))*VLOOKUP(B549,'2B-Kosten per locatie'!$A$14:$D$38,4,FALSE)</f>
        <v>#DIV/0!</v>
      </c>
      <c r="N549" s="305">
        <f>IF(L549="nio",0,IF(L549&gt;0,VLOOKUP(G549,'3-Productie normen'!A:J,VLOOKUP(L549,'3-Productie normen'!$B$34:$C$37,2,FALSE),FALSE)))</f>
        <v>0</v>
      </c>
      <c r="O549" s="306" t="str">
        <f>VLOOKUP(G549,'3-Productie normen'!A:L,9,FALSE)</f>
        <v>S</v>
      </c>
      <c r="P549" s="306"/>
      <c r="R549" s="307">
        <f t="shared" si="17"/>
        <v>1400</v>
      </c>
    </row>
    <row r="550" spans="1:18" ht="14.1" customHeight="1">
      <c r="A550" s="73">
        <v>550</v>
      </c>
      <c r="B550" s="457" t="s">
        <v>257</v>
      </c>
      <c r="C550" s="273" t="s">
        <v>562</v>
      </c>
      <c r="D550" s="467" t="s">
        <v>346</v>
      </c>
      <c r="E550" s="470">
        <v>0.27</v>
      </c>
      <c r="F550" s="84" t="s">
        <v>537</v>
      </c>
      <c r="G550" s="69" t="s">
        <v>39</v>
      </c>
      <c r="H550" s="69" t="s">
        <v>75</v>
      </c>
      <c r="I550" s="69" t="s">
        <v>75</v>
      </c>
      <c r="J550" s="471">
        <v>19</v>
      </c>
      <c r="K550" s="304">
        <f t="shared" si="16"/>
        <v>40</v>
      </c>
      <c r="L550" s="221">
        <v>40</v>
      </c>
      <c r="M550" s="220" t="e">
        <f>IF(L550="nio",0,IF(L550&gt;0,L550*J550/N550,0))*VLOOKUP(B550,'2B-Kosten per locatie'!$A$14:$D$38,4,FALSE)</f>
        <v>#DIV/0!</v>
      </c>
      <c r="N550" s="305">
        <f>IF(L550="nio",0,IF(L550&gt;0,VLOOKUP(G550,'3-Productie normen'!A:J,VLOOKUP(L550,'3-Productie normen'!$B$34:$C$37,2,FALSE),FALSE)))</f>
        <v>0</v>
      </c>
      <c r="O550" s="306" t="str">
        <f>VLOOKUP(G550,'3-Productie normen'!A:L,9,FALSE)</f>
        <v>B</v>
      </c>
      <c r="P550" s="306"/>
      <c r="R550" s="307">
        <f t="shared" si="17"/>
        <v>760</v>
      </c>
    </row>
    <row r="551" spans="1:18" ht="14.1" customHeight="1">
      <c r="A551" s="73">
        <v>551</v>
      </c>
      <c r="B551" s="457" t="s">
        <v>257</v>
      </c>
      <c r="C551" s="273" t="s">
        <v>562</v>
      </c>
      <c r="D551" s="467" t="s">
        <v>346</v>
      </c>
      <c r="E551" s="470">
        <v>0.28000000000000003</v>
      </c>
      <c r="F551" s="84" t="s">
        <v>382</v>
      </c>
      <c r="G551" s="69" t="s">
        <v>290</v>
      </c>
      <c r="H551" s="69" t="s">
        <v>75</v>
      </c>
      <c r="I551" s="69" t="s">
        <v>75</v>
      </c>
      <c r="J551" s="471">
        <v>43</v>
      </c>
      <c r="K551" s="304">
        <f t="shared" si="16"/>
        <v>80</v>
      </c>
      <c r="L551" s="221">
        <v>80</v>
      </c>
      <c r="M551" s="220" t="e">
        <f>IF(L551="nio",0,IF(L551&gt;0,L551*J551/N551,0))*VLOOKUP(B551,'2B-Kosten per locatie'!$A$14:$D$38,4,FALSE)</f>
        <v>#DIV/0!</v>
      </c>
      <c r="N551" s="305">
        <f>IF(L551="nio",0,IF(L551&gt;0,VLOOKUP(G551,'3-Productie normen'!A:J,VLOOKUP(L551,'3-Productie normen'!$B$34:$C$37,2,FALSE),FALSE)))</f>
        <v>0</v>
      </c>
      <c r="O551" s="306" t="str">
        <f>VLOOKUP(G551,'3-Productie normen'!A:L,9,FALSE)</f>
        <v>L</v>
      </c>
      <c r="P551" s="306"/>
      <c r="R551" s="307">
        <f t="shared" si="17"/>
        <v>3440</v>
      </c>
    </row>
    <row r="552" spans="1:18" ht="14.1" customHeight="1">
      <c r="A552" s="73">
        <v>552</v>
      </c>
      <c r="B552" s="457" t="s">
        <v>257</v>
      </c>
      <c r="C552" s="273" t="s">
        <v>562</v>
      </c>
      <c r="D552" s="467" t="s">
        <v>346</v>
      </c>
      <c r="E552" s="470">
        <v>0.31</v>
      </c>
      <c r="F552" s="84" t="s">
        <v>558</v>
      </c>
      <c r="G552" s="273" t="s">
        <v>43</v>
      </c>
      <c r="H552" s="69" t="s">
        <v>75</v>
      </c>
      <c r="I552" s="69" t="s">
        <v>75</v>
      </c>
      <c r="J552" s="471">
        <v>14</v>
      </c>
      <c r="K552" s="304">
        <f t="shared" si="16"/>
        <v>200</v>
      </c>
      <c r="L552" s="221">
        <v>200</v>
      </c>
      <c r="M552" s="220" t="e">
        <f>IF(L552="nio",0,IF(L552&gt;0,L552*J552/N552,0))*VLOOKUP(B552,'2B-Kosten per locatie'!$A$14:$D$38,4,FALSE)</f>
        <v>#DIV/0!</v>
      </c>
      <c r="N552" s="305">
        <f>IF(L552="nio",0,IF(L552&gt;0,VLOOKUP(G552,'3-Productie normen'!A:J,VLOOKUP(L552,'3-Productie normen'!$B$34:$C$37,2,FALSE),FALSE)))</f>
        <v>0</v>
      </c>
      <c r="O552" s="306" t="str">
        <f>VLOOKUP(G552,'3-Productie normen'!A:L,9,FALSE)</f>
        <v>V</v>
      </c>
      <c r="P552" s="306"/>
      <c r="R552" s="307">
        <f t="shared" si="17"/>
        <v>2800</v>
      </c>
    </row>
    <row r="553" spans="1:18" ht="14.1" customHeight="1">
      <c r="A553" s="73">
        <v>553</v>
      </c>
      <c r="B553" s="457" t="s">
        <v>257</v>
      </c>
      <c r="C553" s="273" t="s">
        <v>562</v>
      </c>
      <c r="D553" s="467" t="s">
        <v>346</v>
      </c>
      <c r="E553" s="470">
        <v>0.32</v>
      </c>
      <c r="F553" s="84" t="s">
        <v>284</v>
      </c>
      <c r="G553" s="273" t="s">
        <v>43</v>
      </c>
      <c r="H553" s="69" t="s">
        <v>75</v>
      </c>
      <c r="I553" s="69" t="s">
        <v>75</v>
      </c>
      <c r="J553" s="471">
        <v>14</v>
      </c>
      <c r="K553" s="304">
        <f t="shared" si="16"/>
        <v>200</v>
      </c>
      <c r="L553" s="221">
        <v>200</v>
      </c>
      <c r="M553" s="220" t="e">
        <f>IF(L553="nio",0,IF(L553&gt;0,L553*J553/N553,0))*VLOOKUP(B553,'2B-Kosten per locatie'!$A$14:$D$38,4,FALSE)</f>
        <v>#DIV/0!</v>
      </c>
      <c r="N553" s="305">
        <f>IF(L553="nio",0,IF(L553&gt;0,VLOOKUP(G553,'3-Productie normen'!A:J,VLOOKUP(L553,'3-Productie normen'!$B$34:$C$37,2,FALSE),FALSE)))</f>
        <v>0</v>
      </c>
      <c r="O553" s="306" t="str">
        <f>VLOOKUP(G553,'3-Productie normen'!A:L,9,FALSE)</f>
        <v>V</v>
      </c>
      <c r="P553" s="306"/>
      <c r="R553" s="307">
        <f t="shared" si="17"/>
        <v>2800</v>
      </c>
    </row>
    <row r="554" spans="1:18" ht="14.1" customHeight="1">
      <c r="A554" s="73">
        <v>554</v>
      </c>
      <c r="B554" s="457" t="s">
        <v>257</v>
      </c>
      <c r="C554" s="273" t="s">
        <v>562</v>
      </c>
      <c r="D554" s="467" t="s">
        <v>346</v>
      </c>
      <c r="E554" s="470">
        <v>0.33</v>
      </c>
      <c r="F554" s="84" t="s">
        <v>284</v>
      </c>
      <c r="G554" s="273" t="s">
        <v>43</v>
      </c>
      <c r="H554" s="69" t="s">
        <v>75</v>
      </c>
      <c r="I554" s="69" t="s">
        <v>75</v>
      </c>
      <c r="J554" s="471">
        <v>14</v>
      </c>
      <c r="K554" s="304">
        <f t="shared" si="16"/>
        <v>200</v>
      </c>
      <c r="L554" s="221">
        <v>200</v>
      </c>
      <c r="M554" s="220" t="e">
        <f>IF(L554="nio",0,IF(L554&gt;0,L554*J554/N554,0))*VLOOKUP(B554,'2B-Kosten per locatie'!$A$14:$D$38,4,FALSE)</f>
        <v>#DIV/0!</v>
      </c>
      <c r="N554" s="305">
        <f>IF(L554="nio",0,IF(L554&gt;0,VLOOKUP(G554,'3-Productie normen'!A:J,VLOOKUP(L554,'3-Productie normen'!$B$34:$C$37,2,FALSE),FALSE)))</f>
        <v>0</v>
      </c>
      <c r="O554" s="306" t="str">
        <f>VLOOKUP(G554,'3-Productie normen'!A:L,9,FALSE)</f>
        <v>V</v>
      </c>
      <c r="P554" s="306"/>
      <c r="R554" s="307">
        <f t="shared" si="17"/>
        <v>2800</v>
      </c>
    </row>
    <row r="555" spans="1:18" ht="14.1" customHeight="1">
      <c r="A555" s="73">
        <v>555</v>
      </c>
      <c r="B555" s="457" t="s">
        <v>257</v>
      </c>
      <c r="C555" s="273" t="s">
        <v>562</v>
      </c>
      <c r="D555" s="467" t="s">
        <v>346</v>
      </c>
      <c r="E555" s="470">
        <v>0.34</v>
      </c>
      <c r="F555" s="84" t="s">
        <v>284</v>
      </c>
      <c r="G555" s="273" t="s">
        <v>43</v>
      </c>
      <c r="H555" s="69" t="s">
        <v>75</v>
      </c>
      <c r="I555" s="69" t="s">
        <v>75</v>
      </c>
      <c r="J555" s="471">
        <v>4</v>
      </c>
      <c r="K555" s="304">
        <f t="shared" si="16"/>
        <v>200</v>
      </c>
      <c r="L555" s="221">
        <v>200</v>
      </c>
      <c r="M555" s="220" t="e">
        <f>IF(L555="nio",0,IF(L555&gt;0,L555*J555/N555,0))*VLOOKUP(B555,'2B-Kosten per locatie'!$A$14:$D$38,4,FALSE)</f>
        <v>#DIV/0!</v>
      </c>
      <c r="N555" s="305">
        <f>IF(L555="nio",0,IF(L555&gt;0,VLOOKUP(G555,'3-Productie normen'!A:J,VLOOKUP(L555,'3-Productie normen'!$B$34:$C$37,2,FALSE),FALSE)))</f>
        <v>0</v>
      </c>
      <c r="O555" s="306" t="str">
        <f>VLOOKUP(G555,'3-Productie normen'!A:L,9,FALSE)</f>
        <v>V</v>
      </c>
      <c r="P555" s="306"/>
      <c r="R555" s="307">
        <f t="shared" si="17"/>
        <v>800</v>
      </c>
    </row>
    <row r="556" spans="1:18" ht="14.1" customHeight="1">
      <c r="A556" s="73">
        <v>556</v>
      </c>
      <c r="B556" s="457" t="s">
        <v>257</v>
      </c>
      <c r="C556" s="273" t="s">
        <v>562</v>
      </c>
      <c r="D556" s="467" t="s">
        <v>346</v>
      </c>
      <c r="E556" s="470">
        <v>0.35</v>
      </c>
      <c r="F556" s="84" t="s">
        <v>77</v>
      </c>
      <c r="G556" s="286" t="s">
        <v>41</v>
      </c>
      <c r="H556" s="69" t="s">
        <v>350</v>
      </c>
      <c r="I556" s="457" t="s">
        <v>76</v>
      </c>
      <c r="J556" s="471">
        <v>5</v>
      </c>
      <c r="K556" s="304">
        <f t="shared" si="16"/>
        <v>200</v>
      </c>
      <c r="L556" s="221">
        <v>200</v>
      </c>
      <c r="M556" s="220" t="e">
        <f>IF(L556="nio",0,IF(L556&gt;0,L556*J556/N556,0))*VLOOKUP(B556,'2B-Kosten per locatie'!$A$14:$D$38,4,FALSE)</f>
        <v>#DIV/0!</v>
      </c>
      <c r="N556" s="305">
        <f>IF(L556="nio",0,IF(L556&gt;0,VLOOKUP(G556,'3-Productie normen'!A:J,VLOOKUP(L556,'3-Productie normen'!$B$34:$C$37,2,FALSE),FALSE)))</f>
        <v>0</v>
      </c>
      <c r="O556" s="306" t="str">
        <f>VLOOKUP(G556,'3-Productie normen'!A:L,9,FALSE)</f>
        <v>S</v>
      </c>
      <c r="P556" s="306"/>
      <c r="R556" s="307">
        <f t="shared" si="17"/>
        <v>1000</v>
      </c>
    </row>
    <row r="557" spans="1:18" ht="14.1" customHeight="1">
      <c r="A557" s="73">
        <v>557</v>
      </c>
      <c r="B557" s="457" t="s">
        <v>257</v>
      </c>
      <c r="C557" s="273" t="s">
        <v>562</v>
      </c>
      <c r="D557" s="467" t="s">
        <v>346</v>
      </c>
      <c r="E557" s="470">
        <v>0.36</v>
      </c>
      <c r="F557" s="84" t="s">
        <v>558</v>
      </c>
      <c r="G557" s="273" t="s">
        <v>43</v>
      </c>
      <c r="H557" s="69" t="s">
        <v>75</v>
      </c>
      <c r="I557" s="69" t="s">
        <v>75</v>
      </c>
      <c r="J557" s="471">
        <v>14</v>
      </c>
      <c r="K557" s="304">
        <f t="shared" si="16"/>
        <v>200</v>
      </c>
      <c r="L557" s="221">
        <v>200</v>
      </c>
      <c r="M557" s="220" t="e">
        <f>IF(L557="nio",0,IF(L557&gt;0,L557*J557/N557,0))*VLOOKUP(B557,'2B-Kosten per locatie'!$A$14:$D$38,4,FALSE)</f>
        <v>#DIV/0!</v>
      </c>
      <c r="N557" s="305">
        <f>IF(L557="nio",0,IF(L557&gt;0,VLOOKUP(G557,'3-Productie normen'!A:J,VLOOKUP(L557,'3-Productie normen'!$B$34:$C$37,2,FALSE),FALSE)))</f>
        <v>0</v>
      </c>
      <c r="O557" s="306" t="str">
        <f>VLOOKUP(G557,'3-Productie normen'!A:L,9,FALSE)</f>
        <v>V</v>
      </c>
      <c r="P557" s="306"/>
      <c r="R557" s="307">
        <f t="shared" si="17"/>
        <v>2800</v>
      </c>
    </row>
    <row r="558" spans="1:18" ht="14.1" customHeight="1">
      <c r="A558" s="73">
        <v>558</v>
      </c>
      <c r="B558" s="457" t="s">
        <v>257</v>
      </c>
      <c r="C558" s="273" t="s">
        <v>562</v>
      </c>
      <c r="D558" s="467" t="s">
        <v>346</v>
      </c>
      <c r="E558" s="470">
        <v>0.37</v>
      </c>
      <c r="F558" s="84" t="s">
        <v>463</v>
      </c>
      <c r="G558" s="69" t="s">
        <v>46</v>
      </c>
      <c r="H558" s="69" t="s">
        <v>75</v>
      </c>
      <c r="I558" s="69" t="s">
        <v>75</v>
      </c>
      <c r="J558" s="471">
        <v>42</v>
      </c>
      <c r="K558" s="304">
        <f t="shared" si="16"/>
        <v>200</v>
      </c>
      <c r="L558" s="221">
        <v>200</v>
      </c>
      <c r="M558" s="220" t="e">
        <f>IF(L558="nio",0,IF(L558&gt;0,L558*J558/N558,0))*VLOOKUP(B558,'2B-Kosten per locatie'!$A$14:$D$38,4,FALSE)</f>
        <v>#DIV/0!</v>
      </c>
      <c r="N558" s="305">
        <f>IF(L558="nio",0,IF(L558&gt;0,VLOOKUP(G558,'3-Productie normen'!A:J,VLOOKUP(L558,'3-Productie normen'!$B$34:$C$37,2,FALSE),FALSE)))</f>
        <v>0</v>
      </c>
      <c r="O558" s="306" t="str">
        <f>VLOOKUP(G558,'3-Productie normen'!A:L,9,FALSE)</f>
        <v>V</v>
      </c>
      <c r="P558" s="306"/>
      <c r="R558" s="307">
        <f t="shared" si="17"/>
        <v>8400</v>
      </c>
    </row>
    <row r="559" spans="1:18" ht="14.1" customHeight="1">
      <c r="A559" s="73">
        <v>559</v>
      </c>
      <c r="B559" s="457" t="s">
        <v>257</v>
      </c>
      <c r="C559" s="273" t="s">
        <v>562</v>
      </c>
      <c r="D559" s="467" t="s">
        <v>346</v>
      </c>
      <c r="E559" s="470">
        <v>0.38</v>
      </c>
      <c r="F559" s="84" t="s">
        <v>77</v>
      </c>
      <c r="G559" s="286" t="s">
        <v>41</v>
      </c>
      <c r="H559" s="69" t="s">
        <v>75</v>
      </c>
      <c r="I559" s="69" t="s">
        <v>75</v>
      </c>
      <c r="J559" s="471">
        <v>4</v>
      </c>
      <c r="K559" s="304">
        <f t="shared" si="16"/>
        <v>200</v>
      </c>
      <c r="L559" s="221">
        <v>200</v>
      </c>
      <c r="M559" s="220" t="e">
        <f>IF(L559="nio",0,IF(L559&gt;0,L559*J559/N559,0))*VLOOKUP(B559,'2B-Kosten per locatie'!$A$14:$D$38,4,FALSE)</f>
        <v>#DIV/0!</v>
      </c>
      <c r="N559" s="305">
        <f>IF(L559="nio",0,IF(L559&gt;0,VLOOKUP(G559,'3-Productie normen'!A:J,VLOOKUP(L559,'3-Productie normen'!$B$34:$C$37,2,FALSE),FALSE)))</f>
        <v>0</v>
      </c>
      <c r="O559" s="306" t="str">
        <f>VLOOKUP(G559,'3-Productie normen'!A:L,9,FALSE)</f>
        <v>S</v>
      </c>
      <c r="P559" s="306"/>
      <c r="R559" s="307">
        <f t="shared" si="17"/>
        <v>800</v>
      </c>
    </row>
    <row r="560" spans="1:18" ht="14.1" customHeight="1">
      <c r="A560" s="73">
        <v>560</v>
      </c>
      <c r="B560" s="457" t="s">
        <v>257</v>
      </c>
      <c r="C560" s="273" t="s">
        <v>562</v>
      </c>
      <c r="D560" s="467" t="s">
        <v>346</v>
      </c>
      <c r="E560" s="470">
        <v>0.39</v>
      </c>
      <c r="F560" s="84" t="s">
        <v>558</v>
      </c>
      <c r="G560" s="273" t="s">
        <v>43</v>
      </c>
      <c r="H560" s="69" t="s">
        <v>75</v>
      </c>
      <c r="I560" s="69" t="s">
        <v>75</v>
      </c>
      <c r="J560" s="471">
        <v>6</v>
      </c>
      <c r="K560" s="304">
        <f t="shared" ref="K560:K623" si="18">SUM(L560:L560)</f>
        <v>200</v>
      </c>
      <c r="L560" s="221">
        <v>200</v>
      </c>
      <c r="M560" s="220" t="e">
        <f>IF(L560="nio",0,IF(L560&gt;0,L560*J560/N560,0))*VLOOKUP(B560,'2B-Kosten per locatie'!$A$14:$D$38,4,FALSE)</f>
        <v>#DIV/0!</v>
      </c>
      <c r="N560" s="305">
        <f>IF(L560="nio",0,IF(L560&gt;0,VLOOKUP(G560,'3-Productie normen'!A:J,VLOOKUP(L560,'3-Productie normen'!$B$34:$C$37,2,FALSE),FALSE)))</f>
        <v>0</v>
      </c>
      <c r="O560" s="306" t="str">
        <f>VLOOKUP(G560,'3-Productie normen'!A:L,9,FALSE)</f>
        <v>V</v>
      </c>
      <c r="P560" s="306"/>
      <c r="R560" s="307">
        <f t="shared" si="17"/>
        <v>1200</v>
      </c>
    </row>
    <row r="561" spans="1:18" ht="14.1" customHeight="1">
      <c r="A561" s="73">
        <v>561</v>
      </c>
      <c r="B561" s="457" t="s">
        <v>257</v>
      </c>
      <c r="C561" s="273" t="s">
        <v>562</v>
      </c>
      <c r="D561" s="467" t="s">
        <v>346</v>
      </c>
      <c r="E561" s="470">
        <v>0.4</v>
      </c>
      <c r="F561" s="84" t="s">
        <v>537</v>
      </c>
      <c r="G561" s="69" t="s">
        <v>39</v>
      </c>
      <c r="H561" s="69" t="s">
        <v>75</v>
      </c>
      <c r="I561" s="69" t="s">
        <v>75</v>
      </c>
      <c r="J561" s="471">
        <v>15</v>
      </c>
      <c r="K561" s="304">
        <f t="shared" si="18"/>
        <v>40</v>
      </c>
      <c r="L561" s="221">
        <v>40</v>
      </c>
      <c r="M561" s="220" t="e">
        <f>IF(L561="nio",0,IF(L561&gt;0,L561*J561/N561,0))*VLOOKUP(B561,'2B-Kosten per locatie'!$A$14:$D$38,4,FALSE)</f>
        <v>#DIV/0!</v>
      </c>
      <c r="N561" s="305">
        <f>IF(L561="nio",0,IF(L561&gt;0,VLOOKUP(G561,'3-Productie normen'!A:J,VLOOKUP(L561,'3-Productie normen'!$B$34:$C$37,2,FALSE),FALSE)))</f>
        <v>0</v>
      </c>
      <c r="O561" s="306" t="str">
        <f>VLOOKUP(G561,'3-Productie normen'!A:L,9,FALSE)</f>
        <v>B</v>
      </c>
      <c r="P561" s="306"/>
      <c r="R561" s="307">
        <f t="shared" ref="R561:R624" si="19">K561*J561</f>
        <v>600</v>
      </c>
    </row>
    <row r="562" spans="1:18" ht="14.1" customHeight="1">
      <c r="A562" s="73">
        <v>562</v>
      </c>
      <c r="B562" s="457" t="s">
        <v>257</v>
      </c>
      <c r="C562" s="273" t="s">
        <v>562</v>
      </c>
      <c r="D562" s="467" t="s">
        <v>346</v>
      </c>
      <c r="E562" s="470">
        <v>0.41</v>
      </c>
      <c r="F562" s="84" t="s">
        <v>537</v>
      </c>
      <c r="G562" s="69" t="s">
        <v>39</v>
      </c>
      <c r="H562" s="69" t="s">
        <v>75</v>
      </c>
      <c r="I562" s="69" t="s">
        <v>75</v>
      </c>
      <c r="J562" s="471">
        <v>13</v>
      </c>
      <c r="K562" s="304">
        <f t="shared" si="18"/>
        <v>40</v>
      </c>
      <c r="L562" s="221">
        <v>40</v>
      </c>
      <c r="M562" s="220" t="e">
        <f>IF(L562="nio",0,IF(L562&gt;0,L562*J562/N562,0))*VLOOKUP(B562,'2B-Kosten per locatie'!$A$14:$D$38,4,FALSE)</f>
        <v>#DIV/0!</v>
      </c>
      <c r="N562" s="305">
        <f>IF(L562="nio",0,IF(L562&gt;0,VLOOKUP(G562,'3-Productie normen'!A:J,VLOOKUP(L562,'3-Productie normen'!$B$34:$C$37,2,FALSE),FALSE)))</f>
        <v>0</v>
      </c>
      <c r="O562" s="306" t="str">
        <f>VLOOKUP(G562,'3-Productie normen'!A:L,9,FALSE)</f>
        <v>B</v>
      </c>
      <c r="P562" s="306"/>
      <c r="R562" s="307">
        <f t="shared" si="19"/>
        <v>520</v>
      </c>
    </row>
    <row r="563" spans="1:18" ht="14.1" customHeight="1">
      <c r="A563" s="73">
        <v>563</v>
      </c>
      <c r="B563" s="457" t="s">
        <v>257</v>
      </c>
      <c r="C563" s="273" t="s">
        <v>562</v>
      </c>
      <c r="D563" s="467" t="s">
        <v>346</v>
      </c>
      <c r="E563" s="470">
        <v>0.43</v>
      </c>
      <c r="F563" s="84" t="s">
        <v>763</v>
      </c>
      <c r="G563" s="69" t="s">
        <v>50</v>
      </c>
      <c r="H563" s="69" t="s">
        <v>347</v>
      </c>
      <c r="I563" s="457" t="s">
        <v>364</v>
      </c>
      <c r="J563" s="471">
        <v>203</v>
      </c>
      <c r="K563" s="304">
        <f t="shared" si="18"/>
        <v>200</v>
      </c>
      <c r="L563" s="221">
        <v>200</v>
      </c>
      <c r="M563" s="220" t="e">
        <f>IF(L563="nio",0,IF(L563&gt;0,L563*J563/N563,0))*VLOOKUP(B563,'2B-Kosten per locatie'!$A$14:$D$38,4,FALSE)</f>
        <v>#DIV/0!</v>
      </c>
      <c r="N563" s="305">
        <f>IF(L563="nio",0,IF(L563&gt;0,VLOOKUP(G563,'3-Productie normen'!A:J,VLOOKUP(L563,'3-Productie normen'!$B$34:$C$37,2,FALSE),FALSE)))</f>
        <v>0</v>
      </c>
      <c r="O563" s="306" t="str">
        <f>VLOOKUP(G563,'3-Productie normen'!A:L,9,FALSE)</f>
        <v>L</v>
      </c>
      <c r="P563" s="306"/>
      <c r="R563" s="307">
        <f t="shared" si="19"/>
        <v>40600</v>
      </c>
    </row>
    <row r="564" spans="1:18" ht="14.1" customHeight="1">
      <c r="A564" s="73">
        <v>564</v>
      </c>
      <c r="B564" s="457" t="s">
        <v>257</v>
      </c>
      <c r="C564" s="273" t="s">
        <v>562</v>
      </c>
      <c r="D564" s="467" t="s">
        <v>346</v>
      </c>
      <c r="E564" s="470">
        <v>0.44</v>
      </c>
      <c r="F564" s="84" t="s">
        <v>461</v>
      </c>
      <c r="G564" s="69" t="s">
        <v>50</v>
      </c>
      <c r="H564" s="69" t="s">
        <v>347</v>
      </c>
      <c r="I564" s="457" t="s">
        <v>364</v>
      </c>
      <c r="J564" s="471">
        <v>20</v>
      </c>
      <c r="K564" s="304">
        <f t="shared" si="18"/>
        <v>200</v>
      </c>
      <c r="L564" s="221">
        <v>200</v>
      </c>
      <c r="M564" s="220" t="e">
        <f>IF(L564="nio",0,IF(L564&gt;0,L564*J564/N564,0))*VLOOKUP(B564,'2B-Kosten per locatie'!$A$14:$D$38,4,FALSE)</f>
        <v>#DIV/0!</v>
      </c>
      <c r="N564" s="305">
        <f>IF(L564="nio",0,IF(L564&gt;0,VLOOKUP(G564,'3-Productie normen'!A:J,VLOOKUP(L564,'3-Productie normen'!$B$34:$C$37,2,FALSE),FALSE)))</f>
        <v>0</v>
      </c>
      <c r="O564" s="306" t="str">
        <f>VLOOKUP(G564,'3-Productie normen'!A:L,9,FALSE)</f>
        <v>L</v>
      </c>
      <c r="P564" s="306"/>
      <c r="R564" s="307">
        <f t="shared" si="19"/>
        <v>4000</v>
      </c>
    </row>
    <row r="565" spans="1:18" ht="14.1" customHeight="1">
      <c r="A565" s="73">
        <v>565</v>
      </c>
      <c r="B565" s="457" t="s">
        <v>257</v>
      </c>
      <c r="C565" s="273" t="s">
        <v>562</v>
      </c>
      <c r="D565" s="467" t="s">
        <v>346</v>
      </c>
      <c r="E565" s="470">
        <v>0.45</v>
      </c>
      <c r="F565" s="84" t="s">
        <v>382</v>
      </c>
      <c r="G565" s="69" t="s">
        <v>290</v>
      </c>
      <c r="H565" s="69" t="s">
        <v>75</v>
      </c>
      <c r="I565" s="69" t="s">
        <v>75</v>
      </c>
      <c r="J565" s="471">
        <v>74</v>
      </c>
      <c r="K565" s="304">
        <f t="shared" si="18"/>
        <v>80</v>
      </c>
      <c r="L565" s="221">
        <v>80</v>
      </c>
      <c r="M565" s="220" t="e">
        <f>IF(L565="nio",0,IF(L565&gt;0,L565*J565/N565,0))*VLOOKUP(B565,'2B-Kosten per locatie'!$A$14:$D$38,4,FALSE)</f>
        <v>#DIV/0!</v>
      </c>
      <c r="N565" s="305">
        <f>IF(L565="nio",0,IF(L565&gt;0,VLOOKUP(G565,'3-Productie normen'!A:J,VLOOKUP(L565,'3-Productie normen'!$B$34:$C$37,2,FALSE),FALSE)))</f>
        <v>0</v>
      </c>
      <c r="O565" s="306" t="str">
        <f>VLOOKUP(G565,'3-Productie normen'!A:L,9,FALSE)</f>
        <v>L</v>
      </c>
      <c r="P565" s="306"/>
      <c r="R565" s="307">
        <f t="shared" si="19"/>
        <v>5920</v>
      </c>
    </row>
    <row r="566" spans="1:18" ht="14.1" customHeight="1">
      <c r="A566" s="73">
        <v>566</v>
      </c>
      <c r="B566" s="457" t="s">
        <v>257</v>
      </c>
      <c r="C566" s="273" t="s">
        <v>562</v>
      </c>
      <c r="D566" s="302">
        <v>1</v>
      </c>
      <c r="E566" s="470">
        <v>1.01</v>
      </c>
      <c r="F566" s="84" t="s">
        <v>558</v>
      </c>
      <c r="G566" s="273" t="s">
        <v>43</v>
      </c>
      <c r="H566" s="84" t="s">
        <v>644</v>
      </c>
      <c r="I566" s="458" t="s">
        <v>80</v>
      </c>
      <c r="J566" s="471">
        <v>30</v>
      </c>
      <c r="K566" s="304">
        <f t="shared" si="18"/>
        <v>200</v>
      </c>
      <c r="L566" s="221">
        <v>200</v>
      </c>
      <c r="M566" s="220" t="e">
        <f>IF(L566="nio",0,IF(L566&gt;0,L566*J566/N566,0))*VLOOKUP(B566,'2B-Kosten per locatie'!$A$14:$D$38,4,FALSE)</f>
        <v>#DIV/0!</v>
      </c>
      <c r="N566" s="305">
        <f>IF(L566="nio",0,IF(L566&gt;0,VLOOKUP(G566,'3-Productie normen'!A:J,VLOOKUP(L566,'3-Productie normen'!$B$34:$C$37,2,FALSE),FALSE)))</f>
        <v>0</v>
      </c>
      <c r="O566" s="306" t="str">
        <f>VLOOKUP(G566,'3-Productie normen'!A:L,9,FALSE)</f>
        <v>V</v>
      </c>
      <c r="P566" s="306"/>
      <c r="R566" s="307">
        <f t="shared" si="19"/>
        <v>6000</v>
      </c>
    </row>
    <row r="567" spans="1:18" ht="14.1" customHeight="1">
      <c r="A567" s="73">
        <v>567</v>
      </c>
      <c r="B567" s="457" t="s">
        <v>257</v>
      </c>
      <c r="C567" s="273" t="s">
        <v>562</v>
      </c>
      <c r="D567" s="302">
        <v>1</v>
      </c>
      <c r="E567" s="470">
        <v>1.02</v>
      </c>
      <c r="F567" s="84" t="s">
        <v>558</v>
      </c>
      <c r="G567" s="273" t="s">
        <v>43</v>
      </c>
      <c r="H567" s="69" t="s">
        <v>75</v>
      </c>
      <c r="I567" s="69" t="s">
        <v>75</v>
      </c>
      <c r="J567" s="471">
        <v>19</v>
      </c>
      <c r="K567" s="304">
        <f t="shared" si="18"/>
        <v>200</v>
      </c>
      <c r="L567" s="221">
        <v>200</v>
      </c>
      <c r="M567" s="220" t="e">
        <f>IF(L567="nio",0,IF(L567&gt;0,L567*J567/N567,0))*VLOOKUP(B567,'2B-Kosten per locatie'!$A$14:$D$38,4,FALSE)</f>
        <v>#DIV/0!</v>
      </c>
      <c r="N567" s="305">
        <f>IF(L567="nio",0,IF(L567&gt;0,VLOOKUP(G567,'3-Productie normen'!A:J,VLOOKUP(L567,'3-Productie normen'!$B$34:$C$37,2,FALSE),FALSE)))</f>
        <v>0</v>
      </c>
      <c r="O567" s="306" t="str">
        <f>VLOOKUP(G567,'3-Productie normen'!A:L,9,FALSE)</f>
        <v>V</v>
      </c>
      <c r="P567" s="306"/>
      <c r="R567" s="307">
        <f t="shared" si="19"/>
        <v>3800</v>
      </c>
    </row>
    <row r="568" spans="1:18" ht="14.1" customHeight="1">
      <c r="A568" s="73">
        <v>568</v>
      </c>
      <c r="B568" s="457" t="s">
        <v>257</v>
      </c>
      <c r="C568" s="273" t="s">
        <v>562</v>
      </c>
      <c r="D568" s="302">
        <v>1</v>
      </c>
      <c r="E568" s="470">
        <v>1.03</v>
      </c>
      <c r="F568" s="84" t="s">
        <v>558</v>
      </c>
      <c r="G568" s="273" t="s">
        <v>43</v>
      </c>
      <c r="H568" s="69" t="s">
        <v>75</v>
      </c>
      <c r="I568" s="69" t="s">
        <v>75</v>
      </c>
      <c r="J568" s="471">
        <v>18</v>
      </c>
      <c r="K568" s="304">
        <f t="shared" si="18"/>
        <v>200</v>
      </c>
      <c r="L568" s="221">
        <v>200</v>
      </c>
      <c r="M568" s="220" t="e">
        <f>IF(L568="nio",0,IF(L568&gt;0,L568*J568/N568,0))*VLOOKUP(B568,'2B-Kosten per locatie'!$A$14:$D$38,4,FALSE)</f>
        <v>#DIV/0!</v>
      </c>
      <c r="N568" s="305">
        <f>IF(L568="nio",0,IF(L568&gt;0,VLOOKUP(G568,'3-Productie normen'!A:J,VLOOKUP(L568,'3-Productie normen'!$B$34:$C$37,2,FALSE),FALSE)))</f>
        <v>0</v>
      </c>
      <c r="O568" s="306" t="str">
        <f>VLOOKUP(G568,'3-Productie normen'!A:L,9,FALSE)</f>
        <v>V</v>
      </c>
      <c r="P568" s="306"/>
      <c r="R568" s="307">
        <f t="shared" si="19"/>
        <v>3600</v>
      </c>
    </row>
    <row r="569" spans="1:18" ht="14.1" customHeight="1">
      <c r="A569" s="73">
        <v>569</v>
      </c>
      <c r="B569" s="457" t="s">
        <v>257</v>
      </c>
      <c r="C569" s="273" t="s">
        <v>562</v>
      </c>
      <c r="D569" s="302">
        <v>1</v>
      </c>
      <c r="E569" s="470">
        <v>1.04</v>
      </c>
      <c r="F569" s="84" t="s">
        <v>558</v>
      </c>
      <c r="G569" s="273" t="s">
        <v>43</v>
      </c>
      <c r="H569" s="69" t="s">
        <v>75</v>
      </c>
      <c r="I569" s="69" t="s">
        <v>75</v>
      </c>
      <c r="J569" s="471">
        <v>35</v>
      </c>
      <c r="K569" s="304">
        <f t="shared" si="18"/>
        <v>200</v>
      </c>
      <c r="L569" s="221">
        <v>200</v>
      </c>
      <c r="M569" s="220" t="e">
        <f>IF(L569="nio",0,IF(L569&gt;0,L569*J569/N569,0))*VLOOKUP(B569,'2B-Kosten per locatie'!$A$14:$D$38,4,FALSE)</f>
        <v>#DIV/0!</v>
      </c>
      <c r="N569" s="305">
        <f>IF(L569="nio",0,IF(L569&gt;0,VLOOKUP(G569,'3-Productie normen'!A:J,VLOOKUP(L569,'3-Productie normen'!$B$34:$C$37,2,FALSE),FALSE)))</f>
        <v>0</v>
      </c>
      <c r="O569" s="306" t="str">
        <f>VLOOKUP(G569,'3-Productie normen'!A:L,9,FALSE)</f>
        <v>V</v>
      </c>
      <c r="P569" s="306"/>
      <c r="R569" s="307">
        <f t="shared" si="19"/>
        <v>7000</v>
      </c>
    </row>
    <row r="570" spans="1:18" ht="14.1" customHeight="1">
      <c r="A570" s="73">
        <v>570</v>
      </c>
      <c r="B570" s="457" t="s">
        <v>257</v>
      </c>
      <c r="C570" s="273" t="s">
        <v>562</v>
      </c>
      <c r="D570" s="302">
        <v>1</v>
      </c>
      <c r="E570" s="470">
        <v>1.05</v>
      </c>
      <c r="F570" s="84" t="s">
        <v>288</v>
      </c>
      <c r="G570" s="286" t="s">
        <v>41</v>
      </c>
      <c r="H570" s="69" t="s">
        <v>350</v>
      </c>
      <c r="I570" s="457" t="s">
        <v>76</v>
      </c>
      <c r="J570" s="471">
        <v>9</v>
      </c>
      <c r="K570" s="304">
        <f t="shared" si="18"/>
        <v>200</v>
      </c>
      <c r="L570" s="221">
        <v>200</v>
      </c>
      <c r="M570" s="220" t="e">
        <f>IF(L570="nio",0,IF(L570&gt;0,L570*J570/N570,0))*VLOOKUP(B570,'2B-Kosten per locatie'!$A$14:$D$38,4,FALSE)</f>
        <v>#DIV/0!</v>
      </c>
      <c r="N570" s="305">
        <f>IF(L570="nio",0,IF(L570&gt;0,VLOOKUP(G570,'3-Productie normen'!A:J,VLOOKUP(L570,'3-Productie normen'!$B$34:$C$37,2,FALSE),FALSE)))</f>
        <v>0</v>
      </c>
      <c r="O570" s="306" t="str">
        <f>VLOOKUP(G570,'3-Productie normen'!A:L,9,FALSE)</f>
        <v>S</v>
      </c>
      <c r="P570" s="306"/>
      <c r="R570" s="307">
        <f t="shared" si="19"/>
        <v>1800</v>
      </c>
    </row>
    <row r="571" spans="1:18" ht="14.1" customHeight="1">
      <c r="A571" s="73">
        <v>571</v>
      </c>
      <c r="B571" s="457" t="s">
        <v>257</v>
      </c>
      <c r="C571" s="273" t="s">
        <v>562</v>
      </c>
      <c r="D571" s="302">
        <v>1</v>
      </c>
      <c r="E571" s="470">
        <v>1.07</v>
      </c>
      <c r="F571" s="84" t="s">
        <v>382</v>
      </c>
      <c r="G571" s="69" t="s">
        <v>290</v>
      </c>
      <c r="H571" s="69" t="s">
        <v>75</v>
      </c>
      <c r="I571" s="69" t="s">
        <v>75</v>
      </c>
      <c r="J571" s="471">
        <v>75</v>
      </c>
      <c r="K571" s="304">
        <f t="shared" si="18"/>
        <v>80</v>
      </c>
      <c r="L571" s="221">
        <v>80</v>
      </c>
      <c r="M571" s="220" t="e">
        <f>IF(L571="nio",0,IF(L571&gt;0,L571*J571/N571,0))*VLOOKUP(B571,'2B-Kosten per locatie'!$A$14:$D$38,4,FALSE)</f>
        <v>#DIV/0!</v>
      </c>
      <c r="N571" s="305">
        <f>IF(L571="nio",0,IF(L571&gt;0,VLOOKUP(G571,'3-Productie normen'!A:J,VLOOKUP(L571,'3-Productie normen'!$B$34:$C$37,2,FALSE),FALSE)))</f>
        <v>0</v>
      </c>
      <c r="O571" s="306" t="str">
        <f>VLOOKUP(G571,'3-Productie normen'!A:L,9,FALSE)</f>
        <v>L</v>
      </c>
      <c r="P571" s="306"/>
      <c r="R571" s="307">
        <f t="shared" si="19"/>
        <v>6000</v>
      </c>
    </row>
    <row r="572" spans="1:18" ht="14.1" customHeight="1">
      <c r="A572" s="73">
        <v>572</v>
      </c>
      <c r="B572" s="457" t="s">
        <v>257</v>
      </c>
      <c r="C572" s="273" t="s">
        <v>562</v>
      </c>
      <c r="D572" s="302">
        <v>1</v>
      </c>
      <c r="E572" s="470">
        <v>1.08</v>
      </c>
      <c r="F572" s="84" t="s">
        <v>382</v>
      </c>
      <c r="G572" s="69" t="s">
        <v>290</v>
      </c>
      <c r="H572" s="69" t="s">
        <v>75</v>
      </c>
      <c r="I572" s="69" t="s">
        <v>75</v>
      </c>
      <c r="J572" s="471">
        <v>41</v>
      </c>
      <c r="K572" s="304">
        <f t="shared" si="18"/>
        <v>80</v>
      </c>
      <c r="L572" s="221">
        <v>80</v>
      </c>
      <c r="M572" s="220" t="e">
        <f>IF(L572="nio",0,IF(L572&gt;0,L572*J572/N572,0))*VLOOKUP(B572,'2B-Kosten per locatie'!$A$14:$D$38,4,FALSE)</f>
        <v>#DIV/0!</v>
      </c>
      <c r="N572" s="305">
        <f>IF(L572="nio",0,IF(L572&gt;0,VLOOKUP(G572,'3-Productie normen'!A:J,VLOOKUP(L572,'3-Productie normen'!$B$34:$C$37,2,FALSE),FALSE)))</f>
        <v>0</v>
      </c>
      <c r="O572" s="306" t="str">
        <f>VLOOKUP(G572,'3-Productie normen'!A:L,9,FALSE)</f>
        <v>L</v>
      </c>
      <c r="P572" s="306"/>
      <c r="R572" s="307">
        <f t="shared" si="19"/>
        <v>3280</v>
      </c>
    </row>
    <row r="573" spans="1:18" ht="14.1" customHeight="1">
      <c r="A573" s="73">
        <v>573</v>
      </c>
      <c r="B573" s="457" t="s">
        <v>257</v>
      </c>
      <c r="C573" s="273" t="s">
        <v>562</v>
      </c>
      <c r="D573" s="302">
        <v>1</v>
      </c>
      <c r="E573" s="470">
        <v>1.0900000000000001</v>
      </c>
      <c r="F573" s="84" t="s">
        <v>382</v>
      </c>
      <c r="G573" s="69" t="s">
        <v>290</v>
      </c>
      <c r="H573" s="69" t="s">
        <v>75</v>
      </c>
      <c r="I573" s="69" t="s">
        <v>75</v>
      </c>
      <c r="J573" s="471">
        <v>15</v>
      </c>
      <c r="K573" s="304">
        <f t="shared" si="18"/>
        <v>80</v>
      </c>
      <c r="L573" s="221">
        <v>80</v>
      </c>
      <c r="M573" s="220" t="e">
        <f>IF(L573="nio",0,IF(L573&gt;0,L573*J573/N573,0))*VLOOKUP(B573,'2B-Kosten per locatie'!$A$14:$D$38,4,FALSE)</f>
        <v>#DIV/0!</v>
      </c>
      <c r="N573" s="305">
        <f>IF(L573="nio",0,IF(L573&gt;0,VLOOKUP(G573,'3-Productie normen'!A:J,VLOOKUP(L573,'3-Productie normen'!$B$34:$C$37,2,FALSE),FALSE)))</f>
        <v>0</v>
      </c>
      <c r="O573" s="306" t="str">
        <f>VLOOKUP(G573,'3-Productie normen'!A:L,9,FALSE)</f>
        <v>L</v>
      </c>
      <c r="P573" s="306"/>
      <c r="R573" s="307">
        <f t="shared" si="19"/>
        <v>1200</v>
      </c>
    </row>
    <row r="574" spans="1:18" ht="14.1" customHeight="1">
      <c r="A574" s="73">
        <v>574</v>
      </c>
      <c r="B574" s="457" t="s">
        <v>257</v>
      </c>
      <c r="C574" s="273" t="s">
        <v>562</v>
      </c>
      <c r="D574" s="302">
        <v>1</v>
      </c>
      <c r="E574" s="470">
        <v>1.1000000000000001</v>
      </c>
      <c r="F574" s="84" t="s">
        <v>382</v>
      </c>
      <c r="G574" s="69" t="s">
        <v>290</v>
      </c>
      <c r="H574" s="69" t="s">
        <v>75</v>
      </c>
      <c r="I574" s="69" t="s">
        <v>75</v>
      </c>
      <c r="J574" s="471">
        <v>41</v>
      </c>
      <c r="K574" s="304">
        <f t="shared" si="18"/>
        <v>80</v>
      </c>
      <c r="L574" s="221">
        <v>80</v>
      </c>
      <c r="M574" s="220" t="e">
        <f>IF(L574="nio",0,IF(L574&gt;0,L574*J574/N574,0))*VLOOKUP(B574,'2B-Kosten per locatie'!$A$14:$D$38,4,FALSE)</f>
        <v>#DIV/0!</v>
      </c>
      <c r="N574" s="305">
        <f>IF(L574="nio",0,IF(L574&gt;0,VLOOKUP(G574,'3-Productie normen'!A:J,VLOOKUP(L574,'3-Productie normen'!$B$34:$C$37,2,FALSE),FALSE)))</f>
        <v>0</v>
      </c>
      <c r="O574" s="306" t="str">
        <f>VLOOKUP(G574,'3-Productie normen'!A:L,9,FALSE)</f>
        <v>L</v>
      </c>
      <c r="P574" s="306"/>
      <c r="R574" s="307">
        <f t="shared" si="19"/>
        <v>3280</v>
      </c>
    </row>
    <row r="575" spans="1:18" ht="14.1" customHeight="1">
      <c r="A575" s="73">
        <v>575</v>
      </c>
      <c r="B575" s="457" t="s">
        <v>257</v>
      </c>
      <c r="C575" s="273" t="s">
        <v>562</v>
      </c>
      <c r="D575" s="302">
        <v>1</v>
      </c>
      <c r="E575" s="470">
        <v>1.1100000000000001</v>
      </c>
      <c r="F575" s="84" t="s">
        <v>382</v>
      </c>
      <c r="G575" s="69" t="s">
        <v>290</v>
      </c>
      <c r="H575" s="69" t="s">
        <v>75</v>
      </c>
      <c r="I575" s="69" t="s">
        <v>75</v>
      </c>
      <c r="J575" s="471">
        <v>43</v>
      </c>
      <c r="K575" s="304">
        <f t="shared" si="18"/>
        <v>80</v>
      </c>
      <c r="L575" s="221">
        <v>80</v>
      </c>
      <c r="M575" s="220" t="e">
        <f>IF(L575="nio",0,IF(L575&gt;0,L575*J575/N575,0))*VLOOKUP(B575,'2B-Kosten per locatie'!$A$14:$D$38,4,FALSE)</f>
        <v>#DIV/0!</v>
      </c>
      <c r="N575" s="305">
        <f>IF(L575="nio",0,IF(L575&gt;0,VLOOKUP(G575,'3-Productie normen'!A:J,VLOOKUP(L575,'3-Productie normen'!$B$34:$C$37,2,FALSE),FALSE)))</f>
        <v>0</v>
      </c>
      <c r="O575" s="306" t="str">
        <f>VLOOKUP(G575,'3-Productie normen'!A:L,9,FALSE)</f>
        <v>L</v>
      </c>
      <c r="P575" s="306"/>
      <c r="R575" s="307">
        <f t="shared" si="19"/>
        <v>3440</v>
      </c>
    </row>
    <row r="576" spans="1:18" ht="14.1" customHeight="1">
      <c r="A576" s="73">
        <v>576</v>
      </c>
      <c r="B576" s="457" t="s">
        <v>257</v>
      </c>
      <c r="C576" s="273" t="s">
        <v>562</v>
      </c>
      <c r="D576" s="302">
        <v>1</v>
      </c>
      <c r="E576" s="470">
        <v>1.1200000000000001</v>
      </c>
      <c r="F576" s="84" t="s">
        <v>382</v>
      </c>
      <c r="G576" s="69" t="s">
        <v>290</v>
      </c>
      <c r="H576" s="69" t="s">
        <v>75</v>
      </c>
      <c r="I576" s="69" t="s">
        <v>75</v>
      </c>
      <c r="J576" s="471">
        <v>43</v>
      </c>
      <c r="K576" s="304">
        <f t="shared" si="18"/>
        <v>80</v>
      </c>
      <c r="L576" s="221">
        <v>80</v>
      </c>
      <c r="M576" s="220" t="e">
        <f>IF(L576="nio",0,IF(L576&gt;0,L576*J576/N576,0))*VLOOKUP(B576,'2B-Kosten per locatie'!$A$14:$D$38,4,FALSE)</f>
        <v>#DIV/0!</v>
      </c>
      <c r="N576" s="305">
        <f>IF(L576="nio",0,IF(L576&gt;0,VLOOKUP(G576,'3-Productie normen'!A:J,VLOOKUP(L576,'3-Productie normen'!$B$34:$C$37,2,FALSE),FALSE)))</f>
        <v>0</v>
      </c>
      <c r="O576" s="306" t="str">
        <f>VLOOKUP(G576,'3-Productie normen'!A:L,9,FALSE)</f>
        <v>L</v>
      </c>
      <c r="P576" s="306"/>
      <c r="R576" s="307">
        <f t="shared" si="19"/>
        <v>3440</v>
      </c>
    </row>
    <row r="577" spans="1:18" ht="14.1" customHeight="1">
      <c r="A577" s="73">
        <v>577</v>
      </c>
      <c r="B577" s="457" t="s">
        <v>257</v>
      </c>
      <c r="C577" s="273" t="s">
        <v>562</v>
      </c>
      <c r="D577" s="302">
        <v>1</v>
      </c>
      <c r="E577" s="470">
        <v>1.1299999999999999</v>
      </c>
      <c r="F577" s="84" t="s">
        <v>382</v>
      </c>
      <c r="G577" s="69" t="s">
        <v>290</v>
      </c>
      <c r="H577" s="69" t="s">
        <v>75</v>
      </c>
      <c r="I577" s="69" t="s">
        <v>75</v>
      </c>
      <c r="J577" s="471">
        <v>36</v>
      </c>
      <c r="K577" s="304">
        <f t="shared" si="18"/>
        <v>80</v>
      </c>
      <c r="L577" s="221">
        <v>80</v>
      </c>
      <c r="M577" s="220" t="e">
        <f>IF(L577="nio",0,IF(L577&gt;0,L577*J577/N577,0))*VLOOKUP(B577,'2B-Kosten per locatie'!$A$14:$D$38,4,FALSE)</f>
        <v>#DIV/0!</v>
      </c>
      <c r="N577" s="305">
        <f>IF(L577="nio",0,IF(L577&gt;0,VLOOKUP(G577,'3-Productie normen'!A:J,VLOOKUP(L577,'3-Productie normen'!$B$34:$C$37,2,FALSE),FALSE)))</f>
        <v>0</v>
      </c>
      <c r="O577" s="306" t="str">
        <f>VLOOKUP(G577,'3-Productie normen'!A:L,9,FALSE)</f>
        <v>L</v>
      </c>
      <c r="P577" s="306"/>
      <c r="R577" s="307">
        <f t="shared" si="19"/>
        <v>2880</v>
      </c>
    </row>
    <row r="578" spans="1:18" ht="14.1" customHeight="1">
      <c r="A578" s="73">
        <v>578</v>
      </c>
      <c r="B578" s="457" t="s">
        <v>257</v>
      </c>
      <c r="C578" s="273" t="s">
        <v>562</v>
      </c>
      <c r="D578" s="302">
        <v>1</v>
      </c>
      <c r="E578" s="470">
        <v>1.1399999999999999</v>
      </c>
      <c r="F578" s="84" t="s">
        <v>288</v>
      </c>
      <c r="G578" s="286" t="s">
        <v>41</v>
      </c>
      <c r="H578" s="69" t="s">
        <v>350</v>
      </c>
      <c r="I578" s="457" t="s">
        <v>76</v>
      </c>
      <c r="J578" s="471">
        <v>4</v>
      </c>
      <c r="K578" s="304">
        <f t="shared" si="18"/>
        <v>200</v>
      </c>
      <c r="L578" s="221">
        <v>200</v>
      </c>
      <c r="M578" s="220" t="e">
        <f>IF(L578="nio",0,IF(L578&gt;0,L578*J578/N578,0))*VLOOKUP(B578,'2B-Kosten per locatie'!$A$14:$D$38,4,FALSE)</f>
        <v>#DIV/0!</v>
      </c>
      <c r="N578" s="305">
        <f>IF(L578="nio",0,IF(L578&gt;0,VLOOKUP(G578,'3-Productie normen'!A:J,VLOOKUP(L578,'3-Productie normen'!$B$34:$C$37,2,FALSE),FALSE)))</f>
        <v>0</v>
      </c>
      <c r="O578" s="306" t="str">
        <f>VLOOKUP(G578,'3-Productie normen'!A:L,9,FALSE)</f>
        <v>S</v>
      </c>
      <c r="P578" s="306"/>
      <c r="R578" s="307">
        <f t="shared" si="19"/>
        <v>800</v>
      </c>
    </row>
    <row r="579" spans="1:18" ht="14.1" customHeight="1">
      <c r="A579" s="73">
        <v>579</v>
      </c>
      <c r="B579" s="457" t="s">
        <v>257</v>
      </c>
      <c r="C579" s="273" t="s">
        <v>562</v>
      </c>
      <c r="D579" s="302">
        <v>1</v>
      </c>
      <c r="E579" s="470">
        <v>1.1499999999999999</v>
      </c>
      <c r="F579" s="84" t="s">
        <v>558</v>
      </c>
      <c r="G579" s="273" t="s">
        <v>43</v>
      </c>
      <c r="H579" s="69" t="s">
        <v>75</v>
      </c>
      <c r="I579" s="69" t="s">
        <v>75</v>
      </c>
      <c r="J579" s="471">
        <v>4</v>
      </c>
      <c r="K579" s="304">
        <f t="shared" si="18"/>
        <v>200</v>
      </c>
      <c r="L579" s="221">
        <v>200</v>
      </c>
      <c r="M579" s="220" t="e">
        <f>IF(L579="nio",0,IF(L579&gt;0,L579*J579/N579,0))*VLOOKUP(B579,'2B-Kosten per locatie'!$A$14:$D$38,4,FALSE)</f>
        <v>#DIV/0!</v>
      </c>
      <c r="N579" s="305">
        <f>IF(L579="nio",0,IF(L579&gt;0,VLOOKUP(G579,'3-Productie normen'!A:J,VLOOKUP(L579,'3-Productie normen'!$B$34:$C$37,2,FALSE),FALSE)))</f>
        <v>0</v>
      </c>
      <c r="O579" s="306" t="str">
        <f>VLOOKUP(G579,'3-Productie normen'!A:L,9,FALSE)</f>
        <v>V</v>
      </c>
      <c r="P579" s="306"/>
      <c r="R579" s="307">
        <f t="shared" si="19"/>
        <v>800</v>
      </c>
    </row>
    <row r="580" spans="1:18" ht="14.1" customHeight="1">
      <c r="A580" s="73">
        <v>580</v>
      </c>
      <c r="B580" s="457" t="s">
        <v>257</v>
      </c>
      <c r="C580" s="273" t="s">
        <v>562</v>
      </c>
      <c r="D580" s="302">
        <v>1</v>
      </c>
      <c r="E580" s="470">
        <v>1.1599999999999999</v>
      </c>
      <c r="F580" s="84" t="s">
        <v>537</v>
      </c>
      <c r="G580" s="69" t="s">
        <v>39</v>
      </c>
      <c r="H580" s="69" t="s">
        <v>75</v>
      </c>
      <c r="I580" s="69" t="s">
        <v>75</v>
      </c>
      <c r="J580" s="471">
        <v>11</v>
      </c>
      <c r="K580" s="304">
        <f t="shared" si="18"/>
        <v>40</v>
      </c>
      <c r="L580" s="221">
        <v>40</v>
      </c>
      <c r="M580" s="220" t="e">
        <f>IF(L580="nio",0,IF(L580&gt;0,L580*J580/N580,0))*VLOOKUP(B580,'2B-Kosten per locatie'!$A$14:$D$38,4,FALSE)</f>
        <v>#DIV/0!</v>
      </c>
      <c r="N580" s="305">
        <f>IF(L580="nio",0,IF(L580&gt;0,VLOOKUP(G580,'3-Productie normen'!A:J,VLOOKUP(L580,'3-Productie normen'!$B$34:$C$37,2,FALSE),FALSE)))</f>
        <v>0</v>
      </c>
      <c r="O580" s="306" t="str">
        <f>VLOOKUP(G580,'3-Productie normen'!A:L,9,FALSE)</f>
        <v>B</v>
      </c>
      <c r="P580" s="306"/>
      <c r="R580" s="307">
        <f t="shared" si="19"/>
        <v>440</v>
      </c>
    </row>
    <row r="581" spans="1:18" ht="14.1" customHeight="1">
      <c r="A581" s="73">
        <v>581</v>
      </c>
      <c r="B581" s="457" t="s">
        <v>257</v>
      </c>
      <c r="C581" s="273" t="s">
        <v>562</v>
      </c>
      <c r="D581" s="302">
        <v>1</v>
      </c>
      <c r="E581" s="470">
        <v>1.18</v>
      </c>
      <c r="F581" s="84" t="s">
        <v>558</v>
      </c>
      <c r="G581" s="273" t="s">
        <v>43</v>
      </c>
      <c r="H581" s="69" t="s">
        <v>75</v>
      </c>
      <c r="I581" s="69" t="s">
        <v>75</v>
      </c>
      <c r="J581" s="471">
        <v>18</v>
      </c>
      <c r="K581" s="304">
        <f t="shared" si="18"/>
        <v>200</v>
      </c>
      <c r="L581" s="221">
        <v>200</v>
      </c>
      <c r="M581" s="220" t="e">
        <f>IF(L581="nio",0,IF(L581&gt;0,L581*J581/N581,0))*VLOOKUP(B581,'2B-Kosten per locatie'!$A$14:$D$38,4,FALSE)</f>
        <v>#DIV/0!</v>
      </c>
      <c r="N581" s="305">
        <f>IF(L581="nio",0,IF(L581&gt;0,VLOOKUP(G581,'3-Productie normen'!A:J,VLOOKUP(L581,'3-Productie normen'!$B$34:$C$37,2,FALSE),FALSE)))</f>
        <v>0</v>
      </c>
      <c r="O581" s="306" t="str">
        <f>VLOOKUP(G581,'3-Productie normen'!A:L,9,FALSE)</f>
        <v>V</v>
      </c>
      <c r="P581" s="306"/>
      <c r="R581" s="307">
        <f t="shared" si="19"/>
        <v>3600</v>
      </c>
    </row>
    <row r="582" spans="1:18" ht="14.1" customHeight="1">
      <c r="A582" s="73">
        <v>582</v>
      </c>
      <c r="B582" s="457" t="s">
        <v>257</v>
      </c>
      <c r="C582" s="273" t="s">
        <v>562</v>
      </c>
      <c r="D582" s="302">
        <v>1</v>
      </c>
      <c r="E582" s="470">
        <v>1.19</v>
      </c>
      <c r="F582" s="84" t="s">
        <v>558</v>
      </c>
      <c r="G582" s="273" t="s">
        <v>43</v>
      </c>
      <c r="H582" s="69" t="s">
        <v>75</v>
      </c>
      <c r="I582" s="69" t="s">
        <v>75</v>
      </c>
      <c r="J582" s="471">
        <v>17</v>
      </c>
      <c r="K582" s="304">
        <f t="shared" si="18"/>
        <v>200</v>
      </c>
      <c r="L582" s="221">
        <v>200</v>
      </c>
      <c r="M582" s="220" t="e">
        <f>IF(L582="nio",0,IF(L582&gt;0,L582*J582/N582,0))*VLOOKUP(B582,'2B-Kosten per locatie'!$A$14:$D$38,4,FALSE)</f>
        <v>#DIV/0!</v>
      </c>
      <c r="N582" s="305">
        <f>IF(L582="nio",0,IF(L582&gt;0,VLOOKUP(G582,'3-Productie normen'!A:J,VLOOKUP(L582,'3-Productie normen'!$B$34:$C$37,2,FALSE),FALSE)))</f>
        <v>0</v>
      </c>
      <c r="O582" s="306" t="str">
        <f>VLOOKUP(G582,'3-Productie normen'!A:L,9,FALSE)</f>
        <v>V</v>
      </c>
      <c r="P582" s="306"/>
      <c r="R582" s="307">
        <f t="shared" si="19"/>
        <v>3400</v>
      </c>
    </row>
    <row r="583" spans="1:18" ht="14.1" customHeight="1">
      <c r="A583" s="73">
        <v>583</v>
      </c>
      <c r="B583" s="457" t="s">
        <v>257</v>
      </c>
      <c r="C583" s="273" t="s">
        <v>562</v>
      </c>
      <c r="D583" s="302">
        <v>1</v>
      </c>
      <c r="E583" s="470">
        <v>1.2</v>
      </c>
      <c r="F583" s="84" t="s">
        <v>288</v>
      </c>
      <c r="G583" s="286" t="s">
        <v>41</v>
      </c>
      <c r="H583" s="69" t="s">
        <v>350</v>
      </c>
      <c r="I583" s="457" t="s">
        <v>76</v>
      </c>
      <c r="J583" s="471">
        <v>9</v>
      </c>
      <c r="K583" s="304">
        <f t="shared" si="18"/>
        <v>200</v>
      </c>
      <c r="L583" s="221">
        <v>200</v>
      </c>
      <c r="M583" s="220" t="e">
        <f>IF(L583="nio",0,IF(L583&gt;0,L583*J583/N583,0))*VLOOKUP(B583,'2B-Kosten per locatie'!$A$14:$D$38,4,FALSE)</f>
        <v>#DIV/0!</v>
      </c>
      <c r="N583" s="305">
        <f>IF(L583="nio",0,IF(L583&gt;0,VLOOKUP(G583,'3-Productie normen'!A:J,VLOOKUP(L583,'3-Productie normen'!$B$34:$C$37,2,FALSE),FALSE)))</f>
        <v>0</v>
      </c>
      <c r="O583" s="306" t="str">
        <f>VLOOKUP(G583,'3-Productie normen'!A:L,9,FALSE)</f>
        <v>S</v>
      </c>
      <c r="P583" s="306"/>
      <c r="R583" s="307">
        <f t="shared" si="19"/>
        <v>1800</v>
      </c>
    </row>
    <row r="584" spans="1:18" ht="14.1" customHeight="1">
      <c r="A584" s="73">
        <v>584</v>
      </c>
      <c r="B584" s="457" t="s">
        <v>257</v>
      </c>
      <c r="C584" s="273" t="s">
        <v>562</v>
      </c>
      <c r="D584" s="302">
        <v>1</v>
      </c>
      <c r="E584" s="470">
        <v>1.21</v>
      </c>
      <c r="F584" s="84" t="s">
        <v>558</v>
      </c>
      <c r="G584" s="273" t="s">
        <v>43</v>
      </c>
      <c r="H584" s="69" t="s">
        <v>75</v>
      </c>
      <c r="I584" s="69" t="s">
        <v>75</v>
      </c>
      <c r="J584" s="471">
        <v>75</v>
      </c>
      <c r="K584" s="304">
        <f t="shared" si="18"/>
        <v>200</v>
      </c>
      <c r="L584" s="221">
        <v>200</v>
      </c>
      <c r="M584" s="220" t="e">
        <f>IF(L584="nio",0,IF(L584&gt;0,L584*J584/N584,0))*VLOOKUP(B584,'2B-Kosten per locatie'!$A$14:$D$38,4,FALSE)</f>
        <v>#DIV/0!</v>
      </c>
      <c r="N584" s="305">
        <f>IF(L584="nio",0,IF(L584&gt;0,VLOOKUP(G584,'3-Productie normen'!A:J,VLOOKUP(L584,'3-Productie normen'!$B$34:$C$37,2,FALSE),FALSE)))</f>
        <v>0</v>
      </c>
      <c r="O584" s="306" t="str">
        <f>VLOOKUP(G584,'3-Productie normen'!A:L,9,FALSE)</f>
        <v>V</v>
      </c>
      <c r="P584" s="306"/>
      <c r="R584" s="307">
        <f t="shared" si="19"/>
        <v>15000</v>
      </c>
    </row>
    <row r="585" spans="1:18" ht="14.1" customHeight="1">
      <c r="A585" s="73">
        <v>585</v>
      </c>
      <c r="B585" s="457" t="s">
        <v>257</v>
      </c>
      <c r="C585" s="273" t="s">
        <v>562</v>
      </c>
      <c r="D585" s="302">
        <v>1</v>
      </c>
      <c r="E585" s="470">
        <v>1.23</v>
      </c>
      <c r="F585" s="84" t="s">
        <v>382</v>
      </c>
      <c r="G585" s="69" t="s">
        <v>290</v>
      </c>
      <c r="H585" s="69" t="s">
        <v>75</v>
      </c>
      <c r="I585" s="69" t="s">
        <v>75</v>
      </c>
      <c r="J585" s="471">
        <v>41</v>
      </c>
      <c r="K585" s="304">
        <f t="shared" si="18"/>
        <v>80</v>
      </c>
      <c r="L585" s="221">
        <v>80</v>
      </c>
      <c r="M585" s="220" t="e">
        <f>IF(L585="nio",0,IF(L585&gt;0,L585*J585/N585,0))*VLOOKUP(B585,'2B-Kosten per locatie'!$A$14:$D$38,4,FALSE)</f>
        <v>#DIV/0!</v>
      </c>
      <c r="N585" s="305">
        <f>IF(L585="nio",0,IF(L585&gt;0,VLOOKUP(G585,'3-Productie normen'!A:J,VLOOKUP(L585,'3-Productie normen'!$B$34:$C$37,2,FALSE),FALSE)))</f>
        <v>0</v>
      </c>
      <c r="O585" s="306" t="str">
        <f>VLOOKUP(G585,'3-Productie normen'!A:L,9,FALSE)</f>
        <v>L</v>
      </c>
      <c r="P585" s="306"/>
      <c r="R585" s="307">
        <f t="shared" si="19"/>
        <v>3280</v>
      </c>
    </row>
    <row r="586" spans="1:18" ht="14.1" customHeight="1">
      <c r="A586" s="73">
        <v>586</v>
      </c>
      <c r="B586" s="457" t="s">
        <v>257</v>
      </c>
      <c r="C586" s="273" t="s">
        <v>562</v>
      </c>
      <c r="D586" s="302">
        <v>1</v>
      </c>
      <c r="E586" s="470">
        <v>1.24</v>
      </c>
      <c r="F586" s="84" t="s">
        <v>537</v>
      </c>
      <c r="G586" s="69" t="s">
        <v>39</v>
      </c>
      <c r="H586" s="69" t="s">
        <v>75</v>
      </c>
      <c r="I586" s="69" t="s">
        <v>75</v>
      </c>
      <c r="J586" s="471">
        <v>15</v>
      </c>
      <c r="K586" s="304">
        <f t="shared" si="18"/>
        <v>40</v>
      </c>
      <c r="L586" s="221">
        <v>40</v>
      </c>
      <c r="M586" s="220" t="e">
        <f>IF(L586="nio",0,IF(L586&gt;0,L586*J586/N586,0))*VLOOKUP(B586,'2B-Kosten per locatie'!$A$14:$D$38,4,FALSE)</f>
        <v>#DIV/0!</v>
      </c>
      <c r="N586" s="305">
        <f>IF(L586="nio",0,IF(L586&gt;0,VLOOKUP(G586,'3-Productie normen'!A:J,VLOOKUP(L586,'3-Productie normen'!$B$34:$C$37,2,FALSE),FALSE)))</f>
        <v>0</v>
      </c>
      <c r="O586" s="306" t="str">
        <f>VLOOKUP(G586,'3-Productie normen'!A:L,9,FALSE)</f>
        <v>B</v>
      </c>
      <c r="P586" s="306"/>
      <c r="R586" s="307">
        <f t="shared" si="19"/>
        <v>600</v>
      </c>
    </row>
    <row r="587" spans="1:18" ht="14.1" customHeight="1">
      <c r="A587" s="73">
        <v>587</v>
      </c>
      <c r="B587" s="457" t="s">
        <v>257</v>
      </c>
      <c r="C587" s="273" t="s">
        <v>562</v>
      </c>
      <c r="D587" s="302">
        <v>1</v>
      </c>
      <c r="E587" s="470">
        <v>1.25</v>
      </c>
      <c r="F587" s="84" t="s">
        <v>382</v>
      </c>
      <c r="G587" s="69" t="s">
        <v>290</v>
      </c>
      <c r="H587" s="69" t="s">
        <v>75</v>
      </c>
      <c r="I587" s="69" t="s">
        <v>75</v>
      </c>
      <c r="J587" s="471">
        <v>41</v>
      </c>
      <c r="K587" s="304">
        <f t="shared" si="18"/>
        <v>80</v>
      </c>
      <c r="L587" s="221">
        <v>80</v>
      </c>
      <c r="M587" s="220" t="e">
        <f>IF(L587="nio",0,IF(L587&gt;0,L587*J587/N587,0))*VLOOKUP(B587,'2B-Kosten per locatie'!$A$14:$D$38,4,FALSE)</f>
        <v>#DIV/0!</v>
      </c>
      <c r="N587" s="305">
        <f>IF(L587="nio",0,IF(L587&gt;0,VLOOKUP(G587,'3-Productie normen'!A:J,VLOOKUP(L587,'3-Productie normen'!$B$34:$C$37,2,FALSE),FALSE)))</f>
        <v>0</v>
      </c>
      <c r="O587" s="306" t="str">
        <f>VLOOKUP(G587,'3-Productie normen'!A:L,9,FALSE)</f>
        <v>L</v>
      </c>
      <c r="P587" s="306"/>
      <c r="R587" s="307">
        <f t="shared" si="19"/>
        <v>3280</v>
      </c>
    </row>
    <row r="588" spans="1:18" ht="14.1" customHeight="1">
      <c r="A588" s="73">
        <v>588</v>
      </c>
      <c r="B588" s="457" t="s">
        <v>257</v>
      </c>
      <c r="C588" s="273" t="s">
        <v>562</v>
      </c>
      <c r="D588" s="302">
        <v>1</v>
      </c>
      <c r="E588" s="470">
        <v>1.26</v>
      </c>
      <c r="F588" s="84" t="s">
        <v>382</v>
      </c>
      <c r="G588" s="69" t="s">
        <v>290</v>
      </c>
      <c r="H588" s="69" t="s">
        <v>75</v>
      </c>
      <c r="I588" s="69" t="s">
        <v>75</v>
      </c>
      <c r="J588" s="471">
        <v>43</v>
      </c>
      <c r="K588" s="304">
        <f t="shared" si="18"/>
        <v>80</v>
      </c>
      <c r="L588" s="221">
        <v>80</v>
      </c>
      <c r="M588" s="220" t="e">
        <f>IF(L588="nio",0,IF(L588&gt;0,L588*J588/N588,0))*VLOOKUP(B588,'2B-Kosten per locatie'!$A$14:$D$38,4,FALSE)</f>
        <v>#DIV/0!</v>
      </c>
      <c r="N588" s="305">
        <f>IF(L588="nio",0,IF(L588&gt;0,VLOOKUP(G588,'3-Productie normen'!A:J,VLOOKUP(L588,'3-Productie normen'!$B$34:$C$37,2,FALSE),FALSE)))</f>
        <v>0</v>
      </c>
      <c r="O588" s="306" t="str">
        <f>VLOOKUP(G588,'3-Productie normen'!A:L,9,FALSE)</f>
        <v>L</v>
      </c>
      <c r="P588" s="306"/>
      <c r="R588" s="307">
        <f t="shared" si="19"/>
        <v>3440</v>
      </c>
    </row>
    <row r="589" spans="1:18" ht="14.1" customHeight="1">
      <c r="A589" s="73">
        <v>589</v>
      </c>
      <c r="B589" s="457" t="s">
        <v>257</v>
      </c>
      <c r="C589" s="273" t="s">
        <v>562</v>
      </c>
      <c r="D589" s="302">
        <v>1</v>
      </c>
      <c r="E589" s="470">
        <v>1.27</v>
      </c>
      <c r="F589" s="84" t="s">
        <v>382</v>
      </c>
      <c r="G589" s="69" t="s">
        <v>290</v>
      </c>
      <c r="H589" s="69" t="s">
        <v>75</v>
      </c>
      <c r="I589" s="69" t="s">
        <v>75</v>
      </c>
      <c r="J589" s="471">
        <v>43</v>
      </c>
      <c r="K589" s="304">
        <f t="shared" si="18"/>
        <v>80</v>
      </c>
      <c r="L589" s="221">
        <v>80</v>
      </c>
      <c r="M589" s="220" t="e">
        <f>IF(L589="nio",0,IF(L589&gt;0,L589*J589/N589,0))*VLOOKUP(B589,'2B-Kosten per locatie'!$A$14:$D$38,4,FALSE)</f>
        <v>#DIV/0!</v>
      </c>
      <c r="N589" s="305">
        <f>IF(L589="nio",0,IF(L589&gt;0,VLOOKUP(G589,'3-Productie normen'!A:J,VLOOKUP(L589,'3-Productie normen'!$B$34:$C$37,2,FALSE),FALSE)))</f>
        <v>0</v>
      </c>
      <c r="O589" s="306" t="str">
        <f>VLOOKUP(G589,'3-Productie normen'!A:L,9,FALSE)</f>
        <v>L</v>
      </c>
      <c r="P589" s="306"/>
      <c r="R589" s="307">
        <f t="shared" si="19"/>
        <v>3440</v>
      </c>
    </row>
    <row r="590" spans="1:18" ht="14.1" customHeight="1">
      <c r="A590" s="73">
        <v>590</v>
      </c>
      <c r="B590" s="273" t="s">
        <v>535</v>
      </c>
      <c r="C590" s="273" t="s">
        <v>573</v>
      </c>
      <c r="D590" s="302">
        <v>-1</v>
      </c>
      <c r="E590" s="470" t="s">
        <v>575</v>
      </c>
      <c r="F590" s="84" t="s">
        <v>563</v>
      </c>
      <c r="G590" s="84" t="s">
        <v>54</v>
      </c>
      <c r="H590" s="84"/>
      <c r="I590" s="458" t="s">
        <v>80</v>
      </c>
      <c r="J590" s="471"/>
      <c r="K590" s="304">
        <f t="shared" si="18"/>
        <v>0</v>
      </c>
      <c r="L590" s="221" t="s">
        <v>54</v>
      </c>
      <c r="M590" s="220">
        <f>IF(L590="nio",0,IF(L590&gt;0,L590*J590/N590,0))*VLOOKUP(B590,'2B-Kosten per locatie'!$A$14:$D$38,4,FALSE)</f>
        <v>0</v>
      </c>
      <c r="N590" s="305">
        <f>IF(L590="nio",0,IF(L590&gt;0,VLOOKUP(G590,'3-Productie normen'!A:J,VLOOKUP(L590,'3-Productie normen'!$B$34:$C$37,2,FALSE),FALSE)))</f>
        <v>0</v>
      </c>
      <c r="O590" s="306">
        <f>VLOOKUP(G590,'3-Productie normen'!A:L,9,FALSE)</f>
        <v>0</v>
      </c>
      <c r="P590" s="306"/>
      <c r="R590" s="307">
        <f t="shared" si="19"/>
        <v>0</v>
      </c>
    </row>
    <row r="591" spans="1:18" ht="14.1" customHeight="1">
      <c r="A591" s="73">
        <v>591</v>
      </c>
      <c r="B591" s="273" t="s">
        <v>535</v>
      </c>
      <c r="C591" s="273" t="s">
        <v>573</v>
      </c>
      <c r="D591" s="302">
        <v>-1</v>
      </c>
      <c r="E591" s="470" t="s">
        <v>576</v>
      </c>
      <c r="F591" s="84" t="s">
        <v>564</v>
      </c>
      <c r="G591" s="84" t="s">
        <v>54</v>
      </c>
      <c r="H591" s="84"/>
      <c r="I591" s="458" t="s">
        <v>80</v>
      </c>
      <c r="J591" s="471"/>
      <c r="K591" s="304">
        <f t="shared" si="18"/>
        <v>0</v>
      </c>
      <c r="L591" s="221" t="s">
        <v>54</v>
      </c>
      <c r="M591" s="220">
        <f>IF(L591="nio",0,IF(L591&gt;0,L591*J591/N591,0))*VLOOKUP(B591,'2B-Kosten per locatie'!$A$14:$D$38,4,FALSE)</f>
        <v>0</v>
      </c>
      <c r="N591" s="305">
        <f>IF(L591="nio",0,IF(L591&gt;0,VLOOKUP(G591,'3-Productie normen'!A:J,VLOOKUP(L591,'3-Productie normen'!$B$34:$C$37,2,FALSE),FALSE)))</f>
        <v>0</v>
      </c>
      <c r="O591" s="306">
        <f>VLOOKUP(G591,'3-Productie normen'!A:L,9,FALSE)</f>
        <v>0</v>
      </c>
      <c r="P591" s="306"/>
      <c r="R591" s="307">
        <f t="shared" si="19"/>
        <v>0</v>
      </c>
    </row>
    <row r="592" spans="1:18" ht="14.1" customHeight="1">
      <c r="A592" s="73">
        <v>592</v>
      </c>
      <c r="B592" s="273" t="s">
        <v>535</v>
      </c>
      <c r="C592" s="273" t="s">
        <v>573</v>
      </c>
      <c r="D592" s="467" t="s">
        <v>346</v>
      </c>
      <c r="E592" s="470" t="s">
        <v>299</v>
      </c>
      <c r="F592" s="84" t="s">
        <v>565</v>
      </c>
      <c r="G592" s="273" t="s">
        <v>51</v>
      </c>
      <c r="H592" s="69" t="s">
        <v>645</v>
      </c>
      <c r="I592" s="457" t="s">
        <v>80</v>
      </c>
      <c r="J592" s="471">
        <v>33.1</v>
      </c>
      <c r="K592" s="304">
        <f t="shared" si="18"/>
        <v>200</v>
      </c>
      <c r="L592" s="221">
        <v>200</v>
      </c>
      <c r="M592" s="220" t="e">
        <f>IF(L592="nio",0,IF(L592&gt;0,L592*J592/N592,0))*VLOOKUP(B592,'2B-Kosten per locatie'!$A$14:$D$38,4,FALSE)</f>
        <v>#DIV/0!</v>
      </c>
      <c r="N592" s="305">
        <f>IF(L592="nio",0,IF(L592&gt;0,VLOOKUP(G592,'3-Productie normen'!A:J,VLOOKUP(L592,'3-Productie normen'!$B$34:$C$37,2,FALSE),FALSE)))</f>
        <v>0</v>
      </c>
      <c r="O592" s="306" t="str">
        <f>VLOOKUP(G592,'3-Productie normen'!A:L,9,FALSE)</f>
        <v>V</v>
      </c>
      <c r="P592" s="306"/>
      <c r="R592" s="307">
        <f t="shared" si="19"/>
        <v>6620</v>
      </c>
    </row>
    <row r="593" spans="1:18" ht="14.1" customHeight="1">
      <c r="A593" s="73">
        <v>593</v>
      </c>
      <c r="B593" s="273" t="s">
        <v>535</v>
      </c>
      <c r="C593" s="273" t="s">
        <v>573</v>
      </c>
      <c r="D593" s="467" t="s">
        <v>346</v>
      </c>
      <c r="E593" s="470" t="s">
        <v>300</v>
      </c>
      <c r="F593" s="84" t="s">
        <v>498</v>
      </c>
      <c r="G593" s="273" t="s">
        <v>39</v>
      </c>
      <c r="H593" s="69" t="s">
        <v>75</v>
      </c>
      <c r="I593" s="69" t="s">
        <v>75</v>
      </c>
      <c r="J593" s="471">
        <v>14.45</v>
      </c>
      <c r="K593" s="304">
        <f t="shared" si="18"/>
        <v>40</v>
      </c>
      <c r="L593" s="221">
        <v>40</v>
      </c>
      <c r="M593" s="220" t="e">
        <f>IF(L593="nio",0,IF(L593&gt;0,L593*J593/N593,0))*VLOOKUP(B593,'2B-Kosten per locatie'!$A$14:$D$38,4,FALSE)</f>
        <v>#DIV/0!</v>
      </c>
      <c r="N593" s="305">
        <f>IF(L593="nio",0,IF(L593&gt;0,VLOOKUP(G593,'3-Productie normen'!A:J,VLOOKUP(L593,'3-Productie normen'!$B$34:$C$37,2,FALSE),FALSE)))</f>
        <v>0</v>
      </c>
      <c r="O593" s="306" t="str">
        <f>VLOOKUP(G593,'3-Productie normen'!A:L,9,FALSE)</f>
        <v>B</v>
      </c>
      <c r="P593" s="306"/>
      <c r="R593" s="307">
        <f t="shared" si="19"/>
        <v>578</v>
      </c>
    </row>
    <row r="594" spans="1:18" ht="14.1" customHeight="1">
      <c r="A594" s="73">
        <v>594</v>
      </c>
      <c r="B594" s="273" t="s">
        <v>535</v>
      </c>
      <c r="C594" s="273" t="s">
        <v>573</v>
      </c>
      <c r="D594" s="467" t="s">
        <v>346</v>
      </c>
      <c r="E594" s="470" t="s">
        <v>301</v>
      </c>
      <c r="F594" s="84" t="s">
        <v>566</v>
      </c>
      <c r="G594" s="84" t="s">
        <v>54</v>
      </c>
      <c r="H594" s="69" t="s">
        <v>75</v>
      </c>
      <c r="I594" s="69" t="s">
        <v>75</v>
      </c>
      <c r="J594" s="471">
        <v>6.45</v>
      </c>
      <c r="K594" s="304">
        <f t="shared" si="18"/>
        <v>0</v>
      </c>
      <c r="L594" s="221" t="s">
        <v>54</v>
      </c>
      <c r="M594" s="220">
        <f>IF(L594="nio",0,IF(L594&gt;0,L594*J594/N594,0))*VLOOKUP(B594,'2B-Kosten per locatie'!$A$14:$D$38,4,FALSE)</f>
        <v>0</v>
      </c>
      <c r="N594" s="305">
        <f>IF(L594="nio",0,IF(L594&gt;0,VLOOKUP(G594,'3-Productie normen'!A:J,VLOOKUP(L594,'3-Productie normen'!$B$34:$C$37,2,FALSE),FALSE)))</f>
        <v>0</v>
      </c>
      <c r="O594" s="306">
        <f>VLOOKUP(G594,'3-Productie normen'!A:L,9,FALSE)</f>
        <v>0</v>
      </c>
      <c r="P594" s="306"/>
      <c r="R594" s="307">
        <f t="shared" si="19"/>
        <v>0</v>
      </c>
    </row>
    <row r="595" spans="1:18" ht="14.1" customHeight="1">
      <c r="A595" s="73">
        <v>595</v>
      </c>
      <c r="B595" s="273" t="s">
        <v>535</v>
      </c>
      <c r="C595" s="273" t="s">
        <v>573</v>
      </c>
      <c r="D595" s="467" t="s">
        <v>346</v>
      </c>
      <c r="E595" s="470" t="s">
        <v>302</v>
      </c>
      <c r="F595" s="84" t="s">
        <v>490</v>
      </c>
      <c r="G595" s="84" t="s">
        <v>39</v>
      </c>
      <c r="H595" s="69" t="s">
        <v>75</v>
      </c>
      <c r="I595" s="69" t="s">
        <v>75</v>
      </c>
      <c r="J595" s="471">
        <v>8.3000000000000007</v>
      </c>
      <c r="K595" s="304">
        <f t="shared" si="18"/>
        <v>40</v>
      </c>
      <c r="L595" s="221">
        <v>40</v>
      </c>
      <c r="M595" s="220" t="e">
        <f>IF(L595="nio",0,IF(L595&gt;0,L595*J595/N595,0))*VLOOKUP(B595,'2B-Kosten per locatie'!$A$14:$D$38,4,FALSE)</f>
        <v>#DIV/0!</v>
      </c>
      <c r="N595" s="305">
        <f>IF(L595="nio",0,IF(L595&gt;0,VLOOKUP(G595,'3-Productie normen'!A:J,VLOOKUP(L595,'3-Productie normen'!$B$34:$C$37,2,FALSE),FALSE)))</f>
        <v>0</v>
      </c>
      <c r="O595" s="306" t="str">
        <f>VLOOKUP(G595,'3-Productie normen'!A:L,9,FALSE)</f>
        <v>B</v>
      </c>
      <c r="P595" s="306"/>
      <c r="R595" s="307">
        <f t="shared" si="19"/>
        <v>332</v>
      </c>
    </row>
    <row r="596" spans="1:18" ht="14.1" customHeight="1">
      <c r="A596" s="73">
        <v>596</v>
      </c>
      <c r="B596" s="273" t="s">
        <v>535</v>
      </c>
      <c r="C596" s="273" t="s">
        <v>573</v>
      </c>
      <c r="D596" s="467" t="s">
        <v>346</v>
      </c>
      <c r="E596" s="470" t="s">
        <v>385</v>
      </c>
      <c r="F596" s="84" t="s">
        <v>566</v>
      </c>
      <c r="G596" s="84" t="s">
        <v>54</v>
      </c>
      <c r="H596" s="69" t="s">
        <v>75</v>
      </c>
      <c r="I596" s="69" t="s">
        <v>75</v>
      </c>
      <c r="J596" s="471">
        <v>3.45</v>
      </c>
      <c r="K596" s="304">
        <f t="shared" si="18"/>
        <v>0</v>
      </c>
      <c r="L596" s="221" t="s">
        <v>54</v>
      </c>
      <c r="M596" s="220">
        <f>IF(L596="nio",0,IF(L596&gt;0,L596*J596/N596,0))*VLOOKUP(B596,'2B-Kosten per locatie'!$A$14:$D$38,4,FALSE)</f>
        <v>0</v>
      </c>
      <c r="N596" s="305">
        <f>IF(L596="nio",0,IF(L596&gt;0,VLOOKUP(G596,'3-Productie normen'!A:J,VLOOKUP(L596,'3-Productie normen'!$B$34:$C$37,2,FALSE),FALSE)))</f>
        <v>0</v>
      </c>
      <c r="O596" s="306">
        <f>VLOOKUP(G596,'3-Productie normen'!A:L,9,FALSE)</f>
        <v>0</v>
      </c>
      <c r="P596" s="306"/>
      <c r="R596" s="307">
        <f t="shared" si="19"/>
        <v>0</v>
      </c>
    </row>
    <row r="597" spans="1:18" ht="14.1" customHeight="1">
      <c r="A597" s="73">
        <v>597</v>
      </c>
      <c r="B597" s="273" t="s">
        <v>535</v>
      </c>
      <c r="C597" s="273" t="s">
        <v>573</v>
      </c>
      <c r="D597" s="467" t="s">
        <v>346</v>
      </c>
      <c r="E597" s="470" t="s">
        <v>303</v>
      </c>
      <c r="F597" s="84" t="s">
        <v>287</v>
      </c>
      <c r="G597" s="273" t="s">
        <v>43</v>
      </c>
      <c r="H597" s="69" t="s">
        <v>645</v>
      </c>
      <c r="I597" s="457" t="s">
        <v>80</v>
      </c>
      <c r="J597" s="471">
        <v>68.150000000000006</v>
      </c>
      <c r="K597" s="304">
        <f t="shared" si="18"/>
        <v>200</v>
      </c>
      <c r="L597" s="221">
        <v>200</v>
      </c>
      <c r="M597" s="220" t="e">
        <f>IF(L597="nio",0,IF(L597&gt;0,L597*J597/N597,0))*VLOOKUP(B597,'2B-Kosten per locatie'!$A$14:$D$38,4,FALSE)</f>
        <v>#DIV/0!</v>
      </c>
      <c r="N597" s="305">
        <f>IF(L597="nio",0,IF(L597&gt;0,VLOOKUP(G597,'3-Productie normen'!A:J,VLOOKUP(L597,'3-Productie normen'!$B$34:$C$37,2,FALSE),FALSE)))</f>
        <v>0</v>
      </c>
      <c r="O597" s="306" t="str">
        <f>VLOOKUP(G597,'3-Productie normen'!A:L,9,FALSE)</f>
        <v>V</v>
      </c>
      <c r="P597" s="306"/>
      <c r="R597" s="307">
        <f t="shared" si="19"/>
        <v>13630.000000000002</v>
      </c>
    </row>
    <row r="598" spans="1:18" ht="14.1" customHeight="1">
      <c r="A598" s="73">
        <v>598</v>
      </c>
      <c r="B598" s="273" t="s">
        <v>535</v>
      </c>
      <c r="C598" s="273" t="s">
        <v>573</v>
      </c>
      <c r="D598" s="467" t="s">
        <v>346</v>
      </c>
      <c r="E598" s="470" t="s">
        <v>304</v>
      </c>
      <c r="F598" s="84" t="s">
        <v>413</v>
      </c>
      <c r="G598" s="69" t="s">
        <v>290</v>
      </c>
      <c r="H598" s="69" t="s">
        <v>75</v>
      </c>
      <c r="I598" s="69" t="s">
        <v>75</v>
      </c>
      <c r="J598" s="471">
        <v>53.1</v>
      </c>
      <c r="K598" s="304">
        <f t="shared" si="18"/>
        <v>80</v>
      </c>
      <c r="L598" s="221">
        <v>80</v>
      </c>
      <c r="M598" s="220" t="e">
        <f>IF(L598="nio",0,IF(L598&gt;0,L598*J598/N598,0))*VLOOKUP(B598,'2B-Kosten per locatie'!$A$14:$D$38,4,FALSE)</f>
        <v>#DIV/0!</v>
      </c>
      <c r="N598" s="305">
        <f>IF(L598="nio",0,IF(L598&gt;0,VLOOKUP(G598,'3-Productie normen'!A:J,VLOOKUP(L598,'3-Productie normen'!$B$34:$C$37,2,FALSE),FALSE)))</f>
        <v>0</v>
      </c>
      <c r="O598" s="306" t="str">
        <f>VLOOKUP(G598,'3-Productie normen'!A:L,9,FALSE)</f>
        <v>L</v>
      </c>
      <c r="P598" s="306"/>
      <c r="R598" s="307">
        <f t="shared" si="19"/>
        <v>4248</v>
      </c>
    </row>
    <row r="599" spans="1:18" ht="14.1" customHeight="1">
      <c r="A599" s="73">
        <v>599</v>
      </c>
      <c r="B599" s="273" t="s">
        <v>535</v>
      </c>
      <c r="C599" s="273" t="s">
        <v>573</v>
      </c>
      <c r="D599" s="467" t="s">
        <v>346</v>
      </c>
      <c r="E599" s="470" t="s">
        <v>386</v>
      </c>
      <c r="F599" s="84" t="s">
        <v>414</v>
      </c>
      <c r="G599" s="69" t="s">
        <v>290</v>
      </c>
      <c r="H599" s="69" t="s">
        <v>75</v>
      </c>
      <c r="I599" s="69" t="s">
        <v>75</v>
      </c>
      <c r="J599" s="471">
        <v>52.45</v>
      </c>
      <c r="K599" s="304">
        <f t="shared" si="18"/>
        <v>80</v>
      </c>
      <c r="L599" s="221">
        <v>80</v>
      </c>
      <c r="M599" s="220" t="e">
        <f>IF(L599="nio",0,IF(L599&gt;0,L599*J599/N599,0))*VLOOKUP(B599,'2B-Kosten per locatie'!$A$14:$D$38,4,FALSE)</f>
        <v>#DIV/0!</v>
      </c>
      <c r="N599" s="305">
        <f>IF(L599="nio",0,IF(L599&gt;0,VLOOKUP(G599,'3-Productie normen'!A:J,VLOOKUP(L599,'3-Productie normen'!$B$34:$C$37,2,FALSE),FALSE)))</f>
        <v>0</v>
      </c>
      <c r="O599" s="306" t="str">
        <f>VLOOKUP(G599,'3-Productie normen'!A:L,9,FALSE)</f>
        <v>L</v>
      </c>
      <c r="P599" s="306"/>
      <c r="R599" s="307">
        <f t="shared" si="19"/>
        <v>4196</v>
      </c>
    </row>
    <row r="600" spans="1:18" ht="14.1" customHeight="1">
      <c r="A600" s="73">
        <v>600</v>
      </c>
      <c r="B600" s="273" t="s">
        <v>535</v>
      </c>
      <c r="C600" s="273" t="s">
        <v>573</v>
      </c>
      <c r="D600" s="467" t="s">
        <v>346</v>
      </c>
      <c r="E600" s="470" t="s">
        <v>387</v>
      </c>
      <c r="F600" s="84" t="s">
        <v>416</v>
      </c>
      <c r="G600" s="69" t="s">
        <v>290</v>
      </c>
      <c r="H600" s="69" t="s">
        <v>75</v>
      </c>
      <c r="I600" s="69" t="s">
        <v>75</v>
      </c>
      <c r="J600" s="471">
        <v>52.45</v>
      </c>
      <c r="K600" s="304">
        <f t="shared" si="18"/>
        <v>80</v>
      </c>
      <c r="L600" s="221">
        <v>80</v>
      </c>
      <c r="M600" s="220" t="e">
        <f>IF(L600="nio",0,IF(L600&gt;0,L600*J600/N600,0))*VLOOKUP(B600,'2B-Kosten per locatie'!$A$14:$D$38,4,FALSE)</f>
        <v>#DIV/0!</v>
      </c>
      <c r="N600" s="305">
        <f>IF(L600="nio",0,IF(L600&gt;0,VLOOKUP(G600,'3-Productie normen'!A:J,VLOOKUP(L600,'3-Productie normen'!$B$34:$C$37,2,FALSE),FALSE)))</f>
        <v>0</v>
      </c>
      <c r="O600" s="306" t="str">
        <f>VLOOKUP(G600,'3-Productie normen'!A:L,9,FALSE)</f>
        <v>L</v>
      </c>
      <c r="P600" s="306"/>
      <c r="R600" s="307">
        <f t="shared" si="19"/>
        <v>4196</v>
      </c>
    </row>
    <row r="601" spans="1:18" ht="14.1" customHeight="1">
      <c r="A601" s="73">
        <v>601</v>
      </c>
      <c r="B601" s="273" t="s">
        <v>535</v>
      </c>
      <c r="C601" s="273" t="s">
        <v>573</v>
      </c>
      <c r="D601" s="467" t="s">
        <v>346</v>
      </c>
      <c r="E601" s="470" t="s">
        <v>305</v>
      </c>
      <c r="F601" s="84" t="s">
        <v>567</v>
      </c>
      <c r="G601" s="84" t="s">
        <v>39</v>
      </c>
      <c r="H601" s="69" t="s">
        <v>75</v>
      </c>
      <c r="I601" s="69" t="s">
        <v>75</v>
      </c>
      <c r="J601" s="471">
        <v>47.65</v>
      </c>
      <c r="K601" s="304">
        <f t="shared" si="18"/>
        <v>200</v>
      </c>
      <c r="L601" s="221">
        <v>200</v>
      </c>
      <c r="M601" s="220" t="e">
        <f>IF(L601="nio",0,IF(L601&gt;0,L601*J601/N601,0))*VLOOKUP(B601,'2B-Kosten per locatie'!$A$14:$D$38,4,FALSE)</f>
        <v>#DIV/0!</v>
      </c>
      <c r="N601" s="305">
        <f>IF(L601="nio",0,IF(L601&gt;0,VLOOKUP(G601,'3-Productie normen'!A:J,VLOOKUP(L601,'3-Productie normen'!$B$34:$C$37,2,FALSE),FALSE)))</f>
        <v>0</v>
      </c>
      <c r="O601" s="306" t="str">
        <f>VLOOKUP(G601,'3-Productie normen'!A:L,9,FALSE)</f>
        <v>B</v>
      </c>
      <c r="P601" s="306"/>
      <c r="R601" s="307">
        <f t="shared" si="19"/>
        <v>9530</v>
      </c>
    </row>
    <row r="602" spans="1:18" ht="14.1" customHeight="1">
      <c r="A602" s="73">
        <v>602</v>
      </c>
      <c r="B602" s="273" t="s">
        <v>535</v>
      </c>
      <c r="C602" s="273" t="s">
        <v>573</v>
      </c>
      <c r="D602" s="467" t="s">
        <v>346</v>
      </c>
      <c r="E602" s="470" t="s">
        <v>306</v>
      </c>
      <c r="F602" s="84" t="s">
        <v>568</v>
      </c>
      <c r="G602" s="84" t="s">
        <v>54</v>
      </c>
      <c r="H602" s="69" t="s">
        <v>75</v>
      </c>
      <c r="I602" s="69" t="s">
        <v>75</v>
      </c>
      <c r="J602" s="471">
        <v>6</v>
      </c>
      <c r="K602" s="304">
        <f t="shared" si="18"/>
        <v>0</v>
      </c>
      <c r="L602" s="221" t="s">
        <v>54</v>
      </c>
      <c r="M602" s="220">
        <f>IF(L602="nio",0,IF(L602&gt;0,L602*J602/N602,0))*VLOOKUP(B602,'2B-Kosten per locatie'!$A$14:$D$38,4,FALSE)</f>
        <v>0</v>
      </c>
      <c r="N602" s="305">
        <f>IF(L602="nio",0,IF(L602&gt;0,VLOOKUP(G602,'3-Productie normen'!A:J,VLOOKUP(L602,'3-Productie normen'!$B$34:$C$37,2,FALSE),FALSE)))</f>
        <v>0</v>
      </c>
      <c r="O602" s="306">
        <f>VLOOKUP(G602,'3-Productie normen'!A:L,9,FALSE)</f>
        <v>0</v>
      </c>
      <c r="P602" s="306"/>
      <c r="R602" s="307">
        <f t="shared" si="19"/>
        <v>0</v>
      </c>
    </row>
    <row r="603" spans="1:18" ht="14.1" customHeight="1">
      <c r="A603" s="73">
        <v>603</v>
      </c>
      <c r="B603" s="273" t="s">
        <v>535</v>
      </c>
      <c r="C603" s="273" t="s">
        <v>573</v>
      </c>
      <c r="D603" s="467" t="s">
        <v>346</v>
      </c>
      <c r="E603" s="470" t="s">
        <v>388</v>
      </c>
      <c r="F603" s="84" t="s">
        <v>569</v>
      </c>
      <c r="G603" s="286" t="s">
        <v>41</v>
      </c>
      <c r="H603" s="69" t="s">
        <v>350</v>
      </c>
      <c r="I603" s="457" t="s">
        <v>76</v>
      </c>
      <c r="J603" s="471">
        <v>5.5</v>
      </c>
      <c r="K603" s="304">
        <f t="shared" si="18"/>
        <v>200</v>
      </c>
      <c r="L603" s="221">
        <v>200</v>
      </c>
      <c r="M603" s="220" t="e">
        <f>IF(L603="nio",0,IF(L603&gt;0,L603*J603/N603,0))*VLOOKUP(B603,'2B-Kosten per locatie'!$A$14:$D$38,4,FALSE)</f>
        <v>#DIV/0!</v>
      </c>
      <c r="N603" s="305">
        <f>IF(L603="nio",0,IF(L603&gt;0,VLOOKUP(G603,'3-Productie normen'!A:J,VLOOKUP(L603,'3-Productie normen'!$B$34:$C$37,2,FALSE),FALSE)))</f>
        <v>0</v>
      </c>
      <c r="O603" s="306" t="str">
        <f>VLOOKUP(G603,'3-Productie normen'!A:L,9,FALSE)</f>
        <v>S</v>
      </c>
      <c r="P603" s="306"/>
      <c r="R603" s="307">
        <f t="shared" si="19"/>
        <v>1100</v>
      </c>
    </row>
    <row r="604" spans="1:18" ht="14.1" customHeight="1">
      <c r="A604" s="73">
        <v>604</v>
      </c>
      <c r="B604" s="273" t="s">
        <v>535</v>
      </c>
      <c r="C604" s="273" t="s">
        <v>573</v>
      </c>
      <c r="D604" s="467" t="s">
        <v>346</v>
      </c>
      <c r="E604" s="470" t="s">
        <v>307</v>
      </c>
      <c r="F604" s="84" t="s">
        <v>53</v>
      </c>
      <c r="G604" s="69" t="s">
        <v>53</v>
      </c>
      <c r="H604" s="69" t="s">
        <v>75</v>
      </c>
      <c r="I604" s="69" t="s">
        <v>75</v>
      </c>
      <c r="J604" s="471">
        <v>1.5</v>
      </c>
      <c r="K604" s="304">
        <f t="shared" si="18"/>
        <v>200</v>
      </c>
      <c r="L604" s="221">
        <v>200</v>
      </c>
      <c r="M604" s="220" t="e">
        <f>IF(L604="nio",0,IF(L604&gt;0,L604*J604/N604,0))*VLOOKUP(B604,'2B-Kosten per locatie'!$A$14:$D$38,4,FALSE)</f>
        <v>#DIV/0!</v>
      </c>
      <c r="N604" s="305">
        <f>IF(L604="nio",0,IF(L604&gt;0,VLOOKUP(G604,'3-Productie normen'!A:J,VLOOKUP(L604,'3-Productie normen'!$B$34:$C$37,2,FALSE),FALSE)))</f>
        <v>0</v>
      </c>
      <c r="O604" s="306" t="str">
        <f>VLOOKUP(G604,'3-Productie normen'!A:L,9,FALSE)</f>
        <v>V</v>
      </c>
      <c r="P604" s="306"/>
      <c r="R604" s="307">
        <f t="shared" si="19"/>
        <v>300</v>
      </c>
    </row>
    <row r="605" spans="1:18" ht="14.1" customHeight="1">
      <c r="A605" s="73">
        <v>605</v>
      </c>
      <c r="B605" s="273" t="s">
        <v>535</v>
      </c>
      <c r="C605" s="273" t="s">
        <v>573</v>
      </c>
      <c r="D605" s="467" t="s">
        <v>346</v>
      </c>
      <c r="E605" s="470" t="s">
        <v>308</v>
      </c>
      <c r="F605" s="84" t="s">
        <v>570</v>
      </c>
      <c r="G605" s="84" t="s">
        <v>41</v>
      </c>
      <c r="H605" s="69" t="s">
        <v>350</v>
      </c>
      <c r="I605" s="457" t="s">
        <v>76</v>
      </c>
      <c r="J605" s="471">
        <v>3.2</v>
      </c>
      <c r="K605" s="304">
        <f t="shared" si="18"/>
        <v>200</v>
      </c>
      <c r="L605" s="221">
        <v>200</v>
      </c>
      <c r="M605" s="220" t="e">
        <f>IF(L605="nio",0,IF(L605&gt;0,L605*J605/N605,0))*VLOOKUP(B605,'2B-Kosten per locatie'!$A$14:$D$38,4,FALSE)</f>
        <v>#DIV/0!</v>
      </c>
      <c r="N605" s="305">
        <f>IF(L605="nio",0,IF(L605&gt;0,VLOOKUP(G605,'3-Productie normen'!A:J,VLOOKUP(L605,'3-Productie normen'!$B$34:$C$37,2,FALSE),FALSE)))</f>
        <v>0</v>
      </c>
      <c r="O605" s="306" t="str">
        <f>VLOOKUP(G605,'3-Productie normen'!A:L,9,FALSE)</f>
        <v>S</v>
      </c>
      <c r="P605" s="306"/>
      <c r="R605" s="307">
        <f t="shared" si="19"/>
        <v>640</v>
      </c>
    </row>
    <row r="606" spans="1:18" ht="14.1" customHeight="1">
      <c r="A606" s="73">
        <v>606</v>
      </c>
      <c r="B606" s="273" t="s">
        <v>535</v>
      </c>
      <c r="C606" s="273" t="s">
        <v>573</v>
      </c>
      <c r="D606" s="467" t="s">
        <v>346</v>
      </c>
      <c r="E606" s="470" t="s">
        <v>309</v>
      </c>
      <c r="F606" s="84" t="s">
        <v>571</v>
      </c>
      <c r="G606" s="69" t="s">
        <v>52</v>
      </c>
      <c r="H606" s="84" t="s">
        <v>644</v>
      </c>
      <c r="I606" s="458" t="s">
        <v>80</v>
      </c>
      <c r="J606" s="471">
        <v>14.3</v>
      </c>
      <c r="K606" s="304">
        <f t="shared" si="18"/>
        <v>200</v>
      </c>
      <c r="L606" s="221">
        <v>200</v>
      </c>
      <c r="M606" s="220" t="e">
        <f>IF(L606="nio",0,IF(L606&gt;0,L606*J606/N606,0))*VLOOKUP(B606,'2B-Kosten per locatie'!$A$14:$D$38,4,FALSE)</f>
        <v>#DIV/0!</v>
      </c>
      <c r="N606" s="305">
        <f>IF(L606="nio",0,IF(L606&gt;0,VLOOKUP(G606,'3-Productie normen'!A:J,VLOOKUP(L606,'3-Productie normen'!$B$34:$C$37,2,FALSE),FALSE)))</f>
        <v>0</v>
      </c>
      <c r="O606" s="306" t="str">
        <f>VLOOKUP(G606,'3-Productie normen'!A:L,9,FALSE)</f>
        <v>V</v>
      </c>
      <c r="P606" s="306"/>
      <c r="R606" s="307">
        <f t="shared" si="19"/>
        <v>2860</v>
      </c>
    </row>
    <row r="607" spans="1:18" ht="14.1" customHeight="1">
      <c r="A607" s="73">
        <v>607</v>
      </c>
      <c r="B607" s="273" t="s">
        <v>535</v>
      </c>
      <c r="C607" s="273" t="s">
        <v>573</v>
      </c>
      <c r="D607" s="302">
        <v>1</v>
      </c>
      <c r="E607" s="470" t="s">
        <v>316</v>
      </c>
      <c r="F607" s="84" t="s">
        <v>426</v>
      </c>
      <c r="G607" s="273" t="s">
        <v>43</v>
      </c>
      <c r="H607" s="69" t="s">
        <v>645</v>
      </c>
      <c r="I607" s="457" t="s">
        <v>80</v>
      </c>
      <c r="J607" s="471">
        <v>13.45</v>
      </c>
      <c r="K607" s="304">
        <f t="shared" si="18"/>
        <v>200</v>
      </c>
      <c r="L607" s="221">
        <v>200</v>
      </c>
      <c r="M607" s="220" t="e">
        <f>IF(L607="nio",0,IF(L607&gt;0,L607*J607/N607,0))*VLOOKUP(B607,'2B-Kosten per locatie'!$A$14:$D$38,4,FALSE)</f>
        <v>#DIV/0!</v>
      </c>
      <c r="N607" s="305">
        <f>IF(L607="nio",0,IF(L607&gt;0,VLOOKUP(G607,'3-Productie normen'!A:J,VLOOKUP(L607,'3-Productie normen'!$B$34:$C$37,2,FALSE),FALSE)))</f>
        <v>0</v>
      </c>
      <c r="O607" s="306" t="str">
        <f>VLOOKUP(G607,'3-Productie normen'!A:L,9,FALSE)</f>
        <v>V</v>
      </c>
      <c r="P607" s="306"/>
      <c r="R607" s="307">
        <f t="shared" si="19"/>
        <v>2690</v>
      </c>
    </row>
    <row r="608" spans="1:18" ht="14.1" customHeight="1">
      <c r="A608" s="73">
        <v>608</v>
      </c>
      <c r="B608" s="273" t="s">
        <v>535</v>
      </c>
      <c r="C608" s="273" t="s">
        <v>573</v>
      </c>
      <c r="D608" s="302">
        <v>1</v>
      </c>
      <c r="E608" s="470" t="s">
        <v>317</v>
      </c>
      <c r="F608" s="84" t="s">
        <v>287</v>
      </c>
      <c r="G608" s="273" t="s">
        <v>43</v>
      </c>
      <c r="H608" s="69" t="s">
        <v>645</v>
      </c>
      <c r="I608" s="457" t="s">
        <v>80</v>
      </c>
      <c r="J608" s="471">
        <v>58.5</v>
      </c>
      <c r="K608" s="304">
        <f t="shared" si="18"/>
        <v>200</v>
      </c>
      <c r="L608" s="221">
        <v>200</v>
      </c>
      <c r="M608" s="220" t="e">
        <f>IF(L608="nio",0,IF(L608&gt;0,L608*J608/N608,0))*VLOOKUP(B608,'2B-Kosten per locatie'!$A$14:$D$38,4,FALSE)</f>
        <v>#DIV/0!</v>
      </c>
      <c r="N608" s="305">
        <f>IF(L608="nio",0,IF(L608&gt;0,VLOOKUP(G608,'3-Productie normen'!A:J,VLOOKUP(L608,'3-Productie normen'!$B$34:$C$37,2,FALSE),FALSE)))</f>
        <v>0</v>
      </c>
      <c r="O608" s="306" t="str">
        <f>VLOOKUP(G608,'3-Productie normen'!A:L,9,FALSE)</f>
        <v>V</v>
      </c>
      <c r="P608" s="306"/>
      <c r="R608" s="307">
        <f t="shared" si="19"/>
        <v>11700</v>
      </c>
    </row>
    <row r="609" spans="1:18" ht="14.1" customHeight="1">
      <c r="A609" s="73">
        <v>609</v>
      </c>
      <c r="B609" s="273" t="s">
        <v>535</v>
      </c>
      <c r="C609" s="273" t="s">
        <v>573</v>
      </c>
      <c r="D609" s="302">
        <v>1</v>
      </c>
      <c r="E609" s="470" t="s">
        <v>318</v>
      </c>
      <c r="F609" s="84" t="s">
        <v>417</v>
      </c>
      <c r="G609" s="69" t="s">
        <v>290</v>
      </c>
      <c r="H609" s="69" t="s">
        <v>75</v>
      </c>
      <c r="I609" s="69" t="s">
        <v>75</v>
      </c>
      <c r="J609" s="471">
        <v>53.45</v>
      </c>
      <c r="K609" s="304">
        <f t="shared" si="18"/>
        <v>80</v>
      </c>
      <c r="L609" s="221">
        <v>80</v>
      </c>
      <c r="M609" s="220" t="e">
        <f>IF(L609="nio",0,IF(L609&gt;0,L609*J609/N609,0))*VLOOKUP(B609,'2B-Kosten per locatie'!$A$14:$D$38,4,FALSE)</f>
        <v>#DIV/0!</v>
      </c>
      <c r="N609" s="305">
        <f>IF(L609="nio",0,IF(L609&gt;0,VLOOKUP(G609,'3-Productie normen'!A:J,VLOOKUP(L609,'3-Productie normen'!$B$34:$C$37,2,FALSE),FALSE)))</f>
        <v>0</v>
      </c>
      <c r="O609" s="306" t="str">
        <f>VLOOKUP(G609,'3-Productie normen'!A:L,9,FALSE)</f>
        <v>L</v>
      </c>
      <c r="P609" s="306"/>
      <c r="R609" s="307">
        <f t="shared" si="19"/>
        <v>4276</v>
      </c>
    </row>
    <row r="610" spans="1:18" ht="14.1" customHeight="1">
      <c r="A610" s="73">
        <v>610</v>
      </c>
      <c r="B610" s="273" t="s">
        <v>535</v>
      </c>
      <c r="C610" s="273" t="s">
        <v>573</v>
      </c>
      <c r="D610" s="302">
        <v>1</v>
      </c>
      <c r="E610" s="470" t="s">
        <v>319</v>
      </c>
      <c r="F610" s="84" t="s">
        <v>418</v>
      </c>
      <c r="G610" s="69" t="s">
        <v>290</v>
      </c>
      <c r="H610" s="69" t="s">
        <v>75</v>
      </c>
      <c r="I610" s="69" t="s">
        <v>75</v>
      </c>
      <c r="J610" s="471">
        <v>52.45</v>
      </c>
      <c r="K610" s="304">
        <f t="shared" si="18"/>
        <v>80</v>
      </c>
      <c r="L610" s="221">
        <v>80</v>
      </c>
      <c r="M610" s="220" t="e">
        <f>IF(L610="nio",0,IF(L610&gt;0,L610*J610/N610,0))*VLOOKUP(B610,'2B-Kosten per locatie'!$A$14:$D$38,4,FALSE)</f>
        <v>#DIV/0!</v>
      </c>
      <c r="N610" s="305">
        <f>IF(L610="nio",0,IF(L610&gt;0,VLOOKUP(G610,'3-Productie normen'!A:J,VLOOKUP(L610,'3-Productie normen'!$B$34:$C$37,2,FALSE),FALSE)))</f>
        <v>0</v>
      </c>
      <c r="O610" s="306" t="str">
        <f>VLOOKUP(G610,'3-Productie normen'!A:L,9,FALSE)</f>
        <v>L</v>
      </c>
      <c r="P610" s="306"/>
      <c r="R610" s="307">
        <f t="shared" si="19"/>
        <v>4196</v>
      </c>
    </row>
    <row r="611" spans="1:18" ht="14.1" customHeight="1">
      <c r="A611" s="73">
        <v>611</v>
      </c>
      <c r="B611" s="273" t="s">
        <v>535</v>
      </c>
      <c r="C611" s="273" t="s">
        <v>573</v>
      </c>
      <c r="D611" s="302">
        <v>1</v>
      </c>
      <c r="E611" s="470" t="s">
        <v>320</v>
      </c>
      <c r="F611" s="84" t="s">
        <v>421</v>
      </c>
      <c r="G611" s="69" t="s">
        <v>290</v>
      </c>
      <c r="H611" s="69" t="s">
        <v>75</v>
      </c>
      <c r="I611" s="69" t="s">
        <v>75</v>
      </c>
      <c r="J611" s="471">
        <v>52.45</v>
      </c>
      <c r="K611" s="304">
        <f t="shared" si="18"/>
        <v>80</v>
      </c>
      <c r="L611" s="221">
        <v>80</v>
      </c>
      <c r="M611" s="220" t="e">
        <f>IF(L611="nio",0,IF(L611&gt;0,L611*J611/N611,0))*VLOOKUP(B611,'2B-Kosten per locatie'!$A$14:$D$38,4,FALSE)</f>
        <v>#DIV/0!</v>
      </c>
      <c r="N611" s="305">
        <f>IF(L611="nio",0,IF(L611&gt;0,VLOOKUP(G611,'3-Productie normen'!A:J,VLOOKUP(L611,'3-Productie normen'!$B$34:$C$37,2,FALSE),FALSE)))</f>
        <v>0</v>
      </c>
      <c r="O611" s="306" t="str">
        <f>VLOOKUP(G611,'3-Productie normen'!A:L,9,FALSE)</f>
        <v>L</v>
      </c>
      <c r="P611" s="306"/>
      <c r="R611" s="307">
        <f t="shared" si="19"/>
        <v>4196</v>
      </c>
    </row>
    <row r="612" spans="1:18" ht="14.1" customHeight="1">
      <c r="A612" s="73">
        <v>612</v>
      </c>
      <c r="B612" s="273" t="s">
        <v>535</v>
      </c>
      <c r="C612" s="273" t="s">
        <v>573</v>
      </c>
      <c r="D612" s="302">
        <v>1</v>
      </c>
      <c r="E612" s="470" t="s">
        <v>321</v>
      </c>
      <c r="F612" s="84" t="s">
        <v>577</v>
      </c>
      <c r="G612" s="84" t="s">
        <v>54</v>
      </c>
      <c r="H612" s="84" t="s">
        <v>581</v>
      </c>
      <c r="I612" s="458" t="s">
        <v>80</v>
      </c>
      <c r="J612" s="471">
        <v>6.15</v>
      </c>
      <c r="K612" s="304">
        <f t="shared" si="18"/>
        <v>0</v>
      </c>
      <c r="L612" s="221" t="s">
        <v>54</v>
      </c>
      <c r="M612" s="220">
        <f>IF(L612="nio",0,IF(L612&gt;0,L612*J612/N612,0))*VLOOKUP(B612,'2B-Kosten per locatie'!$A$14:$D$38,4,FALSE)</f>
        <v>0</v>
      </c>
      <c r="N612" s="305">
        <f>IF(L612="nio",0,IF(L612&gt;0,VLOOKUP(G612,'3-Productie normen'!A:J,VLOOKUP(L612,'3-Productie normen'!$B$34:$C$37,2,FALSE),FALSE)))</f>
        <v>0</v>
      </c>
      <c r="O612" s="306">
        <f>VLOOKUP(G612,'3-Productie normen'!A:L,9,FALSE)</f>
        <v>0</v>
      </c>
      <c r="P612" s="306"/>
      <c r="R612" s="307">
        <f t="shared" si="19"/>
        <v>0</v>
      </c>
    </row>
    <row r="613" spans="1:18" ht="14.1" customHeight="1">
      <c r="A613" s="73">
        <v>613</v>
      </c>
      <c r="B613" s="273" t="s">
        <v>535</v>
      </c>
      <c r="C613" s="273" t="s">
        <v>573</v>
      </c>
      <c r="D613" s="302">
        <v>1</v>
      </c>
      <c r="E613" s="470" t="s">
        <v>322</v>
      </c>
      <c r="F613" s="84" t="s">
        <v>572</v>
      </c>
      <c r="G613" s="84" t="s">
        <v>39</v>
      </c>
      <c r="H613" s="69" t="s">
        <v>645</v>
      </c>
      <c r="I613" s="457" t="s">
        <v>80</v>
      </c>
      <c r="J613" s="471">
        <v>2.9</v>
      </c>
      <c r="K613" s="304">
        <f t="shared" si="18"/>
        <v>80</v>
      </c>
      <c r="L613" s="221">
        <v>80</v>
      </c>
      <c r="M613" s="220" t="e">
        <f>IF(L613="nio",0,IF(L613&gt;0,L613*J613/N613,0))*VLOOKUP(B613,'2B-Kosten per locatie'!$A$14:$D$38,4,FALSE)</f>
        <v>#DIV/0!</v>
      </c>
      <c r="N613" s="305">
        <f>IF(L613="nio",0,IF(L613&gt;0,VLOOKUP(G613,'3-Productie normen'!A:J,VLOOKUP(L613,'3-Productie normen'!$B$34:$C$37,2,FALSE),FALSE)))</f>
        <v>0</v>
      </c>
      <c r="O613" s="306" t="str">
        <f>VLOOKUP(G613,'3-Productie normen'!A:L,9,FALSE)</f>
        <v>B</v>
      </c>
      <c r="P613" s="306"/>
      <c r="R613" s="307">
        <f t="shared" si="19"/>
        <v>232</v>
      </c>
    </row>
    <row r="614" spans="1:18" ht="14.1" customHeight="1">
      <c r="A614" s="73">
        <v>614</v>
      </c>
      <c r="B614" s="273" t="s">
        <v>535</v>
      </c>
      <c r="C614" s="273" t="s">
        <v>573</v>
      </c>
      <c r="D614" s="302">
        <v>1</v>
      </c>
      <c r="E614" s="470" t="s">
        <v>323</v>
      </c>
      <c r="F614" s="84" t="s">
        <v>569</v>
      </c>
      <c r="G614" s="286" t="s">
        <v>41</v>
      </c>
      <c r="H614" s="69" t="s">
        <v>350</v>
      </c>
      <c r="I614" s="457" t="s">
        <v>76</v>
      </c>
      <c r="J614" s="471">
        <v>5.5</v>
      </c>
      <c r="K614" s="304">
        <f t="shared" si="18"/>
        <v>200</v>
      </c>
      <c r="L614" s="221">
        <v>200</v>
      </c>
      <c r="M614" s="220" t="e">
        <f>IF(L614="nio",0,IF(L614&gt;0,L614*J614/N614,0))*VLOOKUP(B614,'2B-Kosten per locatie'!$A$14:$D$38,4,FALSE)</f>
        <v>#DIV/0!</v>
      </c>
      <c r="N614" s="305">
        <f>IF(L614="nio",0,IF(L614&gt;0,VLOOKUP(G614,'3-Productie normen'!A:J,VLOOKUP(L614,'3-Productie normen'!$B$34:$C$37,2,FALSE),FALSE)))</f>
        <v>0</v>
      </c>
      <c r="O614" s="306" t="str">
        <f>VLOOKUP(G614,'3-Productie normen'!A:L,9,FALSE)</f>
        <v>S</v>
      </c>
      <c r="P614" s="306"/>
      <c r="R614" s="307">
        <f t="shared" si="19"/>
        <v>1100</v>
      </c>
    </row>
    <row r="615" spans="1:18" ht="14.1" customHeight="1">
      <c r="A615" s="73">
        <v>615</v>
      </c>
      <c r="B615" s="273" t="s">
        <v>535</v>
      </c>
      <c r="C615" s="273" t="s">
        <v>573</v>
      </c>
      <c r="D615" s="467" t="s">
        <v>346</v>
      </c>
      <c r="E615" s="470" t="s">
        <v>324</v>
      </c>
      <c r="F615" s="84" t="s">
        <v>578</v>
      </c>
      <c r="G615" s="84" t="s">
        <v>54</v>
      </c>
      <c r="H615" s="69" t="s">
        <v>75</v>
      </c>
      <c r="I615" s="69" t="s">
        <v>75</v>
      </c>
      <c r="J615" s="471">
        <v>2.65</v>
      </c>
      <c r="K615" s="304">
        <f t="shared" si="18"/>
        <v>0</v>
      </c>
      <c r="L615" s="221" t="s">
        <v>54</v>
      </c>
      <c r="M615" s="220">
        <f>IF(L615="nio",0,IF(L615&gt;0,L615*J615/N615,0))*VLOOKUP(B615,'2B-Kosten per locatie'!$A$14:$D$38,4,FALSE)</f>
        <v>0</v>
      </c>
      <c r="N615" s="305">
        <f>IF(L615="nio",0,IF(L615&gt;0,VLOOKUP(G615,'3-Productie normen'!A:J,VLOOKUP(L615,'3-Productie normen'!$B$34:$C$37,2,FALSE),FALSE)))</f>
        <v>0</v>
      </c>
      <c r="O615" s="306">
        <f>VLOOKUP(G615,'3-Productie normen'!A:L,9,FALSE)</f>
        <v>0</v>
      </c>
      <c r="P615" s="306"/>
      <c r="R615" s="307">
        <f t="shared" si="19"/>
        <v>0</v>
      </c>
    </row>
    <row r="616" spans="1:18" ht="14.1" customHeight="1">
      <c r="A616" s="73">
        <v>616</v>
      </c>
      <c r="B616" s="273" t="s">
        <v>535</v>
      </c>
      <c r="C616" s="273" t="s">
        <v>574</v>
      </c>
      <c r="D616" s="467" t="s">
        <v>346</v>
      </c>
      <c r="E616" s="470" t="s">
        <v>299</v>
      </c>
      <c r="F616" s="84" t="s">
        <v>51</v>
      </c>
      <c r="G616" s="273" t="s">
        <v>51</v>
      </c>
      <c r="H616" s="69" t="s">
        <v>75</v>
      </c>
      <c r="I616" s="69" t="s">
        <v>75</v>
      </c>
      <c r="J616" s="471">
        <v>17</v>
      </c>
      <c r="K616" s="304">
        <f t="shared" si="18"/>
        <v>200</v>
      </c>
      <c r="L616" s="221">
        <v>200</v>
      </c>
      <c r="M616" s="220" t="e">
        <f>IF(L616="nio",0,IF(L616&gt;0,L616*J616/N616,0))*VLOOKUP(B616,'2B-Kosten per locatie'!$A$14:$D$38,4,FALSE)</f>
        <v>#DIV/0!</v>
      </c>
      <c r="N616" s="305">
        <f>IF(L616="nio",0,IF(L616&gt;0,VLOOKUP(G616,'3-Productie normen'!A:J,VLOOKUP(L616,'3-Productie normen'!$B$34:$C$37,2,FALSE),FALSE)))</f>
        <v>0</v>
      </c>
      <c r="O616" s="306" t="str">
        <f>VLOOKUP(G616,'3-Productie normen'!A:L,9,FALSE)</f>
        <v>V</v>
      </c>
      <c r="P616" s="306"/>
      <c r="R616" s="307">
        <f t="shared" si="19"/>
        <v>3400</v>
      </c>
    </row>
    <row r="617" spans="1:18" ht="14.1" customHeight="1">
      <c r="A617" s="73">
        <v>617</v>
      </c>
      <c r="B617" s="273" t="s">
        <v>535</v>
      </c>
      <c r="C617" s="273" t="s">
        <v>574</v>
      </c>
      <c r="D617" s="467" t="s">
        <v>346</v>
      </c>
      <c r="E617" s="470" t="s">
        <v>300</v>
      </c>
      <c r="F617" s="84" t="s">
        <v>413</v>
      </c>
      <c r="G617" s="69" t="s">
        <v>290</v>
      </c>
      <c r="H617" s="69" t="s">
        <v>75</v>
      </c>
      <c r="I617" s="69" t="s">
        <v>75</v>
      </c>
      <c r="J617" s="471">
        <v>64.8</v>
      </c>
      <c r="K617" s="304">
        <f t="shared" si="18"/>
        <v>80</v>
      </c>
      <c r="L617" s="221">
        <v>80</v>
      </c>
      <c r="M617" s="220" t="e">
        <f>IF(L617="nio",0,IF(L617&gt;0,L617*J617/N617,0))*VLOOKUP(B617,'2B-Kosten per locatie'!$A$14:$D$38,4,FALSE)</f>
        <v>#DIV/0!</v>
      </c>
      <c r="N617" s="305">
        <f>IF(L617="nio",0,IF(L617&gt;0,VLOOKUP(G617,'3-Productie normen'!A:J,VLOOKUP(L617,'3-Productie normen'!$B$34:$C$37,2,FALSE),FALSE)))</f>
        <v>0</v>
      </c>
      <c r="O617" s="306" t="str">
        <f>VLOOKUP(G617,'3-Productie normen'!A:L,9,FALSE)</f>
        <v>L</v>
      </c>
      <c r="P617" s="306"/>
      <c r="R617" s="307">
        <f t="shared" si="19"/>
        <v>5184</v>
      </c>
    </row>
    <row r="618" spans="1:18" ht="14.1" customHeight="1">
      <c r="A618" s="73">
        <v>618</v>
      </c>
      <c r="B618" s="273" t="s">
        <v>535</v>
      </c>
      <c r="C618" s="273" t="s">
        <v>574</v>
      </c>
      <c r="D618" s="467" t="s">
        <v>346</v>
      </c>
      <c r="E618" s="470" t="s">
        <v>301</v>
      </c>
      <c r="F618" s="84" t="s">
        <v>569</v>
      </c>
      <c r="G618" s="286" t="s">
        <v>41</v>
      </c>
      <c r="H618" s="69" t="s">
        <v>350</v>
      </c>
      <c r="I618" s="457" t="s">
        <v>76</v>
      </c>
      <c r="J618" s="471">
        <v>8.4</v>
      </c>
      <c r="K618" s="304">
        <f t="shared" si="18"/>
        <v>200</v>
      </c>
      <c r="L618" s="221">
        <v>200</v>
      </c>
      <c r="M618" s="220" t="e">
        <f>IF(L618="nio",0,IF(L618&gt;0,L618*J618/N618,0))*VLOOKUP(B618,'2B-Kosten per locatie'!$A$14:$D$38,4,FALSE)</f>
        <v>#DIV/0!</v>
      </c>
      <c r="N618" s="305">
        <f>IF(L618="nio",0,IF(L618&gt;0,VLOOKUP(G618,'3-Productie normen'!A:J,VLOOKUP(L618,'3-Productie normen'!$B$34:$C$37,2,FALSE),FALSE)))</f>
        <v>0</v>
      </c>
      <c r="O618" s="306" t="str">
        <f>VLOOKUP(G618,'3-Productie normen'!A:L,9,FALSE)</f>
        <v>S</v>
      </c>
      <c r="P618" s="306"/>
      <c r="R618" s="307">
        <f t="shared" si="19"/>
        <v>1680</v>
      </c>
    </row>
    <row r="619" spans="1:18" ht="14.1" customHeight="1">
      <c r="A619" s="73">
        <v>619</v>
      </c>
      <c r="B619" s="273" t="s">
        <v>535</v>
      </c>
      <c r="C619" s="273" t="s">
        <v>574</v>
      </c>
      <c r="D619" s="467" t="s">
        <v>346</v>
      </c>
      <c r="E619" s="470" t="s">
        <v>302</v>
      </c>
      <c r="F619" s="84" t="s">
        <v>578</v>
      </c>
      <c r="G619" s="84" t="s">
        <v>54</v>
      </c>
      <c r="H619" s="69" t="s">
        <v>350</v>
      </c>
      <c r="I619" s="457" t="s">
        <v>80</v>
      </c>
      <c r="J619" s="471">
        <v>1.2</v>
      </c>
      <c r="K619" s="304">
        <f t="shared" si="18"/>
        <v>0</v>
      </c>
      <c r="L619" s="221" t="s">
        <v>54</v>
      </c>
      <c r="M619" s="220">
        <f>IF(L619="nio",0,IF(L619&gt;0,L619*J619/N619,0))*VLOOKUP(B619,'2B-Kosten per locatie'!$A$14:$D$38,4,FALSE)</f>
        <v>0</v>
      </c>
      <c r="N619" s="305">
        <f>IF(L619="nio",0,IF(L619&gt;0,VLOOKUP(G619,'3-Productie normen'!A:J,VLOOKUP(L619,'3-Productie normen'!$B$34:$C$37,2,FALSE),FALSE)))</f>
        <v>0</v>
      </c>
      <c r="O619" s="306">
        <f>VLOOKUP(G619,'3-Productie normen'!A:L,9,FALSE)</f>
        <v>0</v>
      </c>
      <c r="P619" s="306"/>
      <c r="R619" s="307">
        <f t="shared" si="19"/>
        <v>0</v>
      </c>
    </row>
    <row r="620" spans="1:18" ht="14.1" customHeight="1">
      <c r="A620" s="73">
        <v>620</v>
      </c>
      <c r="B620" s="273" t="s">
        <v>535</v>
      </c>
      <c r="C620" s="273" t="s">
        <v>574</v>
      </c>
      <c r="D620" s="467" t="s">
        <v>346</v>
      </c>
      <c r="E620" s="470" t="s">
        <v>385</v>
      </c>
      <c r="F620" s="84" t="s">
        <v>579</v>
      </c>
      <c r="G620" s="84" t="s">
        <v>54</v>
      </c>
      <c r="H620" s="69" t="s">
        <v>75</v>
      </c>
      <c r="I620" s="69" t="s">
        <v>75</v>
      </c>
      <c r="J620" s="471">
        <v>13.25</v>
      </c>
      <c r="K620" s="304">
        <f t="shared" si="18"/>
        <v>0</v>
      </c>
      <c r="L620" s="221" t="s">
        <v>54</v>
      </c>
      <c r="M620" s="220">
        <f>IF(L620="nio",0,IF(L620&gt;0,L620*J620/N620,0))*VLOOKUP(B620,'2B-Kosten per locatie'!$A$14:$D$38,4,FALSE)</f>
        <v>0</v>
      </c>
      <c r="N620" s="305">
        <f>IF(L620="nio",0,IF(L620&gt;0,VLOOKUP(G620,'3-Productie normen'!A:J,VLOOKUP(L620,'3-Productie normen'!$B$34:$C$37,2,FALSE),FALSE)))</f>
        <v>0</v>
      </c>
      <c r="O620" s="306">
        <f>VLOOKUP(G620,'3-Productie normen'!A:L,9,FALSE)</f>
        <v>0</v>
      </c>
      <c r="P620" s="306"/>
      <c r="R620" s="307">
        <f t="shared" si="19"/>
        <v>0</v>
      </c>
    </row>
    <row r="621" spans="1:18" ht="14.1" customHeight="1">
      <c r="A621" s="73">
        <v>621</v>
      </c>
      <c r="B621" s="273" t="s">
        <v>535</v>
      </c>
      <c r="C621" s="273" t="s">
        <v>574</v>
      </c>
      <c r="D621" s="467" t="s">
        <v>346</v>
      </c>
      <c r="E621" s="470" t="s">
        <v>303</v>
      </c>
      <c r="F621" s="84" t="s">
        <v>420</v>
      </c>
      <c r="G621" s="84" t="s">
        <v>45</v>
      </c>
      <c r="H621" s="69" t="s">
        <v>75</v>
      </c>
      <c r="I621" s="69" t="s">
        <v>75</v>
      </c>
      <c r="J621" s="471">
        <v>2.6</v>
      </c>
      <c r="K621" s="304">
        <f t="shared" si="18"/>
        <v>200</v>
      </c>
      <c r="L621" s="221">
        <v>200</v>
      </c>
      <c r="M621" s="220" t="e">
        <f>IF(L621="nio",0,IF(L621&gt;0,L621*J621/N621,0))*VLOOKUP(B621,'2B-Kosten per locatie'!$A$14:$D$38,4,FALSE)</f>
        <v>#DIV/0!</v>
      </c>
      <c r="N621" s="305">
        <f>IF(L621="nio",0,IF(L621&gt;0,VLOOKUP(G621,'3-Productie normen'!A:J,VLOOKUP(L621,'3-Productie normen'!$B$34:$C$37,2,FALSE),FALSE)))</f>
        <v>0</v>
      </c>
      <c r="O621" s="306" t="str">
        <f>VLOOKUP(G621,'3-Productie normen'!A:L,9,FALSE)</f>
        <v>V</v>
      </c>
      <c r="P621" s="306"/>
      <c r="R621" s="307">
        <f t="shared" si="19"/>
        <v>520</v>
      </c>
    </row>
    <row r="622" spans="1:18" ht="14.1" customHeight="1">
      <c r="A622" s="73">
        <v>622</v>
      </c>
      <c r="B622" s="273" t="s">
        <v>535</v>
      </c>
      <c r="C622" s="273" t="s">
        <v>574</v>
      </c>
      <c r="D622" s="467" t="s">
        <v>346</v>
      </c>
      <c r="E622" s="470" t="s">
        <v>304</v>
      </c>
      <c r="F622" s="84" t="s">
        <v>414</v>
      </c>
      <c r="G622" s="69" t="s">
        <v>290</v>
      </c>
      <c r="H622" s="69" t="s">
        <v>75</v>
      </c>
      <c r="I622" s="69" t="s">
        <v>75</v>
      </c>
      <c r="J622" s="471">
        <v>65.3</v>
      </c>
      <c r="K622" s="304">
        <f t="shared" si="18"/>
        <v>80</v>
      </c>
      <c r="L622" s="221">
        <v>80</v>
      </c>
      <c r="M622" s="220" t="e">
        <f>IF(L622="nio",0,IF(L622&gt;0,L622*J622/N622,0))*VLOOKUP(B622,'2B-Kosten per locatie'!$A$14:$D$38,4,FALSE)</f>
        <v>#DIV/0!</v>
      </c>
      <c r="N622" s="305">
        <f>IF(L622="nio",0,IF(L622&gt;0,VLOOKUP(G622,'3-Productie normen'!A:J,VLOOKUP(L622,'3-Productie normen'!$B$34:$C$37,2,FALSE),FALSE)))</f>
        <v>0</v>
      </c>
      <c r="O622" s="306" t="str">
        <f>VLOOKUP(G622,'3-Productie normen'!A:L,9,FALSE)</f>
        <v>L</v>
      </c>
      <c r="P622" s="306"/>
      <c r="R622" s="307">
        <f t="shared" si="19"/>
        <v>5224</v>
      </c>
    </row>
    <row r="623" spans="1:18" ht="14.1" customHeight="1">
      <c r="A623" s="73">
        <v>623</v>
      </c>
      <c r="B623" s="273" t="s">
        <v>535</v>
      </c>
      <c r="C623" s="273" t="s">
        <v>574</v>
      </c>
      <c r="D623" s="467" t="s">
        <v>346</v>
      </c>
      <c r="E623" s="470" t="s">
        <v>386</v>
      </c>
      <c r="F623" s="84" t="s">
        <v>566</v>
      </c>
      <c r="G623" s="84" t="s">
        <v>54</v>
      </c>
      <c r="H623" s="84"/>
      <c r="I623" s="458" t="s">
        <v>80</v>
      </c>
      <c r="J623" s="471"/>
      <c r="K623" s="304">
        <f t="shared" si="18"/>
        <v>0</v>
      </c>
      <c r="L623" s="221" t="s">
        <v>54</v>
      </c>
      <c r="M623" s="220">
        <f>IF(L623="nio",0,IF(L623&gt;0,L623*J623/N623,0))*VLOOKUP(B623,'2B-Kosten per locatie'!$A$14:$D$38,4,FALSE)</f>
        <v>0</v>
      </c>
      <c r="N623" s="305">
        <f>IF(L623="nio",0,IF(L623&gt;0,VLOOKUP(G623,'3-Productie normen'!A:J,VLOOKUP(L623,'3-Productie normen'!$B$34:$C$37,2,FALSE),FALSE)))</f>
        <v>0</v>
      </c>
      <c r="O623" s="306">
        <f>VLOOKUP(G623,'3-Productie normen'!A:L,9,FALSE)</f>
        <v>0</v>
      </c>
      <c r="P623" s="306"/>
      <c r="R623" s="307">
        <f t="shared" si="19"/>
        <v>0</v>
      </c>
    </row>
    <row r="624" spans="1:18" ht="14.1" customHeight="1">
      <c r="A624" s="73">
        <v>624</v>
      </c>
      <c r="B624" s="273" t="s">
        <v>535</v>
      </c>
      <c r="C624" s="273" t="s">
        <v>574</v>
      </c>
      <c r="D624" s="467" t="s">
        <v>346</v>
      </c>
      <c r="E624" s="470" t="s">
        <v>387</v>
      </c>
      <c r="F624" s="84" t="s">
        <v>51</v>
      </c>
      <c r="G624" s="273" t="s">
        <v>51</v>
      </c>
      <c r="H624" s="69" t="s">
        <v>75</v>
      </c>
      <c r="I624" s="69" t="s">
        <v>75</v>
      </c>
      <c r="J624" s="471">
        <v>17</v>
      </c>
      <c r="K624" s="304">
        <f t="shared" ref="K624:K687" si="20">SUM(L624:L624)</f>
        <v>200</v>
      </c>
      <c r="L624" s="221">
        <v>200</v>
      </c>
      <c r="M624" s="220" t="e">
        <f>IF(L624="nio",0,IF(L624&gt;0,L624*J624/N624,0))*VLOOKUP(B624,'2B-Kosten per locatie'!$A$14:$D$38,4,FALSE)</f>
        <v>#DIV/0!</v>
      </c>
      <c r="N624" s="305">
        <f>IF(L624="nio",0,IF(L624&gt;0,VLOOKUP(G624,'3-Productie normen'!A:J,VLOOKUP(L624,'3-Productie normen'!$B$34:$C$37,2,FALSE),FALSE)))</f>
        <v>0</v>
      </c>
      <c r="O624" s="306" t="str">
        <f>VLOOKUP(G624,'3-Productie normen'!A:L,9,FALSE)</f>
        <v>V</v>
      </c>
      <c r="P624" s="306"/>
      <c r="R624" s="307">
        <f t="shared" si="19"/>
        <v>3400</v>
      </c>
    </row>
    <row r="625" spans="1:18" ht="14.1" customHeight="1">
      <c r="A625" s="73">
        <v>625</v>
      </c>
      <c r="B625" s="273" t="s">
        <v>535</v>
      </c>
      <c r="C625" s="273" t="s">
        <v>574</v>
      </c>
      <c r="D625" s="467" t="s">
        <v>346</v>
      </c>
      <c r="E625" s="470" t="s">
        <v>305</v>
      </c>
      <c r="F625" s="84" t="s">
        <v>569</v>
      </c>
      <c r="G625" s="286" t="s">
        <v>41</v>
      </c>
      <c r="H625" s="69" t="s">
        <v>350</v>
      </c>
      <c r="I625" s="457" t="s">
        <v>76</v>
      </c>
      <c r="J625" s="471">
        <v>8.4</v>
      </c>
      <c r="K625" s="304">
        <f t="shared" si="20"/>
        <v>200</v>
      </c>
      <c r="L625" s="221">
        <v>200</v>
      </c>
      <c r="M625" s="220" t="e">
        <f>IF(L625="nio",0,IF(L625&gt;0,L625*J625/N625,0))*VLOOKUP(B625,'2B-Kosten per locatie'!$A$14:$D$38,4,FALSE)</f>
        <v>#DIV/0!</v>
      </c>
      <c r="N625" s="305">
        <f>IF(L625="nio",0,IF(L625&gt;0,VLOOKUP(G625,'3-Productie normen'!A:J,VLOOKUP(L625,'3-Productie normen'!$B$34:$C$37,2,FALSE),FALSE)))</f>
        <v>0</v>
      </c>
      <c r="O625" s="306" t="str">
        <f>VLOOKUP(G625,'3-Productie normen'!A:L,9,FALSE)</f>
        <v>S</v>
      </c>
      <c r="P625" s="306"/>
      <c r="R625" s="307">
        <f t="shared" ref="R625:R688" si="21">K625*J625</f>
        <v>1680</v>
      </c>
    </row>
    <row r="626" spans="1:18" ht="14.1" customHeight="1">
      <c r="A626" s="73">
        <v>626</v>
      </c>
      <c r="B626" s="273" t="s">
        <v>535</v>
      </c>
      <c r="C626" s="273" t="s">
        <v>574</v>
      </c>
      <c r="D626" s="467" t="s">
        <v>346</v>
      </c>
      <c r="E626" s="470" t="s">
        <v>306</v>
      </c>
      <c r="F626" s="84" t="s">
        <v>580</v>
      </c>
      <c r="G626" s="84" t="s">
        <v>54</v>
      </c>
      <c r="H626" s="84" t="s">
        <v>644</v>
      </c>
      <c r="I626" s="458" t="s">
        <v>80</v>
      </c>
      <c r="J626" s="471"/>
      <c r="K626" s="304">
        <f t="shared" si="20"/>
        <v>0</v>
      </c>
      <c r="L626" s="221" t="s">
        <v>54</v>
      </c>
      <c r="M626" s="220">
        <f>IF(L626="nio",0,IF(L626&gt;0,L626*J626/N626,0))*VLOOKUP(B626,'2B-Kosten per locatie'!$A$14:$D$38,4,FALSE)</f>
        <v>0</v>
      </c>
      <c r="N626" s="305">
        <f>IF(L626="nio",0,IF(L626&gt;0,VLOOKUP(G626,'3-Productie normen'!A:J,VLOOKUP(L626,'3-Productie normen'!$B$34:$C$37,2,FALSE),FALSE)))</f>
        <v>0</v>
      </c>
      <c r="O626" s="306">
        <f>VLOOKUP(G626,'3-Productie normen'!A:L,9,FALSE)</f>
        <v>0</v>
      </c>
      <c r="P626" s="306"/>
      <c r="R626" s="307">
        <f t="shared" si="21"/>
        <v>0</v>
      </c>
    </row>
    <row r="627" spans="1:18" ht="14.1" customHeight="1">
      <c r="A627" s="73">
        <v>627</v>
      </c>
      <c r="B627" s="273" t="s">
        <v>535</v>
      </c>
      <c r="C627" s="273" t="s">
        <v>574</v>
      </c>
      <c r="D627" s="467" t="s">
        <v>346</v>
      </c>
      <c r="E627" s="470" t="s">
        <v>388</v>
      </c>
      <c r="F627" s="84" t="s">
        <v>579</v>
      </c>
      <c r="G627" s="84" t="s">
        <v>54</v>
      </c>
      <c r="H627" s="69" t="s">
        <v>75</v>
      </c>
      <c r="I627" s="69" t="s">
        <v>75</v>
      </c>
      <c r="J627" s="471">
        <v>6.3</v>
      </c>
      <c r="K627" s="304">
        <f t="shared" si="20"/>
        <v>0</v>
      </c>
      <c r="L627" s="221" t="s">
        <v>54</v>
      </c>
      <c r="M627" s="220">
        <f>IF(L627="nio",0,IF(L627&gt;0,L627*J627/N627,0))*VLOOKUP(B627,'2B-Kosten per locatie'!$A$14:$D$38,4,FALSE)</f>
        <v>0</v>
      </c>
      <c r="N627" s="305">
        <f>IF(L627="nio",0,IF(L627&gt;0,VLOOKUP(G627,'3-Productie normen'!A:J,VLOOKUP(L627,'3-Productie normen'!$B$34:$C$37,2,FALSE),FALSE)))</f>
        <v>0</v>
      </c>
      <c r="O627" s="306">
        <f>VLOOKUP(G627,'3-Productie normen'!A:L,9,FALSE)</f>
        <v>0</v>
      </c>
      <c r="P627" s="306"/>
      <c r="R627" s="307">
        <f t="shared" si="21"/>
        <v>0</v>
      </c>
    </row>
    <row r="628" spans="1:18" ht="14.1" customHeight="1">
      <c r="A628" s="73">
        <v>628</v>
      </c>
      <c r="B628" s="273" t="s">
        <v>535</v>
      </c>
      <c r="C628" s="273" t="s">
        <v>574</v>
      </c>
      <c r="D628" s="467" t="s">
        <v>346</v>
      </c>
      <c r="E628" s="470" t="s">
        <v>307</v>
      </c>
      <c r="F628" s="84" t="s">
        <v>416</v>
      </c>
      <c r="G628" s="69" t="s">
        <v>290</v>
      </c>
      <c r="H628" s="69" t="s">
        <v>75</v>
      </c>
      <c r="I628" s="69" t="s">
        <v>75</v>
      </c>
      <c r="J628" s="471">
        <v>65.3</v>
      </c>
      <c r="K628" s="304">
        <f t="shared" si="20"/>
        <v>80</v>
      </c>
      <c r="L628" s="221">
        <v>80</v>
      </c>
      <c r="M628" s="220" t="e">
        <f>IF(L628="nio",0,IF(L628&gt;0,L628*J628/N628,0))*VLOOKUP(B628,'2B-Kosten per locatie'!$A$14:$D$38,4,FALSE)</f>
        <v>#DIV/0!</v>
      </c>
      <c r="N628" s="305">
        <f>IF(L628="nio",0,IF(L628&gt;0,VLOOKUP(G628,'3-Productie normen'!A:J,VLOOKUP(L628,'3-Productie normen'!$B$34:$C$37,2,FALSE),FALSE)))</f>
        <v>0</v>
      </c>
      <c r="O628" s="306" t="str">
        <f>VLOOKUP(G628,'3-Productie normen'!A:L,9,FALSE)</f>
        <v>L</v>
      </c>
      <c r="P628" s="306"/>
      <c r="R628" s="307">
        <f t="shared" si="21"/>
        <v>5224</v>
      </c>
    </row>
    <row r="629" spans="1:18" ht="14.1" customHeight="1">
      <c r="A629" s="73">
        <v>629</v>
      </c>
      <c r="B629" s="273" t="s">
        <v>535</v>
      </c>
      <c r="C629" s="273" t="s">
        <v>574</v>
      </c>
      <c r="D629" s="467" t="s">
        <v>346</v>
      </c>
      <c r="E629" s="470" t="s">
        <v>308</v>
      </c>
      <c r="F629" s="84" t="s">
        <v>566</v>
      </c>
      <c r="G629" s="84" t="s">
        <v>54</v>
      </c>
      <c r="H629" s="69" t="s">
        <v>75</v>
      </c>
      <c r="I629" s="69" t="s">
        <v>75</v>
      </c>
      <c r="J629" s="471">
        <v>5.75</v>
      </c>
      <c r="K629" s="304">
        <f t="shared" si="20"/>
        <v>0</v>
      </c>
      <c r="L629" s="221" t="s">
        <v>54</v>
      </c>
      <c r="M629" s="220">
        <f>IF(L629="nio",0,IF(L629&gt;0,L629*J629/N629,0))*VLOOKUP(B629,'2B-Kosten per locatie'!$A$14:$D$38,4,FALSE)</f>
        <v>0</v>
      </c>
      <c r="N629" s="305">
        <f>IF(L629="nio",0,IF(L629&gt;0,VLOOKUP(G629,'3-Productie normen'!A:J,VLOOKUP(L629,'3-Productie normen'!$B$34:$C$37,2,FALSE),FALSE)))</f>
        <v>0</v>
      </c>
      <c r="O629" s="306">
        <f>VLOOKUP(G629,'3-Productie normen'!A:L,9,FALSE)</f>
        <v>0</v>
      </c>
      <c r="P629" s="306"/>
      <c r="R629" s="307">
        <f t="shared" si="21"/>
        <v>0</v>
      </c>
    </row>
    <row r="630" spans="1:18" ht="14.1" customHeight="1">
      <c r="A630" s="73">
        <v>630</v>
      </c>
      <c r="B630" s="273" t="s">
        <v>535</v>
      </c>
      <c r="C630" s="273" t="s">
        <v>574</v>
      </c>
      <c r="D630" s="467" t="s">
        <v>346</v>
      </c>
      <c r="E630" s="470" t="s">
        <v>309</v>
      </c>
      <c r="F630" s="84" t="s">
        <v>51</v>
      </c>
      <c r="G630" s="273" t="s">
        <v>51</v>
      </c>
      <c r="H630" s="69" t="s">
        <v>75</v>
      </c>
      <c r="I630" s="69" t="s">
        <v>75</v>
      </c>
      <c r="J630" s="471">
        <v>12.6</v>
      </c>
      <c r="K630" s="304">
        <f t="shared" si="20"/>
        <v>200</v>
      </c>
      <c r="L630" s="221">
        <v>200</v>
      </c>
      <c r="M630" s="220" t="e">
        <f>IF(L630="nio",0,IF(L630&gt;0,L630*J630/N630,0))*VLOOKUP(B630,'2B-Kosten per locatie'!$A$14:$D$38,4,FALSE)</f>
        <v>#DIV/0!</v>
      </c>
      <c r="N630" s="305">
        <f>IF(L630="nio",0,IF(L630&gt;0,VLOOKUP(G630,'3-Productie normen'!A:J,VLOOKUP(L630,'3-Productie normen'!$B$34:$C$37,2,FALSE),FALSE)))</f>
        <v>0</v>
      </c>
      <c r="O630" s="306" t="str">
        <f>VLOOKUP(G630,'3-Productie normen'!A:L,9,FALSE)</f>
        <v>V</v>
      </c>
      <c r="P630" s="306"/>
      <c r="R630" s="307">
        <f t="shared" si="21"/>
        <v>2520</v>
      </c>
    </row>
    <row r="631" spans="1:18" ht="14.1" customHeight="1">
      <c r="A631" s="73">
        <v>631</v>
      </c>
      <c r="B631" s="273" t="s">
        <v>535</v>
      </c>
      <c r="C631" s="273" t="s">
        <v>574</v>
      </c>
      <c r="D631" s="467" t="s">
        <v>346</v>
      </c>
      <c r="E631" s="470" t="s">
        <v>310</v>
      </c>
      <c r="F631" s="84" t="s">
        <v>569</v>
      </c>
      <c r="G631" s="286" t="s">
        <v>41</v>
      </c>
      <c r="H631" s="69" t="s">
        <v>350</v>
      </c>
      <c r="I631" s="457" t="s">
        <v>76</v>
      </c>
      <c r="J631" s="471">
        <v>8.4</v>
      </c>
      <c r="K631" s="304">
        <f t="shared" si="20"/>
        <v>200</v>
      </c>
      <c r="L631" s="221">
        <v>200</v>
      </c>
      <c r="M631" s="220" t="e">
        <f>IF(L631="nio",0,IF(L631&gt;0,L631*J631/N631,0))*VLOOKUP(B631,'2B-Kosten per locatie'!$A$14:$D$38,4,FALSE)</f>
        <v>#DIV/0!</v>
      </c>
      <c r="N631" s="305">
        <f>IF(L631="nio",0,IF(L631&gt;0,VLOOKUP(G631,'3-Productie normen'!A:J,VLOOKUP(L631,'3-Productie normen'!$B$34:$C$37,2,FALSE),FALSE)))</f>
        <v>0</v>
      </c>
      <c r="O631" s="306" t="str">
        <f>VLOOKUP(G631,'3-Productie normen'!A:L,9,FALSE)</f>
        <v>S</v>
      </c>
      <c r="P631" s="306"/>
      <c r="R631" s="307">
        <f t="shared" si="21"/>
        <v>1680</v>
      </c>
    </row>
    <row r="632" spans="1:18" ht="14.1" customHeight="1">
      <c r="A632" s="73">
        <v>632</v>
      </c>
      <c r="B632" s="273" t="s">
        <v>535</v>
      </c>
      <c r="C632" s="273" t="s">
        <v>574</v>
      </c>
      <c r="D632" s="467" t="s">
        <v>346</v>
      </c>
      <c r="E632" s="470" t="s">
        <v>311</v>
      </c>
      <c r="F632" s="84" t="s">
        <v>428</v>
      </c>
      <c r="G632" s="286" t="s">
        <v>41</v>
      </c>
      <c r="H632" s="69" t="s">
        <v>350</v>
      </c>
      <c r="I632" s="457" t="s">
        <v>76</v>
      </c>
      <c r="J632" s="471">
        <v>1.25</v>
      </c>
      <c r="K632" s="304">
        <f t="shared" si="20"/>
        <v>200</v>
      </c>
      <c r="L632" s="221">
        <v>200</v>
      </c>
      <c r="M632" s="220" t="e">
        <f>IF(L632="nio",0,IF(L632&gt;0,L632*J632/N632,0))*VLOOKUP(B632,'2B-Kosten per locatie'!$A$14:$D$38,4,FALSE)</f>
        <v>#DIV/0!</v>
      </c>
      <c r="N632" s="305">
        <f>IF(L632="nio",0,IF(L632&gt;0,VLOOKUP(G632,'3-Productie normen'!A:J,VLOOKUP(L632,'3-Productie normen'!$B$34:$C$37,2,FALSE),FALSE)))</f>
        <v>0</v>
      </c>
      <c r="O632" s="306" t="str">
        <f>VLOOKUP(G632,'3-Productie normen'!A:L,9,FALSE)</f>
        <v>S</v>
      </c>
      <c r="P632" s="306"/>
      <c r="R632" s="307">
        <f t="shared" si="21"/>
        <v>250</v>
      </c>
    </row>
    <row r="633" spans="1:18" ht="14.1" customHeight="1">
      <c r="A633" s="73">
        <v>633</v>
      </c>
      <c r="B633" s="273" t="s">
        <v>535</v>
      </c>
      <c r="C633" s="273" t="s">
        <v>574</v>
      </c>
      <c r="D633" s="467" t="s">
        <v>346</v>
      </c>
      <c r="E633" s="470" t="s">
        <v>312</v>
      </c>
      <c r="F633" s="84" t="s">
        <v>286</v>
      </c>
      <c r="G633" s="273" t="s">
        <v>39</v>
      </c>
      <c r="H633" s="69" t="s">
        <v>75</v>
      </c>
      <c r="I633" s="69" t="s">
        <v>75</v>
      </c>
      <c r="J633" s="471">
        <v>12.2</v>
      </c>
      <c r="K633" s="304">
        <f t="shared" si="20"/>
        <v>40</v>
      </c>
      <c r="L633" s="221">
        <v>40</v>
      </c>
      <c r="M633" s="220" t="e">
        <f>IF(L633="nio",0,IF(L633&gt;0,L633*J633/N633,0))*VLOOKUP(B633,'2B-Kosten per locatie'!$A$14:$D$38,4,FALSE)</f>
        <v>#DIV/0!</v>
      </c>
      <c r="N633" s="305">
        <f>IF(L633="nio",0,IF(L633&gt;0,VLOOKUP(G633,'3-Productie normen'!A:J,VLOOKUP(L633,'3-Productie normen'!$B$34:$C$37,2,FALSE),FALSE)))</f>
        <v>0</v>
      </c>
      <c r="O633" s="306" t="str">
        <f>VLOOKUP(G633,'3-Productie normen'!A:L,9,FALSE)</f>
        <v>B</v>
      </c>
      <c r="P633" s="306"/>
      <c r="R633" s="307">
        <f t="shared" si="21"/>
        <v>488</v>
      </c>
    </row>
    <row r="634" spans="1:18" ht="14.1" customHeight="1">
      <c r="A634" s="73">
        <v>634</v>
      </c>
      <c r="B634" s="273" t="s">
        <v>535</v>
      </c>
      <c r="C634" s="273" t="s">
        <v>574</v>
      </c>
      <c r="D634" s="467" t="s">
        <v>346</v>
      </c>
      <c r="E634" s="470" t="s">
        <v>313</v>
      </c>
      <c r="F634" s="84" t="s">
        <v>455</v>
      </c>
      <c r="G634" s="84" t="s">
        <v>54</v>
      </c>
      <c r="H634" s="69" t="s">
        <v>75</v>
      </c>
      <c r="I634" s="69" t="s">
        <v>75</v>
      </c>
      <c r="J634" s="471">
        <v>3.2</v>
      </c>
      <c r="K634" s="304">
        <f t="shared" si="20"/>
        <v>0</v>
      </c>
      <c r="L634" s="221" t="s">
        <v>54</v>
      </c>
      <c r="M634" s="220">
        <f>IF(L634="nio",0,IF(L634&gt;0,L634*J634/N634,0))*VLOOKUP(B634,'2B-Kosten per locatie'!$A$14:$D$38,4,FALSE)</f>
        <v>0</v>
      </c>
      <c r="N634" s="305">
        <f>IF(L634="nio",0,IF(L634&gt;0,VLOOKUP(G634,'3-Productie normen'!A:J,VLOOKUP(L634,'3-Productie normen'!$B$34:$C$37,2,FALSE),FALSE)))</f>
        <v>0</v>
      </c>
      <c r="O634" s="306">
        <f>VLOOKUP(G634,'3-Productie normen'!A:L,9,FALSE)</f>
        <v>0</v>
      </c>
      <c r="P634" s="306"/>
      <c r="R634" s="307">
        <f t="shared" si="21"/>
        <v>0</v>
      </c>
    </row>
    <row r="635" spans="1:18" ht="14.1" customHeight="1">
      <c r="A635" s="73">
        <v>635</v>
      </c>
      <c r="B635" s="457" t="s">
        <v>266</v>
      </c>
      <c r="C635" s="273" t="s">
        <v>586</v>
      </c>
      <c r="D635" s="467" t="s">
        <v>346</v>
      </c>
      <c r="E635" s="470" t="s">
        <v>299</v>
      </c>
      <c r="F635" s="84" t="s">
        <v>51</v>
      </c>
      <c r="G635" s="273" t="s">
        <v>51</v>
      </c>
      <c r="H635" s="69" t="s">
        <v>368</v>
      </c>
      <c r="I635" s="457" t="s">
        <v>79</v>
      </c>
      <c r="J635" s="471">
        <v>15</v>
      </c>
      <c r="K635" s="304">
        <f t="shared" si="20"/>
        <v>200</v>
      </c>
      <c r="L635" s="221">
        <v>200</v>
      </c>
      <c r="M635" s="220" t="e">
        <f>IF(L635="nio",0,IF(L635&gt;0,L635*J635/N635,0))*VLOOKUP(B635,'2B-Kosten per locatie'!$A$14:$D$38,4,FALSE)</f>
        <v>#DIV/0!</v>
      </c>
      <c r="N635" s="305">
        <f>IF(L635="nio",0,IF(L635&gt;0,VLOOKUP(G635,'3-Productie normen'!A:J,VLOOKUP(L635,'3-Productie normen'!$B$34:$C$37,2,FALSE),FALSE)))</f>
        <v>0</v>
      </c>
      <c r="O635" s="306" t="str">
        <f>VLOOKUP(G635,'3-Productie normen'!A:L,9,FALSE)</f>
        <v>V</v>
      </c>
      <c r="P635" s="306"/>
      <c r="R635" s="307">
        <f t="shared" si="21"/>
        <v>3000</v>
      </c>
    </row>
    <row r="636" spans="1:18" ht="14.1" customHeight="1">
      <c r="A636" s="73">
        <v>636</v>
      </c>
      <c r="B636" s="457" t="s">
        <v>266</v>
      </c>
      <c r="C636" s="273" t="s">
        <v>586</v>
      </c>
      <c r="D636" s="467" t="s">
        <v>346</v>
      </c>
      <c r="E636" s="470" t="s">
        <v>300</v>
      </c>
      <c r="F636" s="84" t="s">
        <v>295</v>
      </c>
      <c r="G636" s="273" t="s">
        <v>43</v>
      </c>
      <c r="H636" s="84" t="s">
        <v>646</v>
      </c>
      <c r="I636" s="458" t="s">
        <v>80</v>
      </c>
      <c r="J636" s="471">
        <v>47</v>
      </c>
      <c r="K636" s="304">
        <f t="shared" si="20"/>
        <v>200</v>
      </c>
      <c r="L636" s="221">
        <v>200</v>
      </c>
      <c r="M636" s="220" t="e">
        <f>IF(L636="nio",0,IF(L636&gt;0,L636*J636/N636,0))*VLOOKUP(B636,'2B-Kosten per locatie'!$A$14:$D$38,4,FALSE)</f>
        <v>#DIV/0!</v>
      </c>
      <c r="N636" s="305">
        <f>IF(L636="nio",0,IF(L636&gt;0,VLOOKUP(G636,'3-Productie normen'!A:J,VLOOKUP(L636,'3-Productie normen'!$B$34:$C$37,2,FALSE),FALSE)))</f>
        <v>0</v>
      </c>
      <c r="O636" s="306" t="str">
        <f>VLOOKUP(G636,'3-Productie normen'!A:L,9,FALSE)</f>
        <v>V</v>
      </c>
      <c r="P636" s="306"/>
      <c r="R636" s="307">
        <f t="shared" si="21"/>
        <v>9400</v>
      </c>
    </row>
    <row r="637" spans="1:18" ht="14.1" customHeight="1">
      <c r="A637" s="73">
        <v>637</v>
      </c>
      <c r="B637" s="457" t="s">
        <v>266</v>
      </c>
      <c r="C637" s="273" t="s">
        <v>586</v>
      </c>
      <c r="D637" s="467" t="s">
        <v>346</v>
      </c>
      <c r="E637" s="470" t="s">
        <v>301</v>
      </c>
      <c r="F637" s="84" t="s">
        <v>296</v>
      </c>
      <c r="G637" s="84" t="s">
        <v>290</v>
      </c>
      <c r="H637" s="69" t="s">
        <v>347</v>
      </c>
      <c r="I637" s="457" t="s">
        <v>364</v>
      </c>
      <c r="J637" s="471">
        <v>97</v>
      </c>
      <c r="K637" s="304">
        <f t="shared" si="20"/>
        <v>80</v>
      </c>
      <c r="L637" s="221">
        <v>80</v>
      </c>
      <c r="M637" s="220" t="e">
        <f>IF(L637="nio",0,IF(L637&gt;0,L637*J637/N637,0))*VLOOKUP(B637,'2B-Kosten per locatie'!$A$14:$D$38,4,FALSE)</f>
        <v>#DIV/0!</v>
      </c>
      <c r="N637" s="305">
        <f>IF(L637="nio",0,IF(L637&gt;0,VLOOKUP(G637,'3-Productie normen'!A:J,VLOOKUP(L637,'3-Productie normen'!$B$34:$C$37,2,FALSE),FALSE)))</f>
        <v>0</v>
      </c>
      <c r="O637" s="306" t="str">
        <f>VLOOKUP(G637,'3-Productie normen'!A:L,9,FALSE)</f>
        <v>L</v>
      </c>
      <c r="P637" s="306"/>
      <c r="R637" s="307">
        <f t="shared" si="21"/>
        <v>7760</v>
      </c>
    </row>
    <row r="638" spans="1:18" ht="14.1" customHeight="1">
      <c r="A638" s="73">
        <v>638</v>
      </c>
      <c r="B638" s="457" t="s">
        <v>266</v>
      </c>
      <c r="C638" s="273" t="s">
        <v>586</v>
      </c>
      <c r="D638" s="467" t="s">
        <v>346</v>
      </c>
      <c r="E638" s="470" t="s">
        <v>302</v>
      </c>
      <c r="F638" s="84" t="s">
        <v>295</v>
      </c>
      <c r="G638" s="273" t="s">
        <v>43</v>
      </c>
      <c r="H638" s="84" t="s">
        <v>646</v>
      </c>
      <c r="I638" s="458" t="s">
        <v>80</v>
      </c>
      <c r="J638" s="471">
        <v>30</v>
      </c>
      <c r="K638" s="304">
        <f t="shared" si="20"/>
        <v>200</v>
      </c>
      <c r="L638" s="221">
        <v>200</v>
      </c>
      <c r="M638" s="220" t="e">
        <f>IF(L638="nio",0,IF(L638&gt;0,L638*J638/N638,0))*VLOOKUP(B638,'2B-Kosten per locatie'!$A$14:$D$38,4,FALSE)</f>
        <v>#DIV/0!</v>
      </c>
      <c r="N638" s="305">
        <f>IF(L638="nio",0,IF(L638&gt;0,VLOOKUP(G638,'3-Productie normen'!A:J,VLOOKUP(L638,'3-Productie normen'!$B$34:$C$37,2,FALSE),FALSE)))</f>
        <v>0</v>
      </c>
      <c r="O638" s="306" t="str">
        <f>VLOOKUP(G638,'3-Productie normen'!A:L,9,FALSE)</f>
        <v>V</v>
      </c>
      <c r="P638" s="306"/>
      <c r="R638" s="307">
        <f t="shared" si="21"/>
        <v>6000</v>
      </c>
    </row>
    <row r="639" spans="1:18" ht="14.1" customHeight="1">
      <c r="A639" s="73">
        <v>639</v>
      </c>
      <c r="B639" s="457" t="s">
        <v>266</v>
      </c>
      <c r="C639" s="273" t="s">
        <v>586</v>
      </c>
      <c r="D639" s="467" t="s">
        <v>346</v>
      </c>
      <c r="E639" s="470" t="s">
        <v>582</v>
      </c>
      <c r="F639" s="84" t="s">
        <v>296</v>
      </c>
      <c r="G639" s="84" t="s">
        <v>290</v>
      </c>
      <c r="H639" s="84" t="s">
        <v>585</v>
      </c>
      <c r="I639" s="458" t="s">
        <v>80</v>
      </c>
      <c r="J639" s="471">
        <v>52</v>
      </c>
      <c r="K639" s="304">
        <f t="shared" si="20"/>
        <v>80</v>
      </c>
      <c r="L639" s="221">
        <v>80</v>
      </c>
      <c r="M639" s="220" t="e">
        <f>IF(L639="nio",0,IF(L639&gt;0,L639*J639/N639,0))*VLOOKUP(B639,'2B-Kosten per locatie'!$A$14:$D$38,4,FALSE)</f>
        <v>#DIV/0!</v>
      </c>
      <c r="N639" s="305">
        <f>IF(L639="nio",0,IF(L639&gt;0,VLOOKUP(G639,'3-Productie normen'!A:J,VLOOKUP(L639,'3-Productie normen'!$B$34:$C$37,2,FALSE),FALSE)))</f>
        <v>0</v>
      </c>
      <c r="O639" s="306" t="str">
        <f>VLOOKUP(G639,'3-Productie normen'!A:L,9,FALSE)</f>
        <v>L</v>
      </c>
      <c r="P639" s="306"/>
      <c r="R639" s="307">
        <f t="shared" si="21"/>
        <v>4160</v>
      </c>
    </row>
    <row r="640" spans="1:18" ht="14.1" customHeight="1">
      <c r="A640" s="73">
        <v>640</v>
      </c>
      <c r="B640" s="457" t="s">
        <v>266</v>
      </c>
      <c r="C640" s="273" t="s">
        <v>586</v>
      </c>
      <c r="D640" s="467" t="s">
        <v>346</v>
      </c>
      <c r="E640" s="470" t="s">
        <v>304</v>
      </c>
      <c r="F640" s="84" t="s">
        <v>77</v>
      </c>
      <c r="G640" s="286" t="s">
        <v>41</v>
      </c>
      <c r="H640" s="69" t="s">
        <v>350</v>
      </c>
      <c r="I640" s="457" t="s">
        <v>76</v>
      </c>
      <c r="J640" s="471">
        <v>9</v>
      </c>
      <c r="K640" s="304">
        <f t="shared" si="20"/>
        <v>200</v>
      </c>
      <c r="L640" s="221">
        <v>200</v>
      </c>
      <c r="M640" s="220" t="e">
        <f>IF(L640="nio",0,IF(L640&gt;0,L640*J640/N640,0))*VLOOKUP(B640,'2B-Kosten per locatie'!$A$14:$D$38,4,FALSE)</f>
        <v>#DIV/0!</v>
      </c>
      <c r="N640" s="305">
        <f>IF(L640="nio",0,IF(L640&gt;0,VLOOKUP(G640,'3-Productie normen'!A:J,VLOOKUP(L640,'3-Productie normen'!$B$34:$C$37,2,FALSE),FALSE)))</f>
        <v>0</v>
      </c>
      <c r="O640" s="306" t="str">
        <f>VLOOKUP(G640,'3-Productie normen'!A:L,9,FALSE)</f>
        <v>S</v>
      </c>
      <c r="P640" s="306"/>
      <c r="R640" s="307">
        <f t="shared" si="21"/>
        <v>1800</v>
      </c>
    </row>
    <row r="641" spans="1:18" ht="14.1" customHeight="1">
      <c r="A641" s="73">
        <v>641</v>
      </c>
      <c r="B641" s="457" t="s">
        <v>266</v>
      </c>
      <c r="C641" s="273" t="s">
        <v>586</v>
      </c>
      <c r="D641" s="467" t="s">
        <v>346</v>
      </c>
      <c r="E641" s="470" t="s">
        <v>386</v>
      </c>
      <c r="F641" s="84" t="s">
        <v>295</v>
      </c>
      <c r="G641" s="273" t="s">
        <v>43</v>
      </c>
      <c r="H641" s="84" t="s">
        <v>646</v>
      </c>
      <c r="I641" s="458" t="s">
        <v>80</v>
      </c>
      <c r="J641" s="471">
        <v>25</v>
      </c>
      <c r="K641" s="304">
        <f t="shared" si="20"/>
        <v>200</v>
      </c>
      <c r="L641" s="221">
        <v>200</v>
      </c>
      <c r="M641" s="220" t="e">
        <f>IF(L641="nio",0,IF(L641&gt;0,L641*J641/N641,0))*VLOOKUP(B641,'2B-Kosten per locatie'!$A$14:$D$38,4,FALSE)</f>
        <v>#DIV/0!</v>
      </c>
      <c r="N641" s="305">
        <f>IF(L641="nio",0,IF(L641&gt;0,VLOOKUP(G641,'3-Productie normen'!A:J,VLOOKUP(L641,'3-Productie normen'!$B$34:$C$37,2,FALSE),FALSE)))</f>
        <v>0</v>
      </c>
      <c r="O641" s="306" t="str">
        <f>VLOOKUP(G641,'3-Productie normen'!A:L,9,FALSE)</f>
        <v>V</v>
      </c>
      <c r="P641" s="306"/>
      <c r="R641" s="307">
        <f t="shared" si="21"/>
        <v>5000</v>
      </c>
    </row>
    <row r="642" spans="1:18" ht="14.1" customHeight="1">
      <c r="A642" s="73">
        <v>642</v>
      </c>
      <c r="B642" s="457" t="s">
        <v>266</v>
      </c>
      <c r="C642" s="273" t="s">
        <v>586</v>
      </c>
      <c r="D642" s="467" t="s">
        <v>346</v>
      </c>
      <c r="E642" s="470" t="s">
        <v>387</v>
      </c>
      <c r="F642" s="84" t="s">
        <v>77</v>
      </c>
      <c r="G642" s="286" t="s">
        <v>41</v>
      </c>
      <c r="H642" s="69" t="s">
        <v>350</v>
      </c>
      <c r="I642" s="457" t="s">
        <v>76</v>
      </c>
      <c r="J642" s="471">
        <v>2</v>
      </c>
      <c r="K642" s="304">
        <f t="shared" si="20"/>
        <v>200</v>
      </c>
      <c r="L642" s="221">
        <v>200</v>
      </c>
      <c r="M642" s="220" t="e">
        <f>IF(L642="nio",0,IF(L642&gt;0,L642*J642/N642,0))*VLOOKUP(B642,'2B-Kosten per locatie'!$A$14:$D$38,4,FALSE)</f>
        <v>#DIV/0!</v>
      </c>
      <c r="N642" s="305">
        <f>IF(L642="nio",0,IF(L642&gt;0,VLOOKUP(G642,'3-Productie normen'!A:J,VLOOKUP(L642,'3-Productie normen'!$B$34:$C$37,2,FALSE),FALSE)))</f>
        <v>0</v>
      </c>
      <c r="O642" s="306" t="str">
        <f>VLOOKUP(G642,'3-Productie normen'!A:L,9,FALSE)</f>
        <v>S</v>
      </c>
      <c r="P642" s="306"/>
      <c r="R642" s="307">
        <f t="shared" si="21"/>
        <v>400</v>
      </c>
    </row>
    <row r="643" spans="1:18" ht="14.1" customHeight="1">
      <c r="A643" s="73">
        <v>643</v>
      </c>
      <c r="B643" s="457" t="s">
        <v>266</v>
      </c>
      <c r="C643" s="273" t="s">
        <v>586</v>
      </c>
      <c r="D643" s="467" t="s">
        <v>346</v>
      </c>
      <c r="E643" s="470" t="s">
        <v>305</v>
      </c>
      <c r="F643" s="84" t="s">
        <v>77</v>
      </c>
      <c r="G643" s="286" t="s">
        <v>41</v>
      </c>
      <c r="H643" s="69" t="s">
        <v>350</v>
      </c>
      <c r="I643" s="457" t="s">
        <v>76</v>
      </c>
      <c r="J643" s="471">
        <v>10</v>
      </c>
      <c r="K643" s="304">
        <f t="shared" si="20"/>
        <v>200</v>
      </c>
      <c r="L643" s="221">
        <v>200</v>
      </c>
      <c r="M643" s="220" t="e">
        <f>IF(L643="nio",0,IF(L643&gt;0,L643*J643/N643,0))*VLOOKUP(B643,'2B-Kosten per locatie'!$A$14:$D$38,4,FALSE)</f>
        <v>#DIV/0!</v>
      </c>
      <c r="N643" s="305">
        <f>IF(L643="nio",0,IF(L643&gt;0,VLOOKUP(G643,'3-Productie normen'!A:J,VLOOKUP(L643,'3-Productie normen'!$B$34:$C$37,2,FALSE),FALSE)))</f>
        <v>0</v>
      </c>
      <c r="O643" s="306" t="str">
        <f>VLOOKUP(G643,'3-Productie normen'!A:L,9,FALSE)</f>
        <v>S</v>
      </c>
      <c r="P643" s="306"/>
      <c r="R643" s="307">
        <f t="shared" si="21"/>
        <v>2000</v>
      </c>
    </row>
    <row r="644" spans="1:18" ht="14.1" customHeight="1">
      <c r="A644" s="73">
        <v>644</v>
      </c>
      <c r="B644" s="457" t="s">
        <v>266</v>
      </c>
      <c r="C644" s="273" t="s">
        <v>586</v>
      </c>
      <c r="D644" s="467" t="s">
        <v>346</v>
      </c>
      <c r="E644" s="470" t="s">
        <v>306</v>
      </c>
      <c r="F644" s="84" t="s">
        <v>295</v>
      </c>
      <c r="G644" s="273" t="s">
        <v>43</v>
      </c>
      <c r="H644" s="84" t="s">
        <v>646</v>
      </c>
      <c r="I644" s="458" t="s">
        <v>80</v>
      </c>
      <c r="J644" s="471">
        <v>23</v>
      </c>
      <c r="K644" s="304">
        <f t="shared" si="20"/>
        <v>200</v>
      </c>
      <c r="L644" s="221">
        <v>200</v>
      </c>
      <c r="M644" s="220" t="e">
        <f>IF(L644="nio",0,IF(L644&gt;0,L644*J644/N644,0))*VLOOKUP(B644,'2B-Kosten per locatie'!$A$14:$D$38,4,FALSE)</f>
        <v>#DIV/0!</v>
      </c>
      <c r="N644" s="305">
        <f>IF(L644="nio",0,IF(L644&gt;0,VLOOKUP(G644,'3-Productie normen'!A:J,VLOOKUP(L644,'3-Productie normen'!$B$34:$C$37,2,FALSE),FALSE)))</f>
        <v>0</v>
      </c>
      <c r="O644" s="306" t="str">
        <f>VLOOKUP(G644,'3-Productie normen'!A:L,9,FALSE)</f>
        <v>V</v>
      </c>
      <c r="P644" s="306"/>
      <c r="R644" s="307">
        <f t="shared" si="21"/>
        <v>4600</v>
      </c>
    </row>
    <row r="645" spans="1:18" ht="14.1" customHeight="1">
      <c r="A645" s="73">
        <v>645</v>
      </c>
      <c r="B645" s="457" t="s">
        <v>266</v>
      </c>
      <c r="C645" s="273" t="s">
        <v>586</v>
      </c>
      <c r="D645" s="467" t="s">
        <v>346</v>
      </c>
      <c r="E645" s="470" t="s">
        <v>388</v>
      </c>
      <c r="F645" s="84" t="s">
        <v>296</v>
      </c>
      <c r="G645" s="84" t="s">
        <v>290</v>
      </c>
      <c r="H645" s="84" t="s">
        <v>585</v>
      </c>
      <c r="I645" s="458" t="s">
        <v>80</v>
      </c>
      <c r="J645" s="471">
        <v>59</v>
      </c>
      <c r="K645" s="304">
        <f t="shared" si="20"/>
        <v>80</v>
      </c>
      <c r="L645" s="221">
        <v>80</v>
      </c>
      <c r="M645" s="220" t="e">
        <f>IF(L645="nio",0,IF(L645&gt;0,L645*J645/N645,0))*VLOOKUP(B645,'2B-Kosten per locatie'!$A$14:$D$38,4,FALSE)</f>
        <v>#DIV/0!</v>
      </c>
      <c r="N645" s="305">
        <f>IF(L645="nio",0,IF(L645&gt;0,VLOOKUP(G645,'3-Productie normen'!A:J,VLOOKUP(L645,'3-Productie normen'!$B$34:$C$37,2,FALSE),FALSE)))</f>
        <v>0</v>
      </c>
      <c r="O645" s="306" t="str">
        <f>VLOOKUP(G645,'3-Productie normen'!A:L,9,FALSE)</f>
        <v>L</v>
      </c>
      <c r="P645" s="306"/>
      <c r="R645" s="307">
        <f t="shared" si="21"/>
        <v>4720</v>
      </c>
    </row>
    <row r="646" spans="1:18" ht="14.1" customHeight="1">
      <c r="A646" s="73">
        <v>646</v>
      </c>
      <c r="B646" s="457" t="s">
        <v>266</v>
      </c>
      <c r="C646" s="273" t="s">
        <v>586</v>
      </c>
      <c r="D646" s="467" t="s">
        <v>346</v>
      </c>
      <c r="E646" s="470" t="s">
        <v>307</v>
      </c>
      <c r="F646" s="84" t="s">
        <v>298</v>
      </c>
      <c r="G646" s="69" t="s">
        <v>46</v>
      </c>
      <c r="H646" s="84" t="s">
        <v>585</v>
      </c>
      <c r="I646" s="458" t="s">
        <v>80</v>
      </c>
      <c r="J646" s="471">
        <v>46</v>
      </c>
      <c r="K646" s="304">
        <f t="shared" si="20"/>
        <v>200</v>
      </c>
      <c r="L646" s="221">
        <v>200</v>
      </c>
      <c r="M646" s="220" t="e">
        <f>IF(L646="nio",0,IF(L646&gt;0,L646*J646/N646,0))*VLOOKUP(B646,'2B-Kosten per locatie'!$A$14:$D$38,4,FALSE)</f>
        <v>#DIV/0!</v>
      </c>
      <c r="N646" s="305">
        <f>IF(L646="nio",0,IF(L646&gt;0,VLOOKUP(G646,'3-Productie normen'!A:J,VLOOKUP(L646,'3-Productie normen'!$B$34:$C$37,2,FALSE),FALSE)))</f>
        <v>0</v>
      </c>
      <c r="O646" s="306" t="str">
        <f>VLOOKUP(G646,'3-Productie normen'!A:L,9,FALSE)</f>
        <v>V</v>
      </c>
      <c r="P646" s="306"/>
      <c r="R646" s="307">
        <f t="shared" si="21"/>
        <v>9200</v>
      </c>
    </row>
    <row r="647" spans="1:18" ht="14.1" customHeight="1">
      <c r="A647" s="73">
        <v>647</v>
      </c>
      <c r="B647" s="457" t="s">
        <v>266</v>
      </c>
      <c r="C647" s="273" t="s">
        <v>586</v>
      </c>
      <c r="D647" s="467" t="s">
        <v>346</v>
      </c>
      <c r="E647" s="470" t="s">
        <v>308</v>
      </c>
      <c r="F647" s="84" t="s">
        <v>296</v>
      </c>
      <c r="G647" s="84" t="s">
        <v>290</v>
      </c>
      <c r="H647" s="84" t="s">
        <v>585</v>
      </c>
      <c r="I647" s="458" t="s">
        <v>80</v>
      </c>
      <c r="J647" s="471">
        <v>49</v>
      </c>
      <c r="K647" s="304">
        <f t="shared" si="20"/>
        <v>80</v>
      </c>
      <c r="L647" s="221">
        <v>80</v>
      </c>
      <c r="M647" s="220" t="e">
        <f>IF(L647="nio",0,IF(L647&gt;0,L647*J647/N647,0))*VLOOKUP(B647,'2B-Kosten per locatie'!$A$14:$D$38,4,FALSE)</f>
        <v>#DIV/0!</v>
      </c>
      <c r="N647" s="305">
        <f>IF(L647="nio",0,IF(L647&gt;0,VLOOKUP(G647,'3-Productie normen'!A:J,VLOOKUP(L647,'3-Productie normen'!$B$34:$C$37,2,FALSE),FALSE)))</f>
        <v>0</v>
      </c>
      <c r="O647" s="306" t="str">
        <f>VLOOKUP(G647,'3-Productie normen'!A:L,9,FALSE)</f>
        <v>L</v>
      </c>
      <c r="P647" s="306"/>
      <c r="R647" s="307">
        <f t="shared" si="21"/>
        <v>3920</v>
      </c>
    </row>
    <row r="648" spans="1:18" ht="14.1" customHeight="1">
      <c r="A648" s="73">
        <v>648</v>
      </c>
      <c r="B648" s="457" t="s">
        <v>266</v>
      </c>
      <c r="C648" s="273" t="s">
        <v>586</v>
      </c>
      <c r="D648" s="467" t="s">
        <v>346</v>
      </c>
      <c r="E648" s="470" t="s">
        <v>309</v>
      </c>
      <c r="F648" s="84" t="s">
        <v>297</v>
      </c>
      <c r="G648" s="69" t="s">
        <v>39</v>
      </c>
      <c r="H648" s="84" t="s">
        <v>585</v>
      </c>
      <c r="I648" s="458" t="s">
        <v>80</v>
      </c>
      <c r="J648" s="471">
        <v>30</v>
      </c>
      <c r="K648" s="304">
        <f t="shared" si="20"/>
        <v>40</v>
      </c>
      <c r="L648" s="221">
        <v>40</v>
      </c>
      <c r="M648" s="220" t="e">
        <f>IF(L648="nio",0,IF(L648&gt;0,L648*J648/N648,0))*VLOOKUP(B648,'2B-Kosten per locatie'!$A$14:$D$38,4,FALSE)</f>
        <v>#DIV/0!</v>
      </c>
      <c r="N648" s="305">
        <f>IF(L648="nio",0,IF(L648&gt;0,VLOOKUP(G648,'3-Productie normen'!A:J,VLOOKUP(L648,'3-Productie normen'!$B$34:$C$37,2,FALSE),FALSE)))</f>
        <v>0</v>
      </c>
      <c r="O648" s="306" t="str">
        <f>VLOOKUP(G648,'3-Productie normen'!A:L,9,FALSE)</f>
        <v>B</v>
      </c>
      <c r="P648" s="306"/>
      <c r="R648" s="307">
        <f t="shared" si="21"/>
        <v>1200</v>
      </c>
    </row>
    <row r="649" spans="1:18" ht="14.1" customHeight="1">
      <c r="A649" s="73">
        <v>649</v>
      </c>
      <c r="B649" s="457" t="s">
        <v>266</v>
      </c>
      <c r="C649" s="273" t="s">
        <v>586</v>
      </c>
      <c r="D649" s="467" t="s">
        <v>346</v>
      </c>
      <c r="E649" s="470" t="s">
        <v>311</v>
      </c>
      <c r="F649" s="84" t="s">
        <v>297</v>
      </c>
      <c r="G649" s="69" t="s">
        <v>39</v>
      </c>
      <c r="H649" s="84" t="s">
        <v>585</v>
      </c>
      <c r="I649" s="458" t="s">
        <v>80</v>
      </c>
      <c r="J649" s="471">
        <v>5</v>
      </c>
      <c r="K649" s="304">
        <f t="shared" si="20"/>
        <v>40</v>
      </c>
      <c r="L649" s="221">
        <v>40</v>
      </c>
      <c r="M649" s="220" t="e">
        <f>IF(L649="nio",0,IF(L649&gt;0,L649*J649/N649,0))*VLOOKUP(B649,'2B-Kosten per locatie'!$A$14:$D$38,4,FALSE)</f>
        <v>#DIV/0!</v>
      </c>
      <c r="N649" s="305">
        <f>IF(L649="nio",0,IF(L649&gt;0,VLOOKUP(G649,'3-Productie normen'!A:J,VLOOKUP(L649,'3-Productie normen'!$B$34:$C$37,2,FALSE),FALSE)))</f>
        <v>0</v>
      </c>
      <c r="O649" s="306" t="str">
        <f>VLOOKUP(G649,'3-Productie normen'!A:L,9,FALSE)</f>
        <v>B</v>
      </c>
      <c r="P649" s="306"/>
      <c r="R649" s="307">
        <f t="shared" si="21"/>
        <v>200</v>
      </c>
    </row>
    <row r="650" spans="1:18" ht="14.1" customHeight="1">
      <c r="A650" s="73">
        <v>650</v>
      </c>
      <c r="B650" s="457" t="s">
        <v>266</v>
      </c>
      <c r="C650" s="273" t="s">
        <v>586</v>
      </c>
      <c r="D650" s="467" t="s">
        <v>346</v>
      </c>
      <c r="E650" s="470" t="s">
        <v>312</v>
      </c>
      <c r="F650" s="84" t="s">
        <v>296</v>
      </c>
      <c r="G650" s="84" t="s">
        <v>290</v>
      </c>
      <c r="H650" s="84" t="s">
        <v>585</v>
      </c>
      <c r="I650" s="458" t="s">
        <v>80</v>
      </c>
      <c r="J650" s="471">
        <v>10</v>
      </c>
      <c r="K650" s="304">
        <f t="shared" si="20"/>
        <v>80</v>
      </c>
      <c r="L650" s="221">
        <v>80</v>
      </c>
      <c r="M650" s="220" t="e">
        <f>IF(L650="nio",0,IF(L650&gt;0,L650*J650/N650,0))*VLOOKUP(B650,'2B-Kosten per locatie'!$A$14:$D$38,4,FALSE)</f>
        <v>#DIV/0!</v>
      </c>
      <c r="N650" s="305">
        <f>IF(L650="nio",0,IF(L650&gt;0,VLOOKUP(G650,'3-Productie normen'!A:J,VLOOKUP(L650,'3-Productie normen'!$B$34:$C$37,2,FALSE),FALSE)))</f>
        <v>0</v>
      </c>
      <c r="O650" s="306" t="str">
        <f>VLOOKUP(G650,'3-Productie normen'!A:L,9,FALSE)</f>
        <v>L</v>
      </c>
      <c r="P650" s="306"/>
      <c r="R650" s="307">
        <f t="shared" si="21"/>
        <v>800</v>
      </c>
    </row>
    <row r="651" spans="1:18" ht="14.1" customHeight="1">
      <c r="A651" s="73">
        <v>651</v>
      </c>
      <c r="B651" s="457" t="s">
        <v>266</v>
      </c>
      <c r="C651" s="273" t="s">
        <v>586</v>
      </c>
      <c r="D651" s="467" t="s">
        <v>346</v>
      </c>
      <c r="E651" s="470" t="s">
        <v>392</v>
      </c>
      <c r="F651" s="84" t="s">
        <v>77</v>
      </c>
      <c r="G651" s="286" t="s">
        <v>41</v>
      </c>
      <c r="H651" s="69" t="s">
        <v>350</v>
      </c>
      <c r="I651" s="457" t="s">
        <v>76</v>
      </c>
      <c r="J651" s="471">
        <v>5</v>
      </c>
      <c r="K651" s="304">
        <f t="shared" si="20"/>
        <v>200</v>
      </c>
      <c r="L651" s="221">
        <v>200</v>
      </c>
      <c r="M651" s="220" t="e">
        <f>IF(L651="nio",0,IF(L651&gt;0,L651*J651/N651,0))*VLOOKUP(B651,'2B-Kosten per locatie'!$A$14:$D$38,4,FALSE)</f>
        <v>#DIV/0!</v>
      </c>
      <c r="N651" s="305">
        <f>IF(L651="nio",0,IF(L651&gt;0,VLOOKUP(G651,'3-Productie normen'!A:J,VLOOKUP(L651,'3-Productie normen'!$B$34:$C$37,2,FALSE),FALSE)))</f>
        <v>0</v>
      </c>
      <c r="O651" s="306" t="str">
        <f>VLOOKUP(G651,'3-Productie normen'!A:L,9,FALSE)</f>
        <v>S</v>
      </c>
      <c r="P651" s="306"/>
      <c r="R651" s="307">
        <f t="shared" si="21"/>
        <v>1000</v>
      </c>
    </row>
    <row r="652" spans="1:18" ht="14.1" customHeight="1">
      <c r="A652" s="73">
        <v>652</v>
      </c>
      <c r="B652" s="457" t="s">
        <v>266</v>
      </c>
      <c r="C652" s="273" t="s">
        <v>586</v>
      </c>
      <c r="D652" s="302">
        <v>1</v>
      </c>
      <c r="E652" s="470" t="s">
        <v>316</v>
      </c>
      <c r="F652" s="84" t="s">
        <v>296</v>
      </c>
      <c r="G652" s="84" t="s">
        <v>290</v>
      </c>
      <c r="H652" s="84" t="s">
        <v>585</v>
      </c>
      <c r="I652" s="458" t="s">
        <v>80</v>
      </c>
      <c r="J652" s="471">
        <v>47</v>
      </c>
      <c r="K652" s="304">
        <f t="shared" si="20"/>
        <v>80</v>
      </c>
      <c r="L652" s="221">
        <v>80</v>
      </c>
      <c r="M652" s="220" t="e">
        <f>IF(L652="nio",0,IF(L652&gt;0,L652*J652/N652,0))*VLOOKUP(B652,'2B-Kosten per locatie'!$A$14:$D$38,4,FALSE)</f>
        <v>#DIV/0!</v>
      </c>
      <c r="N652" s="305">
        <f>IF(L652="nio",0,IF(L652&gt;0,VLOOKUP(G652,'3-Productie normen'!A:J,VLOOKUP(L652,'3-Productie normen'!$B$34:$C$37,2,FALSE),FALSE)))</f>
        <v>0</v>
      </c>
      <c r="O652" s="306" t="str">
        <f>VLOOKUP(G652,'3-Productie normen'!A:L,9,FALSE)</f>
        <v>L</v>
      </c>
      <c r="P652" s="306"/>
      <c r="R652" s="307">
        <f t="shared" si="21"/>
        <v>3760</v>
      </c>
    </row>
    <row r="653" spans="1:18" ht="14.1" customHeight="1">
      <c r="A653" s="73">
        <v>653</v>
      </c>
      <c r="B653" s="457" t="s">
        <v>266</v>
      </c>
      <c r="C653" s="273" t="s">
        <v>586</v>
      </c>
      <c r="D653" s="302">
        <v>1</v>
      </c>
      <c r="E653" s="470" t="s">
        <v>317</v>
      </c>
      <c r="F653" s="84" t="s">
        <v>296</v>
      </c>
      <c r="G653" s="84" t="s">
        <v>290</v>
      </c>
      <c r="H653" s="84" t="s">
        <v>585</v>
      </c>
      <c r="I653" s="458" t="s">
        <v>80</v>
      </c>
      <c r="J653" s="471">
        <v>49</v>
      </c>
      <c r="K653" s="304">
        <f t="shared" si="20"/>
        <v>80</v>
      </c>
      <c r="L653" s="221">
        <v>80</v>
      </c>
      <c r="M653" s="220" t="e">
        <f>IF(L653="nio",0,IF(L653&gt;0,L653*J653/N653,0))*VLOOKUP(B653,'2B-Kosten per locatie'!$A$14:$D$38,4,FALSE)</f>
        <v>#DIV/0!</v>
      </c>
      <c r="N653" s="305">
        <f>IF(L653="nio",0,IF(L653&gt;0,VLOOKUP(G653,'3-Productie normen'!A:J,VLOOKUP(L653,'3-Productie normen'!$B$34:$C$37,2,FALSE),FALSE)))</f>
        <v>0</v>
      </c>
      <c r="O653" s="306" t="str">
        <f>VLOOKUP(G653,'3-Productie normen'!A:L,9,FALSE)</f>
        <v>L</v>
      </c>
      <c r="P653" s="306"/>
      <c r="R653" s="307">
        <f t="shared" si="21"/>
        <v>3920</v>
      </c>
    </row>
    <row r="654" spans="1:18" ht="14.1" customHeight="1">
      <c r="A654" s="73">
        <v>654</v>
      </c>
      <c r="B654" s="457" t="s">
        <v>266</v>
      </c>
      <c r="C654" s="273" t="s">
        <v>586</v>
      </c>
      <c r="D654" s="302">
        <v>1</v>
      </c>
      <c r="E654" s="470" t="s">
        <v>318</v>
      </c>
      <c r="F654" s="84" t="s">
        <v>296</v>
      </c>
      <c r="G654" s="84" t="s">
        <v>290</v>
      </c>
      <c r="H654" s="84" t="s">
        <v>585</v>
      </c>
      <c r="I654" s="458" t="s">
        <v>80</v>
      </c>
      <c r="J654" s="471">
        <v>10</v>
      </c>
      <c r="K654" s="304">
        <f t="shared" si="20"/>
        <v>80</v>
      </c>
      <c r="L654" s="221">
        <v>80</v>
      </c>
      <c r="M654" s="220" t="e">
        <f>IF(L654="nio",0,IF(L654&gt;0,L654*J654/N654,0))*VLOOKUP(B654,'2B-Kosten per locatie'!$A$14:$D$38,4,FALSE)</f>
        <v>#DIV/0!</v>
      </c>
      <c r="N654" s="305">
        <f>IF(L654="nio",0,IF(L654&gt;0,VLOOKUP(G654,'3-Productie normen'!A:J,VLOOKUP(L654,'3-Productie normen'!$B$34:$C$37,2,FALSE),FALSE)))</f>
        <v>0</v>
      </c>
      <c r="O654" s="306" t="str">
        <f>VLOOKUP(G654,'3-Productie normen'!A:L,9,FALSE)</f>
        <v>L</v>
      </c>
      <c r="P654" s="306"/>
      <c r="R654" s="307">
        <f t="shared" si="21"/>
        <v>800</v>
      </c>
    </row>
    <row r="655" spans="1:18" ht="14.1" customHeight="1">
      <c r="A655" s="73">
        <v>655</v>
      </c>
      <c r="B655" s="457" t="s">
        <v>266</v>
      </c>
      <c r="C655" s="273" t="s">
        <v>586</v>
      </c>
      <c r="D655" s="302">
        <v>1</v>
      </c>
      <c r="E655" s="470" t="s">
        <v>319</v>
      </c>
      <c r="F655" s="84" t="s">
        <v>77</v>
      </c>
      <c r="G655" s="286" t="s">
        <v>41</v>
      </c>
      <c r="H655" s="69" t="s">
        <v>350</v>
      </c>
      <c r="I655" s="457" t="s">
        <v>76</v>
      </c>
      <c r="J655" s="471">
        <v>2</v>
      </c>
      <c r="K655" s="304">
        <f t="shared" si="20"/>
        <v>200</v>
      </c>
      <c r="L655" s="221">
        <v>200</v>
      </c>
      <c r="M655" s="220" t="e">
        <f>IF(L655="nio",0,IF(L655&gt;0,L655*J655/N655,0))*VLOOKUP(B655,'2B-Kosten per locatie'!$A$14:$D$38,4,FALSE)</f>
        <v>#DIV/0!</v>
      </c>
      <c r="N655" s="305">
        <f>IF(L655="nio",0,IF(L655&gt;0,VLOOKUP(G655,'3-Productie normen'!A:J,VLOOKUP(L655,'3-Productie normen'!$B$34:$C$37,2,FALSE),FALSE)))</f>
        <v>0</v>
      </c>
      <c r="O655" s="306" t="str">
        <f>VLOOKUP(G655,'3-Productie normen'!A:L,9,FALSE)</f>
        <v>S</v>
      </c>
      <c r="P655" s="306"/>
      <c r="R655" s="307">
        <f t="shared" si="21"/>
        <v>400</v>
      </c>
    </row>
    <row r="656" spans="1:18" ht="14.1" customHeight="1">
      <c r="A656" s="73">
        <v>656</v>
      </c>
      <c r="B656" s="457" t="s">
        <v>266</v>
      </c>
      <c r="C656" s="273" t="s">
        <v>586</v>
      </c>
      <c r="D656" s="302">
        <v>1</v>
      </c>
      <c r="E656" s="470" t="s">
        <v>320</v>
      </c>
      <c r="F656" s="84" t="s">
        <v>296</v>
      </c>
      <c r="G656" s="84" t="s">
        <v>290</v>
      </c>
      <c r="H656" s="84" t="s">
        <v>585</v>
      </c>
      <c r="I656" s="458" t="s">
        <v>80</v>
      </c>
      <c r="J656" s="471">
        <v>46</v>
      </c>
      <c r="K656" s="304">
        <f t="shared" si="20"/>
        <v>80</v>
      </c>
      <c r="L656" s="221">
        <v>80</v>
      </c>
      <c r="M656" s="220" t="e">
        <f>IF(L656="nio",0,IF(L656&gt;0,L656*J656/N656,0))*VLOOKUP(B656,'2B-Kosten per locatie'!$A$14:$D$38,4,FALSE)</f>
        <v>#DIV/0!</v>
      </c>
      <c r="N656" s="305">
        <f>IF(L656="nio",0,IF(L656&gt;0,VLOOKUP(G656,'3-Productie normen'!A:J,VLOOKUP(L656,'3-Productie normen'!$B$34:$C$37,2,FALSE),FALSE)))</f>
        <v>0</v>
      </c>
      <c r="O656" s="306" t="str">
        <f>VLOOKUP(G656,'3-Productie normen'!A:L,9,FALSE)</f>
        <v>L</v>
      </c>
      <c r="P656" s="306"/>
      <c r="R656" s="307">
        <f t="shared" si="21"/>
        <v>3680</v>
      </c>
    </row>
    <row r="657" spans="1:18" ht="14.1" customHeight="1">
      <c r="A657" s="73">
        <v>657</v>
      </c>
      <c r="B657" s="457" t="s">
        <v>266</v>
      </c>
      <c r="C657" s="273" t="s">
        <v>586</v>
      </c>
      <c r="D657" s="302">
        <v>1</v>
      </c>
      <c r="E657" s="470" t="s">
        <v>321</v>
      </c>
      <c r="F657" s="84" t="s">
        <v>296</v>
      </c>
      <c r="G657" s="84" t="s">
        <v>290</v>
      </c>
      <c r="H657" s="84" t="s">
        <v>585</v>
      </c>
      <c r="I657" s="458" t="s">
        <v>80</v>
      </c>
      <c r="J657" s="471">
        <v>62</v>
      </c>
      <c r="K657" s="304">
        <f t="shared" si="20"/>
        <v>80</v>
      </c>
      <c r="L657" s="221">
        <v>80</v>
      </c>
      <c r="M657" s="220" t="e">
        <f>IF(L657="nio",0,IF(L657&gt;0,L657*J657/N657,0))*VLOOKUP(B657,'2B-Kosten per locatie'!$A$14:$D$38,4,FALSE)</f>
        <v>#DIV/0!</v>
      </c>
      <c r="N657" s="305">
        <f>IF(L657="nio",0,IF(L657&gt;0,VLOOKUP(G657,'3-Productie normen'!A:J,VLOOKUP(L657,'3-Productie normen'!$B$34:$C$37,2,FALSE),FALSE)))</f>
        <v>0</v>
      </c>
      <c r="O657" s="306" t="str">
        <f>VLOOKUP(G657,'3-Productie normen'!A:L,9,FALSE)</f>
        <v>L</v>
      </c>
      <c r="P657" s="306"/>
      <c r="R657" s="307">
        <f t="shared" si="21"/>
        <v>4960</v>
      </c>
    </row>
    <row r="658" spans="1:18" ht="14.1" customHeight="1">
      <c r="A658" s="73">
        <v>658</v>
      </c>
      <c r="B658" s="457" t="s">
        <v>266</v>
      </c>
      <c r="C658" s="273" t="s">
        <v>586</v>
      </c>
      <c r="D658" s="302">
        <v>1</v>
      </c>
      <c r="E658" s="470" t="s">
        <v>322</v>
      </c>
      <c r="F658" s="84" t="s">
        <v>295</v>
      </c>
      <c r="G658" s="273" t="s">
        <v>43</v>
      </c>
      <c r="H658" s="84" t="s">
        <v>646</v>
      </c>
      <c r="I658" s="458" t="s">
        <v>80</v>
      </c>
      <c r="J658" s="471">
        <v>24</v>
      </c>
      <c r="K658" s="304">
        <f t="shared" si="20"/>
        <v>200</v>
      </c>
      <c r="L658" s="221">
        <v>200</v>
      </c>
      <c r="M658" s="220" t="e">
        <f>IF(L658="nio",0,IF(L658&gt;0,L658*J658/N658,0))*VLOOKUP(B658,'2B-Kosten per locatie'!$A$14:$D$38,4,FALSE)</f>
        <v>#DIV/0!</v>
      </c>
      <c r="N658" s="305">
        <f>IF(L658="nio",0,IF(L658&gt;0,VLOOKUP(G658,'3-Productie normen'!A:J,VLOOKUP(L658,'3-Productie normen'!$B$34:$C$37,2,FALSE),FALSE)))</f>
        <v>0</v>
      </c>
      <c r="O658" s="306" t="str">
        <f>VLOOKUP(G658,'3-Productie normen'!A:L,9,FALSE)</f>
        <v>V</v>
      </c>
      <c r="P658" s="306"/>
      <c r="R658" s="307">
        <f t="shared" si="21"/>
        <v>4800</v>
      </c>
    </row>
    <row r="659" spans="1:18" ht="14.1" customHeight="1">
      <c r="A659" s="73">
        <v>659</v>
      </c>
      <c r="B659" s="457" t="s">
        <v>266</v>
      </c>
      <c r="C659" s="273" t="s">
        <v>586</v>
      </c>
      <c r="D659" s="302">
        <v>1</v>
      </c>
      <c r="E659" s="470" t="s">
        <v>323</v>
      </c>
      <c r="F659" s="84" t="s">
        <v>77</v>
      </c>
      <c r="G659" s="286" t="s">
        <v>41</v>
      </c>
      <c r="H659" s="69" t="s">
        <v>350</v>
      </c>
      <c r="I659" s="457" t="s">
        <v>76</v>
      </c>
      <c r="J659" s="471">
        <v>4</v>
      </c>
      <c r="K659" s="304">
        <f t="shared" si="20"/>
        <v>200</v>
      </c>
      <c r="L659" s="221">
        <v>200</v>
      </c>
      <c r="M659" s="220" t="e">
        <f>IF(L659="nio",0,IF(L659&gt;0,L659*J659/N659,0))*VLOOKUP(B659,'2B-Kosten per locatie'!$A$14:$D$38,4,FALSE)</f>
        <v>#DIV/0!</v>
      </c>
      <c r="N659" s="305">
        <f>IF(L659="nio",0,IF(L659&gt;0,VLOOKUP(G659,'3-Productie normen'!A:J,VLOOKUP(L659,'3-Productie normen'!$B$34:$C$37,2,FALSE),FALSE)))</f>
        <v>0</v>
      </c>
      <c r="O659" s="306" t="str">
        <f>VLOOKUP(G659,'3-Productie normen'!A:L,9,FALSE)</f>
        <v>S</v>
      </c>
      <c r="P659" s="306"/>
      <c r="R659" s="307">
        <f t="shared" si="21"/>
        <v>800</v>
      </c>
    </row>
    <row r="660" spans="1:18" ht="14.1" customHeight="1">
      <c r="A660" s="73">
        <v>660</v>
      </c>
      <c r="B660" s="457" t="s">
        <v>266</v>
      </c>
      <c r="C660" s="273" t="s">
        <v>586</v>
      </c>
      <c r="D660" s="302">
        <v>1</v>
      </c>
      <c r="E660" s="470" t="s">
        <v>324</v>
      </c>
      <c r="F660" s="84" t="s">
        <v>295</v>
      </c>
      <c r="G660" s="273" t="s">
        <v>43</v>
      </c>
      <c r="H660" s="84" t="s">
        <v>646</v>
      </c>
      <c r="I660" s="458" t="s">
        <v>80</v>
      </c>
      <c r="J660" s="471">
        <v>74</v>
      </c>
      <c r="K660" s="304">
        <f t="shared" si="20"/>
        <v>200</v>
      </c>
      <c r="L660" s="221">
        <v>200</v>
      </c>
      <c r="M660" s="220" t="e">
        <f>IF(L660="nio",0,IF(L660&gt;0,L660*J660/N660,0))*VLOOKUP(B660,'2B-Kosten per locatie'!$A$14:$D$38,4,FALSE)</f>
        <v>#DIV/0!</v>
      </c>
      <c r="N660" s="305">
        <f>IF(L660="nio",0,IF(L660&gt;0,VLOOKUP(G660,'3-Productie normen'!A:J,VLOOKUP(L660,'3-Productie normen'!$B$34:$C$37,2,FALSE),FALSE)))</f>
        <v>0</v>
      </c>
      <c r="O660" s="306" t="str">
        <f>VLOOKUP(G660,'3-Productie normen'!A:L,9,FALSE)</f>
        <v>V</v>
      </c>
      <c r="P660" s="306"/>
      <c r="R660" s="307">
        <f t="shared" si="21"/>
        <v>14800</v>
      </c>
    </row>
    <row r="661" spans="1:18" ht="14.1" customHeight="1">
      <c r="A661" s="73">
        <v>661</v>
      </c>
      <c r="B661" s="457" t="s">
        <v>266</v>
      </c>
      <c r="C661" s="273" t="s">
        <v>586</v>
      </c>
      <c r="D661" s="302">
        <v>1</v>
      </c>
      <c r="E661" s="470" t="s">
        <v>325</v>
      </c>
      <c r="F661" s="84" t="s">
        <v>296</v>
      </c>
      <c r="G661" s="84" t="s">
        <v>290</v>
      </c>
      <c r="H661" s="84" t="s">
        <v>585</v>
      </c>
      <c r="I661" s="458" t="s">
        <v>80</v>
      </c>
      <c r="J661" s="471">
        <v>11</v>
      </c>
      <c r="K661" s="304">
        <f t="shared" si="20"/>
        <v>80</v>
      </c>
      <c r="L661" s="221">
        <v>80</v>
      </c>
      <c r="M661" s="220" t="e">
        <f>IF(L661="nio",0,IF(L661&gt;0,L661*J661/N661,0))*VLOOKUP(B661,'2B-Kosten per locatie'!$A$14:$D$38,4,FALSE)</f>
        <v>#DIV/0!</v>
      </c>
      <c r="N661" s="305">
        <f>IF(L661="nio",0,IF(L661&gt;0,VLOOKUP(G661,'3-Productie normen'!A:J,VLOOKUP(L661,'3-Productie normen'!$B$34:$C$37,2,FALSE),FALSE)))</f>
        <v>0</v>
      </c>
      <c r="O661" s="306" t="str">
        <f>VLOOKUP(G661,'3-Productie normen'!A:L,9,FALSE)</f>
        <v>L</v>
      </c>
      <c r="P661" s="306"/>
      <c r="R661" s="307">
        <f t="shared" si="21"/>
        <v>880</v>
      </c>
    </row>
    <row r="662" spans="1:18" ht="14.1" customHeight="1">
      <c r="A662" s="73">
        <v>662</v>
      </c>
      <c r="B662" s="457" t="s">
        <v>266</v>
      </c>
      <c r="C662" s="273" t="s">
        <v>586</v>
      </c>
      <c r="D662" s="302">
        <v>1</v>
      </c>
      <c r="E662" s="470" t="s">
        <v>326</v>
      </c>
      <c r="F662" s="84" t="s">
        <v>296</v>
      </c>
      <c r="G662" s="84" t="s">
        <v>290</v>
      </c>
      <c r="H662" s="84" t="s">
        <v>585</v>
      </c>
      <c r="I662" s="458" t="s">
        <v>80</v>
      </c>
      <c r="J662" s="471">
        <v>48</v>
      </c>
      <c r="K662" s="304">
        <f t="shared" si="20"/>
        <v>80</v>
      </c>
      <c r="L662" s="221">
        <v>80</v>
      </c>
      <c r="M662" s="220" t="e">
        <f>IF(L662="nio",0,IF(L662&gt;0,L662*J662/N662,0))*VLOOKUP(B662,'2B-Kosten per locatie'!$A$14:$D$38,4,FALSE)</f>
        <v>#DIV/0!</v>
      </c>
      <c r="N662" s="305">
        <f>IF(L662="nio",0,IF(L662&gt;0,VLOOKUP(G662,'3-Productie normen'!A:J,VLOOKUP(L662,'3-Productie normen'!$B$34:$C$37,2,FALSE),FALSE)))</f>
        <v>0</v>
      </c>
      <c r="O662" s="306" t="str">
        <f>VLOOKUP(G662,'3-Productie normen'!A:L,9,FALSE)</f>
        <v>L</v>
      </c>
      <c r="P662" s="306"/>
      <c r="R662" s="307">
        <f t="shared" si="21"/>
        <v>3840</v>
      </c>
    </row>
    <row r="663" spans="1:18" ht="14.1" customHeight="1">
      <c r="A663" s="73">
        <v>663</v>
      </c>
      <c r="B663" s="457" t="s">
        <v>266</v>
      </c>
      <c r="C663" s="273" t="s">
        <v>586</v>
      </c>
      <c r="D663" s="302">
        <v>1</v>
      </c>
      <c r="E663" s="470" t="s">
        <v>327</v>
      </c>
      <c r="F663" s="84" t="s">
        <v>296</v>
      </c>
      <c r="G663" s="84" t="s">
        <v>290</v>
      </c>
      <c r="H663" s="84" t="s">
        <v>585</v>
      </c>
      <c r="I663" s="458" t="s">
        <v>80</v>
      </c>
      <c r="J663" s="471">
        <v>49</v>
      </c>
      <c r="K663" s="304">
        <f t="shared" si="20"/>
        <v>80</v>
      </c>
      <c r="L663" s="221">
        <v>80</v>
      </c>
      <c r="M663" s="220" t="e">
        <f>IF(L663="nio",0,IF(L663&gt;0,L663*J663/N663,0))*VLOOKUP(B663,'2B-Kosten per locatie'!$A$14:$D$38,4,FALSE)</f>
        <v>#DIV/0!</v>
      </c>
      <c r="N663" s="305">
        <f>IF(L663="nio",0,IF(L663&gt;0,VLOOKUP(G663,'3-Productie normen'!A:J,VLOOKUP(L663,'3-Productie normen'!$B$34:$C$37,2,FALSE),FALSE)))</f>
        <v>0</v>
      </c>
      <c r="O663" s="306" t="str">
        <f>VLOOKUP(G663,'3-Productie normen'!A:L,9,FALSE)</f>
        <v>L</v>
      </c>
      <c r="P663" s="306"/>
      <c r="R663" s="307">
        <f t="shared" si="21"/>
        <v>3920</v>
      </c>
    </row>
    <row r="664" spans="1:18" ht="14.1" customHeight="1">
      <c r="A664" s="73">
        <v>664</v>
      </c>
      <c r="B664" s="457" t="s">
        <v>266</v>
      </c>
      <c r="C664" s="273" t="s">
        <v>586</v>
      </c>
      <c r="D664" s="302">
        <v>1</v>
      </c>
      <c r="E664" s="470" t="s">
        <v>328</v>
      </c>
      <c r="F664" s="84" t="s">
        <v>296</v>
      </c>
      <c r="G664" s="84" t="s">
        <v>290</v>
      </c>
      <c r="H664" s="84" t="s">
        <v>585</v>
      </c>
      <c r="I664" s="458" t="s">
        <v>80</v>
      </c>
      <c r="J664" s="471">
        <v>11</v>
      </c>
      <c r="K664" s="304">
        <f t="shared" si="20"/>
        <v>80</v>
      </c>
      <c r="L664" s="221">
        <v>80</v>
      </c>
      <c r="M664" s="220" t="e">
        <f>IF(L664="nio",0,IF(L664&gt;0,L664*J664/N664,0))*VLOOKUP(B664,'2B-Kosten per locatie'!$A$14:$D$38,4,FALSE)</f>
        <v>#DIV/0!</v>
      </c>
      <c r="N664" s="305">
        <f>IF(L664="nio",0,IF(L664&gt;0,VLOOKUP(G664,'3-Productie normen'!A:J,VLOOKUP(L664,'3-Productie normen'!$B$34:$C$37,2,FALSE),FALSE)))</f>
        <v>0</v>
      </c>
      <c r="O664" s="306" t="str">
        <f>VLOOKUP(G664,'3-Productie normen'!A:L,9,FALSE)</f>
        <v>L</v>
      </c>
      <c r="P664" s="306"/>
      <c r="R664" s="307">
        <f t="shared" si="21"/>
        <v>880</v>
      </c>
    </row>
    <row r="665" spans="1:18" ht="14.1" customHeight="1">
      <c r="A665" s="73">
        <v>665</v>
      </c>
      <c r="B665" s="457" t="s">
        <v>266</v>
      </c>
      <c r="C665" s="273" t="s">
        <v>586</v>
      </c>
      <c r="D665" s="302">
        <v>1</v>
      </c>
      <c r="E665" s="470" t="s">
        <v>329</v>
      </c>
      <c r="F665" s="84" t="s">
        <v>77</v>
      </c>
      <c r="G665" s="286" t="s">
        <v>41</v>
      </c>
      <c r="H665" s="69" t="s">
        <v>350</v>
      </c>
      <c r="I665" s="457" t="s">
        <v>76</v>
      </c>
      <c r="J665" s="471">
        <v>2</v>
      </c>
      <c r="K665" s="304">
        <f t="shared" si="20"/>
        <v>200</v>
      </c>
      <c r="L665" s="221">
        <v>200</v>
      </c>
      <c r="M665" s="220" t="e">
        <f>IF(L665="nio",0,IF(L665&gt;0,L665*J665/N665,0))*VLOOKUP(B665,'2B-Kosten per locatie'!$A$14:$D$38,4,FALSE)</f>
        <v>#DIV/0!</v>
      </c>
      <c r="N665" s="305">
        <f>IF(L665="nio",0,IF(L665&gt;0,VLOOKUP(G665,'3-Productie normen'!A:J,VLOOKUP(L665,'3-Productie normen'!$B$34:$C$37,2,FALSE),FALSE)))</f>
        <v>0</v>
      </c>
      <c r="O665" s="306" t="str">
        <f>VLOOKUP(G665,'3-Productie normen'!A:L,9,FALSE)</f>
        <v>S</v>
      </c>
      <c r="P665" s="306"/>
      <c r="R665" s="307">
        <f t="shared" si="21"/>
        <v>400</v>
      </c>
    </row>
    <row r="666" spans="1:18" ht="14.1" customHeight="1">
      <c r="A666" s="73">
        <v>666</v>
      </c>
      <c r="B666" s="457" t="s">
        <v>266</v>
      </c>
      <c r="C666" s="273" t="s">
        <v>586</v>
      </c>
      <c r="D666" s="302">
        <v>1</v>
      </c>
      <c r="E666" s="470" t="s">
        <v>330</v>
      </c>
      <c r="F666" s="84" t="s">
        <v>296</v>
      </c>
      <c r="G666" s="84" t="s">
        <v>290</v>
      </c>
      <c r="H666" s="84" t="s">
        <v>585</v>
      </c>
      <c r="I666" s="458" t="s">
        <v>80</v>
      </c>
      <c r="J666" s="471"/>
      <c r="K666" s="304">
        <f t="shared" si="20"/>
        <v>80</v>
      </c>
      <c r="L666" s="221">
        <v>80</v>
      </c>
      <c r="M666" s="220" t="e">
        <f>IF(L666="nio",0,IF(L666&gt;0,L666*J666/N666,0))*VLOOKUP(B666,'2B-Kosten per locatie'!$A$14:$D$38,4,FALSE)</f>
        <v>#DIV/0!</v>
      </c>
      <c r="N666" s="305">
        <f>IF(L666="nio",0,IF(L666&gt;0,VLOOKUP(G666,'3-Productie normen'!A:J,VLOOKUP(L666,'3-Productie normen'!$B$34:$C$37,2,FALSE),FALSE)))</f>
        <v>0</v>
      </c>
      <c r="O666" s="306" t="str">
        <f>VLOOKUP(G666,'3-Productie normen'!A:L,9,FALSE)</f>
        <v>L</v>
      </c>
      <c r="P666" s="306"/>
      <c r="R666" s="307">
        <f t="shared" si="21"/>
        <v>0</v>
      </c>
    </row>
    <row r="667" spans="1:18" ht="14.1" customHeight="1">
      <c r="A667" s="73">
        <v>667</v>
      </c>
      <c r="B667" s="457" t="s">
        <v>266</v>
      </c>
      <c r="C667" s="273" t="s">
        <v>586</v>
      </c>
      <c r="D667" s="302">
        <v>1</v>
      </c>
      <c r="E667" s="470" t="s">
        <v>331</v>
      </c>
      <c r="F667" s="84" t="s">
        <v>295</v>
      </c>
      <c r="G667" s="273" t="s">
        <v>43</v>
      </c>
      <c r="H667" s="84" t="s">
        <v>646</v>
      </c>
      <c r="I667" s="458" t="s">
        <v>80</v>
      </c>
      <c r="J667" s="471">
        <v>23</v>
      </c>
      <c r="K667" s="304">
        <f t="shared" si="20"/>
        <v>200</v>
      </c>
      <c r="L667" s="221">
        <v>200</v>
      </c>
      <c r="M667" s="220" t="e">
        <f>IF(L667="nio",0,IF(L667&gt;0,L667*J667/N667,0))*VLOOKUP(B667,'2B-Kosten per locatie'!$A$14:$D$38,4,FALSE)</f>
        <v>#DIV/0!</v>
      </c>
      <c r="N667" s="305">
        <f>IF(L667="nio",0,IF(L667&gt;0,VLOOKUP(G667,'3-Productie normen'!A:J,VLOOKUP(L667,'3-Productie normen'!$B$34:$C$37,2,FALSE),FALSE)))</f>
        <v>0</v>
      </c>
      <c r="O667" s="306" t="str">
        <f>VLOOKUP(G667,'3-Productie normen'!A:L,9,FALSE)</f>
        <v>V</v>
      </c>
      <c r="P667" s="306"/>
      <c r="R667" s="307">
        <f t="shared" si="21"/>
        <v>4600</v>
      </c>
    </row>
    <row r="668" spans="1:18" ht="14.1" customHeight="1">
      <c r="A668" s="73">
        <v>668</v>
      </c>
      <c r="B668" s="457" t="s">
        <v>266</v>
      </c>
      <c r="C668" s="273" t="s">
        <v>586</v>
      </c>
      <c r="D668" s="302">
        <v>1</v>
      </c>
      <c r="E668" s="470" t="s">
        <v>332</v>
      </c>
      <c r="F668" s="84" t="s">
        <v>77</v>
      </c>
      <c r="G668" s="286" t="s">
        <v>41</v>
      </c>
      <c r="H668" s="69" t="s">
        <v>350</v>
      </c>
      <c r="I668" s="457" t="s">
        <v>76</v>
      </c>
      <c r="J668" s="471">
        <v>4</v>
      </c>
      <c r="K668" s="304">
        <f t="shared" si="20"/>
        <v>200</v>
      </c>
      <c r="L668" s="221">
        <v>200</v>
      </c>
      <c r="M668" s="220" t="e">
        <f>IF(L668="nio",0,IF(L668&gt;0,L668*J668/N668,0))*VLOOKUP(B668,'2B-Kosten per locatie'!$A$14:$D$38,4,FALSE)</f>
        <v>#DIV/0!</v>
      </c>
      <c r="N668" s="305">
        <f>IF(L668="nio",0,IF(L668&gt;0,VLOOKUP(G668,'3-Productie normen'!A:J,VLOOKUP(L668,'3-Productie normen'!$B$34:$C$37,2,FALSE),FALSE)))</f>
        <v>0</v>
      </c>
      <c r="O668" s="306" t="str">
        <f>VLOOKUP(G668,'3-Productie normen'!A:L,9,FALSE)</f>
        <v>S</v>
      </c>
      <c r="P668" s="306"/>
      <c r="R668" s="307">
        <f t="shared" si="21"/>
        <v>800</v>
      </c>
    </row>
    <row r="669" spans="1:18" ht="14.1" customHeight="1">
      <c r="A669" s="73">
        <v>669</v>
      </c>
      <c r="B669" s="457" t="s">
        <v>266</v>
      </c>
      <c r="C669" s="273" t="s">
        <v>586</v>
      </c>
      <c r="D669" s="302">
        <v>1</v>
      </c>
      <c r="E669" s="470" t="s">
        <v>333</v>
      </c>
      <c r="F669" s="84" t="s">
        <v>77</v>
      </c>
      <c r="G669" s="286" t="s">
        <v>41</v>
      </c>
      <c r="H669" s="69" t="s">
        <v>350</v>
      </c>
      <c r="I669" s="457" t="s">
        <v>76</v>
      </c>
      <c r="J669" s="471">
        <v>1</v>
      </c>
      <c r="K669" s="304">
        <f t="shared" si="20"/>
        <v>200</v>
      </c>
      <c r="L669" s="221">
        <v>200</v>
      </c>
      <c r="M669" s="220" t="e">
        <f>IF(L669="nio",0,IF(L669&gt;0,L669*J669/N669,0))*VLOOKUP(B669,'2B-Kosten per locatie'!$A$14:$D$38,4,FALSE)</f>
        <v>#DIV/0!</v>
      </c>
      <c r="N669" s="305">
        <f>IF(L669="nio",0,IF(L669&gt;0,VLOOKUP(G669,'3-Productie normen'!A:J,VLOOKUP(L669,'3-Productie normen'!$B$34:$C$37,2,FALSE),FALSE)))</f>
        <v>0</v>
      </c>
      <c r="O669" s="306" t="str">
        <f>VLOOKUP(G669,'3-Productie normen'!A:L,9,FALSE)</f>
        <v>S</v>
      </c>
      <c r="P669" s="306"/>
      <c r="R669" s="307">
        <f t="shared" si="21"/>
        <v>200</v>
      </c>
    </row>
    <row r="670" spans="1:18" ht="14.1" customHeight="1">
      <c r="A670" s="73">
        <v>670</v>
      </c>
      <c r="B670" s="457" t="s">
        <v>266</v>
      </c>
      <c r="C670" s="273" t="s">
        <v>586</v>
      </c>
      <c r="D670" s="302">
        <v>1</v>
      </c>
      <c r="E670" s="470" t="s">
        <v>334</v>
      </c>
      <c r="F670" s="84" t="s">
        <v>297</v>
      </c>
      <c r="G670" s="69" t="s">
        <v>39</v>
      </c>
      <c r="H670" s="84" t="s">
        <v>585</v>
      </c>
      <c r="I670" s="458" t="s">
        <v>80</v>
      </c>
      <c r="J670" s="471">
        <v>13</v>
      </c>
      <c r="K670" s="304">
        <f t="shared" si="20"/>
        <v>40</v>
      </c>
      <c r="L670" s="221">
        <v>40</v>
      </c>
      <c r="M670" s="220" t="e">
        <f>IF(L670="nio",0,IF(L670&gt;0,L670*J670/N670,0))*VLOOKUP(B670,'2B-Kosten per locatie'!$A$14:$D$38,4,FALSE)</f>
        <v>#DIV/0!</v>
      </c>
      <c r="N670" s="305">
        <f>IF(L670="nio",0,IF(L670&gt;0,VLOOKUP(G670,'3-Productie normen'!A:J,VLOOKUP(L670,'3-Productie normen'!$B$34:$C$37,2,FALSE),FALSE)))</f>
        <v>0</v>
      </c>
      <c r="O670" s="306" t="str">
        <f>VLOOKUP(G670,'3-Productie normen'!A:L,9,FALSE)</f>
        <v>B</v>
      </c>
      <c r="P670" s="306"/>
      <c r="R670" s="307">
        <f t="shared" si="21"/>
        <v>520</v>
      </c>
    </row>
    <row r="671" spans="1:18" ht="14.1" customHeight="1">
      <c r="A671" s="73">
        <v>671</v>
      </c>
      <c r="B671" s="457" t="s">
        <v>266</v>
      </c>
      <c r="C671" s="273" t="s">
        <v>586</v>
      </c>
      <c r="D671" s="302">
        <v>2</v>
      </c>
      <c r="E671" s="470" t="s">
        <v>335</v>
      </c>
      <c r="F671" s="84" t="s">
        <v>295</v>
      </c>
      <c r="G671" s="273" t="s">
        <v>43</v>
      </c>
      <c r="H671" s="84" t="s">
        <v>585</v>
      </c>
      <c r="I671" s="458" t="s">
        <v>80</v>
      </c>
      <c r="J671" s="471">
        <v>15</v>
      </c>
      <c r="K671" s="304">
        <f t="shared" si="20"/>
        <v>200</v>
      </c>
      <c r="L671" s="221">
        <v>200</v>
      </c>
      <c r="M671" s="220" t="e">
        <f>IF(L671="nio",0,IF(L671&gt;0,L671*J671/N671,0))*VLOOKUP(B671,'2B-Kosten per locatie'!$A$14:$D$38,4,FALSE)</f>
        <v>#DIV/0!</v>
      </c>
      <c r="N671" s="305">
        <f>IF(L671="nio",0,IF(L671&gt;0,VLOOKUP(G671,'3-Productie normen'!A:J,VLOOKUP(L671,'3-Productie normen'!$B$34:$C$37,2,FALSE),FALSE)))</f>
        <v>0</v>
      </c>
      <c r="O671" s="306" t="str">
        <f>VLOOKUP(G671,'3-Productie normen'!A:L,9,FALSE)</f>
        <v>V</v>
      </c>
      <c r="P671" s="306"/>
      <c r="R671" s="307">
        <f t="shared" si="21"/>
        <v>3000</v>
      </c>
    </row>
    <row r="672" spans="1:18" ht="14.1" customHeight="1">
      <c r="A672" s="73">
        <v>672</v>
      </c>
      <c r="B672" s="457" t="s">
        <v>266</v>
      </c>
      <c r="C672" s="273" t="s">
        <v>586</v>
      </c>
      <c r="D672" s="302">
        <v>2</v>
      </c>
      <c r="E672" s="470" t="s">
        <v>337</v>
      </c>
      <c r="F672" s="84" t="s">
        <v>295</v>
      </c>
      <c r="G672" s="273" t="s">
        <v>43</v>
      </c>
      <c r="H672" s="84" t="s">
        <v>585</v>
      </c>
      <c r="I672" s="458" t="s">
        <v>80</v>
      </c>
      <c r="J672" s="471">
        <v>19</v>
      </c>
      <c r="K672" s="304">
        <f t="shared" si="20"/>
        <v>200</v>
      </c>
      <c r="L672" s="221">
        <v>200</v>
      </c>
      <c r="M672" s="220" t="e">
        <f>IF(L672="nio",0,IF(L672&gt;0,L672*J672/N672,0))*VLOOKUP(B672,'2B-Kosten per locatie'!$A$14:$D$38,4,FALSE)</f>
        <v>#DIV/0!</v>
      </c>
      <c r="N672" s="305">
        <f>IF(L672="nio",0,IF(L672&gt;0,VLOOKUP(G672,'3-Productie normen'!A:J,VLOOKUP(L672,'3-Productie normen'!$B$34:$C$37,2,FALSE),FALSE)))</f>
        <v>0</v>
      </c>
      <c r="O672" s="306" t="str">
        <f>VLOOKUP(G672,'3-Productie normen'!A:L,9,FALSE)</f>
        <v>V</v>
      </c>
      <c r="P672" s="306"/>
      <c r="R672" s="307">
        <f t="shared" si="21"/>
        <v>3800</v>
      </c>
    </row>
    <row r="673" spans="1:18" ht="14.1" customHeight="1">
      <c r="A673" s="73">
        <v>673</v>
      </c>
      <c r="B673" s="457" t="s">
        <v>266</v>
      </c>
      <c r="C673" s="273" t="s">
        <v>586</v>
      </c>
      <c r="D673" s="302">
        <v>2</v>
      </c>
      <c r="E673" s="470" t="s">
        <v>338</v>
      </c>
      <c r="F673" s="84" t="s">
        <v>297</v>
      </c>
      <c r="G673" s="69" t="s">
        <v>39</v>
      </c>
      <c r="H673" s="84" t="s">
        <v>585</v>
      </c>
      <c r="I673" s="458" t="s">
        <v>80</v>
      </c>
      <c r="J673" s="471"/>
      <c r="K673" s="304">
        <f t="shared" si="20"/>
        <v>40</v>
      </c>
      <c r="L673" s="221">
        <v>40</v>
      </c>
      <c r="M673" s="220" t="e">
        <f>IF(L673="nio",0,IF(L673&gt;0,L673*J673/N673,0))*VLOOKUP(B673,'2B-Kosten per locatie'!$A$14:$D$38,4,FALSE)</f>
        <v>#DIV/0!</v>
      </c>
      <c r="N673" s="305">
        <f>IF(L673="nio",0,IF(L673&gt;0,VLOOKUP(G673,'3-Productie normen'!A:J,VLOOKUP(L673,'3-Productie normen'!$B$34:$C$37,2,FALSE),FALSE)))</f>
        <v>0</v>
      </c>
      <c r="O673" s="306" t="str">
        <f>VLOOKUP(G673,'3-Productie normen'!A:L,9,FALSE)</f>
        <v>B</v>
      </c>
      <c r="P673" s="306"/>
      <c r="R673" s="307">
        <f t="shared" si="21"/>
        <v>0</v>
      </c>
    </row>
    <row r="674" spans="1:18" ht="14.1" customHeight="1">
      <c r="A674" s="73">
        <v>674</v>
      </c>
      <c r="B674" s="457" t="s">
        <v>266</v>
      </c>
      <c r="C674" s="273" t="s">
        <v>586</v>
      </c>
      <c r="D674" s="302">
        <v>2</v>
      </c>
      <c r="E674" s="470" t="s">
        <v>583</v>
      </c>
      <c r="F674" s="84" t="s">
        <v>296</v>
      </c>
      <c r="G674" s="84" t="s">
        <v>290</v>
      </c>
      <c r="H674" s="84" t="s">
        <v>585</v>
      </c>
      <c r="I674" s="458" t="s">
        <v>80</v>
      </c>
      <c r="J674" s="471"/>
      <c r="K674" s="304">
        <f t="shared" si="20"/>
        <v>80</v>
      </c>
      <c r="L674" s="221">
        <v>80</v>
      </c>
      <c r="M674" s="220" t="e">
        <f>IF(L674="nio",0,IF(L674&gt;0,L674*J674/N674,0))*VLOOKUP(B674,'2B-Kosten per locatie'!$A$14:$D$38,4,FALSE)</f>
        <v>#DIV/0!</v>
      </c>
      <c r="N674" s="305">
        <f>IF(L674="nio",0,IF(L674&gt;0,VLOOKUP(G674,'3-Productie normen'!A:J,VLOOKUP(L674,'3-Productie normen'!$B$34:$C$37,2,FALSE),FALSE)))</f>
        <v>0</v>
      </c>
      <c r="O674" s="306" t="str">
        <f>VLOOKUP(G674,'3-Productie normen'!A:L,9,FALSE)</f>
        <v>L</v>
      </c>
      <c r="P674" s="306"/>
      <c r="R674" s="307">
        <f t="shared" si="21"/>
        <v>0</v>
      </c>
    </row>
    <row r="675" spans="1:18" ht="14.1" customHeight="1">
      <c r="A675" s="73">
        <v>675</v>
      </c>
      <c r="B675" s="457" t="s">
        <v>266</v>
      </c>
      <c r="C675" s="273" t="s">
        <v>586</v>
      </c>
      <c r="D675" s="302">
        <v>2</v>
      </c>
      <c r="E675" s="470" t="s">
        <v>341</v>
      </c>
      <c r="F675" s="84" t="s">
        <v>295</v>
      </c>
      <c r="G675" s="273" t="s">
        <v>43</v>
      </c>
      <c r="H675" s="84" t="s">
        <v>585</v>
      </c>
      <c r="I675" s="458" t="s">
        <v>80</v>
      </c>
      <c r="J675" s="471">
        <v>19</v>
      </c>
      <c r="K675" s="304">
        <f t="shared" si="20"/>
        <v>200</v>
      </c>
      <c r="L675" s="221">
        <v>200</v>
      </c>
      <c r="M675" s="220" t="e">
        <f>IF(L675="nio",0,IF(L675&gt;0,L675*J675/N675,0))*VLOOKUP(B675,'2B-Kosten per locatie'!$A$14:$D$38,4,FALSE)</f>
        <v>#DIV/0!</v>
      </c>
      <c r="N675" s="305">
        <f>IF(L675="nio",0,IF(L675&gt;0,VLOOKUP(G675,'3-Productie normen'!A:J,VLOOKUP(L675,'3-Productie normen'!$B$34:$C$37,2,FALSE),FALSE)))</f>
        <v>0</v>
      </c>
      <c r="O675" s="306" t="str">
        <f>VLOOKUP(G675,'3-Productie normen'!A:L,9,FALSE)</f>
        <v>V</v>
      </c>
      <c r="P675" s="306"/>
      <c r="R675" s="307">
        <f t="shared" si="21"/>
        <v>3800</v>
      </c>
    </row>
    <row r="676" spans="1:18" ht="14.1" customHeight="1">
      <c r="A676" s="73">
        <v>676</v>
      </c>
      <c r="B676" s="457" t="s">
        <v>266</v>
      </c>
      <c r="C676" s="273" t="s">
        <v>586</v>
      </c>
      <c r="D676" s="302">
        <v>2</v>
      </c>
      <c r="E676" s="470" t="s">
        <v>342</v>
      </c>
      <c r="F676" s="84" t="s">
        <v>77</v>
      </c>
      <c r="G676" s="286" t="s">
        <v>41</v>
      </c>
      <c r="H676" s="69" t="s">
        <v>350</v>
      </c>
      <c r="I676" s="457" t="s">
        <v>76</v>
      </c>
      <c r="J676" s="471">
        <v>2</v>
      </c>
      <c r="K676" s="304">
        <f t="shared" si="20"/>
        <v>200</v>
      </c>
      <c r="L676" s="221">
        <v>200</v>
      </c>
      <c r="M676" s="220" t="e">
        <f>IF(L676="nio",0,IF(L676&gt;0,L676*J676/N676,0))*VLOOKUP(B676,'2B-Kosten per locatie'!$A$14:$D$38,4,FALSE)</f>
        <v>#DIV/0!</v>
      </c>
      <c r="N676" s="305">
        <f>IF(L676="nio",0,IF(L676&gt;0,VLOOKUP(G676,'3-Productie normen'!A:J,VLOOKUP(L676,'3-Productie normen'!$B$34:$C$37,2,FALSE),FALSE)))</f>
        <v>0</v>
      </c>
      <c r="O676" s="306" t="str">
        <f>VLOOKUP(G676,'3-Productie normen'!A:L,9,FALSE)</f>
        <v>S</v>
      </c>
      <c r="P676" s="306"/>
      <c r="R676" s="307">
        <f t="shared" si="21"/>
        <v>400</v>
      </c>
    </row>
    <row r="677" spans="1:18" ht="14.1" customHeight="1">
      <c r="A677" s="73">
        <v>677</v>
      </c>
      <c r="B677" s="457" t="s">
        <v>266</v>
      </c>
      <c r="C677" s="273" t="s">
        <v>586</v>
      </c>
      <c r="D677" s="302">
        <v>2</v>
      </c>
      <c r="E677" s="470" t="s">
        <v>584</v>
      </c>
      <c r="F677" s="84" t="s">
        <v>77</v>
      </c>
      <c r="G677" s="286" t="s">
        <v>41</v>
      </c>
      <c r="H677" s="69" t="s">
        <v>350</v>
      </c>
      <c r="I677" s="457" t="s">
        <v>76</v>
      </c>
      <c r="J677" s="471">
        <v>8</v>
      </c>
      <c r="K677" s="304">
        <f t="shared" si="20"/>
        <v>200</v>
      </c>
      <c r="L677" s="221">
        <v>200</v>
      </c>
      <c r="M677" s="220" t="e">
        <f>IF(L677="nio",0,IF(L677&gt;0,L677*J677/N677,0))*VLOOKUP(B677,'2B-Kosten per locatie'!$A$14:$D$38,4,FALSE)</f>
        <v>#DIV/0!</v>
      </c>
      <c r="N677" s="305">
        <f>IF(L677="nio",0,IF(L677&gt;0,VLOOKUP(G677,'3-Productie normen'!A:J,VLOOKUP(L677,'3-Productie normen'!$B$34:$C$37,2,FALSE),FALSE)))</f>
        <v>0</v>
      </c>
      <c r="O677" s="306" t="str">
        <f>VLOOKUP(G677,'3-Productie normen'!A:L,9,FALSE)</f>
        <v>S</v>
      </c>
      <c r="P677" s="306"/>
      <c r="R677" s="307">
        <f t="shared" si="21"/>
        <v>1600</v>
      </c>
    </row>
    <row r="678" spans="1:18" ht="14.1" customHeight="1">
      <c r="A678" s="73">
        <v>678</v>
      </c>
      <c r="B678" s="457" t="s">
        <v>266</v>
      </c>
      <c r="C678" s="273" t="s">
        <v>586</v>
      </c>
      <c r="D678" s="302">
        <v>2</v>
      </c>
      <c r="E678" s="470" t="s">
        <v>343</v>
      </c>
      <c r="F678" s="84" t="s">
        <v>296</v>
      </c>
      <c r="G678" s="84" t="s">
        <v>290</v>
      </c>
      <c r="H678" s="84" t="s">
        <v>585</v>
      </c>
      <c r="I678" s="458" t="s">
        <v>80</v>
      </c>
      <c r="J678" s="471">
        <v>56</v>
      </c>
      <c r="K678" s="304">
        <f t="shared" si="20"/>
        <v>80</v>
      </c>
      <c r="L678" s="221">
        <v>80</v>
      </c>
      <c r="M678" s="220" t="e">
        <f>IF(L678="nio",0,IF(L678&gt;0,L678*J678/N678,0))*VLOOKUP(B678,'2B-Kosten per locatie'!$A$14:$D$38,4,FALSE)</f>
        <v>#DIV/0!</v>
      </c>
      <c r="N678" s="305">
        <f>IF(L678="nio",0,IF(L678&gt;0,VLOOKUP(G678,'3-Productie normen'!A:J,VLOOKUP(L678,'3-Productie normen'!$B$34:$C$37,2,FALSE),FALSE)))</f>
        <v>0</v>
      </c>
      <c r="O678" s="306" t="str">
        <f>VLOOKUP(G678,'3-Productie normen'!A:L,9,FALSE)</f>
        <v>L</v>
      </c>
      <c r="P678" s="306"/>
      <c r="R678" s="307">
        <f t="shared" si="21"/>
        <v>4480</v>
      </c>
    </row>
    <row r="679" spans="1:18" ht="14.1" customHeight="1">
      <c r="A679" s="73">
        <v>679</v>
      </c>
      <c r="B679" s="457" t="s">
        <v>266</v>
      </c>
      <c r="C679" s="273" t="s">
        <v>586</v>
      </c>
      <c r="D679" s="302">
        <v>2</v>
      </c>
      <c r="E679" s="470" t="s">
        <v>345</v>
      </c>
      <c r="F679" s="84" t="s">
        <v>296</v>
      </c>
      <c r="G679" s="84" t="s">
        <v>290</v>
      </c>
      <c r="H679" s="84" t="s">
        <v>585</v>
      </c>
      <c r="I679" s="458" t="s">
        <v>80</v>
      </c>
      <c r="J679" s="471">
        <v>81</v>
      </c>
      <c r="K679" s="304">
        <f t="shared" si="20"/>
        <v>80</v>
      </c>
      <c r="L679" s="221">
        <v>80</v>
      </c>
      <c r="M679" s="220" t="e">
        <f>IF(L679="nio",0,IF(L679&gt;0,L679*J679/N679,0))*VLOOKUP(B679,'2B-Kosten per locatie'!$A$14:$D$38,4,FALSE)</f>
        <v>#DIV/0!</v>
      </c>
      <c r="N679" s="305">
        <f>IF(L679="nio",0,IF(L679&gt;0,VLOOKUP(G679,'3-Productie normen'!A:J,VLOOKUP(L679,'3-Productie normen'!$B$34:$C$37,2,FALSE),FALSE)))</f>
        <v>0</v>
      </c>
      <c r="O679" s="306" t="str">
        <f>VLOOKUP(G679,'3-Productie normen'!A:L,9,FALSE)</f>
        <v>L</v>
      </c>
      <c r="P679" s="306"/>
      <c r="R679" s="307">
        <f t="shared" si="21"/>
        <v>6480</v>
      </c>
    </row>
    <row r="680" spans="1:18" ht="14.1" customHeight="1">
      <c r="A680" s="73">
        <v>680</v>
      </c>
      <c r="B680" s="457" t="s">
        <v>266</v>
      </c>
      <c r="C680" s="273" t="s">
        <v>586</v>
      </c>
      <c r="D680" s="467" t="s">
        <v>346</v>
      </c>
      <c r="E680" s="470" t="s">
        <v>299</v>
      </c>
      <c r="F680" s="84" t="s">
        <v>296</v>
      </c>
      <c r="G680" s="84" t="s">
        <v>290</v>
      </c>
      <c r="H680" s="69" t="s">
        <v>75</v>
      </c>
      <c r="I680" s="69" t="s">
        <v>75</v>
      </c>
      <c r="J680" s="471">
        <v>59</v>
      </c>
      <c r="K680" s="304">
        <f t="shared" si="20"/>
        <v>80</v>
      </c>
      <c r="L680" s="221">
        <v>80</v>
      </c>
      <c r="M680" s="220" t="e">
        <f>IF(L680="nio",0,IF(L680&gt;0,L680*J680/N680,0))*VLOOKUP(B680,'2B-Kosten per locatie'!$A$14:$D$38,4,FALSE)</f>
        <v>#DIV/0!</v>
      </c>
      <c r="N680" s="305">
        <f>IF(L680="nio",0,IF(L680&gt;0,VLOOKUP(G680,'3-Productie normen'!A:J,VLOOKUP(L680,'3-Productie normen'!$B$34:$C$37,2,FALSE),FALSE)))</f>
        <v>0</v>
      </c>
      <c r="O680" s="306" t="str">
        <f>VLOOKUP(G680,'3-Productie normen'!A:L,9,FALSE)</f>
        <v>L</v>
      </c>
      <c r="P680" s="306"/>
      <c r="R680" s="307">
        <f t="shared" si="21"/>
        <v>4720</v>
      </c>
    </row>
    <row r="681" spans="1:18" ht="14.1" customHeight="1">
      <c r="A681" s="73">
        <v>681</v>
      </c>
      <c r="B681" s="457" t="s">
        <v>266</v>
      </c>
      <c r="C681" s="273" t="s">
        <v>586</v>
      </c>
      <c r="D681" s="467" t="s">
        <v>346</v>
      </c>
      <c r="E681" s="470" t="s">
        <v>300</v>
      </c>
      <c r="F681" s="84" t="s">
        <v>296</v>
      </c>
      <c r="G681" s="84" t="s">
        <v>290</v>
      </c>
      <c r="H681" s="69" t="s">
        <v>75</v>
      </c>
      <c r="I681" s="69" t="s">
        <v>75</v>
      </c>
      <c r="J681" s="471">
        <v>59</v>
      </c>
      <c r="K681" s="304">
        <f t="shared" si="20"/>
        <v>80</v>
      </c>
      <c r="L681" s="221">
        <v>80</v>
      </c>
      <c r="M681" s="220" t="e">
        <f>IF(L681="nio",0,IF(L681&gt;0,L681*J681/N681,0))*VLOOKUP(B681,'2B-Kosten per locatie'!$A$14:$D$38,4,FALSE)</f>
        <v>#DIV/0!</v>
      </c>
      <c r="N681" s="305">
        <f>IF(L681="nio",0,IF(L681&gt;0,VLOOKUP(G681,'3-Productie normen'!A:J,VLOOKUP(L681,'3-Productie normen'!$B$34:$C$37,2,FALSE),FALSE)))</f>
        <v>0</v>
      </c>
      <c r="O681" s="306" t="str">
        <f>VLOOKUP(G681,'3-Productie normen'!A:L,9,FALSE)</f>
        <v>L</v>
      </c>
      <c r="P681" s="306"/>
      <c r="R681" s="307">
        <f t="shared" si="21"/>
        <v>4720</v>
      </c>
    </row>
    <row r="682" spans="1:18" ht="14.1" customHeight="1">
      <c r="A682" s="73">
        <v>682</v>
      </c>
      <c r="B682" s="457" t="s">
        <v>266</v>
      </c>
      <c r="C682" s="273" t="s">
        <v>586</v>
      </c>
      <c r="D682" s="467" t="s">
        <v>346</v>
      </c>
      <c r="E682" s="470" t="s">
        <v>301</v>
      </c>
      <c r="F682" s="84" t="s">
        <v>296</v>
      </c>
      <c r="G682" s="84" t="s">
        <v>290</v>
      </c>
      <c r="H682" s="69" t="s">
        <v>75</v>
      </c>
      <c r="I682" s="69" t="s">
        <v>75</v>
      </c>
      <c r="J682" s="471">
        <v>59</v>
      </c>
      <c r="K682" s="304">
        <f t="shared" si="20"/>
        <v>80</v>
      </c>
      <c r="L682" s="221">
        <v>80</v>
      </c>
      <c r="M682" s="220" t="e">
        <f>IF(L682="nio",0,IF(L682&gt;0,L682*J682/N682,0))*VLOOKUP(B682,'2B-Kosten per locatie'!$A$14:$D$38,4,FALSE)</f>
        <v>#DIV/0!</v>
      </c>
      <c r="N682" s="305">
        <f>IF(L682="nio",0,IF(L682&gt;0,VLOOKUP(G682,'3-Productie normen'!A:J,VLOOKUP(L682,'3-Productie normen'!$B$34:$C$37,2,FALSE),FALSE)))</f>
        <v>0</v>
      </c>
      <c r="O682" s="306" t="str">
        <f>VLOOKUP(G682,'3-Productie normen'!A:L,9,FALSE)</f>
        <v>L</v>
      </c>
      <c r="P682" s="306"/>
      <c r="R682" s="307">
        <f t="shared" si="21"/>
        <v>4720</v>
      </c>
    </row>
    <row r="683" spans="1:18" ht="14.1" customHeight="1">
      <c r="A683" s="73">
        <v>683</v>
      </c>
      <c r="B683" s="457" t="s">
        <v>266</v>
      </c>
      <c r="C683" s="273" t="s">
        <v>586</v>
      </c>
      <c r="D683" s="467" t="s">
        <v>346</v>
      </c>
      <c r="E683" s="470" t="s">
        <v>302</v>
      </c>
      <c r="F683" s="84" t="s">
        <v>296</v>
      </c>
      <c r="G683" s="84" t="s">
        <v>290</v>
      </c>
      <c r="H683" s="69" t="s">
        <v>75</v>
      </c>
      <c r="I683" s="69" t="s">
        <v>75</v>
      </c>
      <c r="J683" s="471">
        <v>59</v>
      </c>
      <c r="K683" s="304">
        <f t="shared" si="20"/>
        <v>80</v>
      </c>
      <c r="L683" s="221">
        <v>80</v>
      </c>
      <c r="M683" s="220" t="e">
        <f>IF(L683="nio",0,IF(L683&gt;0,L683*J683/N683,0))*VLOOKUP(B683,'2B-Kosten per locatie'!$A$14:$D$38,4,FALSE)</f>
        <v>#DIV/0!</v>
      </c>
      <c r="N683" s="305">
        <f>IF(L683="nio",0,IF(L683&gt;0,VLOOKUP(G683,'3-Productie normen'!A:J,VLOOKUP(L683,'3-Productie normen'!$B$34:$C$37,2,FALSE),FALSE)))</f>
        <v>0</v>
      </c>
      <c r="O683" s="306" t="str">
        <f>VLOOKUP(G683,'3-Productie normen'!A:L,9,FALSE)</f>
        <v>L</v>
      </c>
      <c r="P683" s="306"/>
      <c r="R683" s="307">
        <f t="shared" si="21"/>
        <v>4720</v>
      </c>
    </row>
    <row r="684" spans="1:18" ht="14.1" customHeight="1">
      <c r="A684" s="73">
        <v>684</v>
      </c>
      <c r="B684" s="457" t="s">
        <v>266</v>
      </c>
      <c r="C684" s="273" t="s">
        <v>586</v>
      </c>
      <c r="D684" s="467" t="s">
        <v>346</v>
      </c>
      <c r="E684" s="470" t="s">
        <v>385</v>
      </c>
      <c r="F684" s="84" t="s">
        <v>296</v>
      </c>
      <c r="G684" s="84" t="s">
        <v>290</v>
      </c>
      <c r="H684" s="69" t="s">
        <v>75</v>
      </c>
      <c r="I684" s="69" t="s">
        <v>75</v>
      </c>
      <c r="J684" s="471">
        <v>59</v>
      </c>
      <c r="K684" s="304">
        <f t="shared" si="20"/>
        <v>80</v>
      </c>
      <c r="L684" s="221">
        <v>80</v>
      </c>
      <c r="M684" s="220" t="e">
        <f>IF(L684="nio",0,IF(L684&gt;0,L684*J684/N684,0))*VLOOKUP(B684,'2B-Kosten per locatie'!$A$14:$D$38,4,FALSE)</f>
        <v>#DIV/0!</v>
      </c>
      <c r="N684" s="305">
        <f>IF(L684="nio",0,IF(L684&gt;0,VLOOKUP(G684,'3-Productie normen'!A:J,VLOOKUP(L684,'3-Productie normen'!$B$34:$C$37,2,FALSE),FALSE)))</f>
        <v>0</v>
      </c>
      <c r="O684" s="306" t="str">
        <f>VLOOKUP(G684,'3-Productie normen'!A:L,9,FALSE)</f>
        <v>L</v>
      </c>
      <c r="P684" s="306"/>
      <c r="R684" s="307">
        <f t="shared" si="21"/>
        <v>4720</v>
      </c>
    </row>
    <row r="685" spans="1:18" ht="14.1" customHeight="1">
      <c r="A685" s="73">
        <v>685</v>
      </c>
      <c r="B685" s="457" t="s">
        <v>266</v>
      </c>
      <c r="C685" s="273" t="s">
        <v>586</v>
      </c>
      <c r="D685" s="467" t="s">
        <v>346</v>
      </c>
      <c r="E685" s="470" t="s">
        <v>386</v>
      </c>
      <c r="F685" s="84" t="s">
        <v>295</v>
      </c>
      <c r="G685" s="273" t="s">
        <v>43</v>
      </c>
      <c r="H685" s="69" t="s">
        <v>368</v>
      </c>
      <c r="I685" s="457" t="s">
        <v>79</v>
      </c>
      <c r="J685" s="471">
        <v>4</v>
      </c>
      <c r="K685" s="304">
        <f t="shared" si="20"/>
        <v>200</v>
      </c>
      <c r="L685" s="221">
        <v>200</v>
      </c>
      <c r="M685" s="220" t="e">
        <f>IF(L685="nio",0,IF(L685&gt;0,L685*J685/N685,0))*VLOOKUP(B685,'2B-Kosten per locatie'!$A$14:$D$38,4,FALSE)</f>
        <v>#DIV/0!</v>
      </c>
      <c r="N685" s="305">
        <f>IF(L685="nio",0,IF(L685&gt;0,VLOOKUP(G685,'3-Productie normen'!A:J,VLOOKUP(L685,'3-Productie normen'!$B$34:$C$37,2,FALSE),FALSE)))</f>
        <v>0</v>
      </c>
      <c r="O685" s="306" t="str">
        <f>VLOOKUP(G685,'3-Productie normen'!A:L,9,FALSE)</f>
        <v>V</v>
      </c>
      <c r="P685" s="306"/>
      <c r="R685" s="307">
        <f t="shared" si="21"/>
        <v>800</v>
      </c>
    </row>
    <row r="686" spans="1:18" ht="14.1" customHeight="1">
      <c r="A686" s="73">
        <v>686</v>
      </c>
      <c r="B686" s="457" t="s">
        <v>266</v>
      </c>
      <c r="C686" s="273" t="s">
        <v>586</v>
      </c>
      <c r="D686" s="467" t="s">
        <v>346</v>
      </c>
      <c r="E686" s="470" t="s">
        <v>305</v>
      </c>
      <c r="F686" s="84" t="s">
        <v>295</v>
      </c>
      <c r="G686" s="273" t="s">
        <v>43</v>
      </c>
      <c r="H686" s="69" t="s">
        <v>75</v>
      </c>
      <c r="I686" s="69" t="s">
        <v>75</v>
      </c>
      <c r="J686" s="471">
        <v>198</v>
      </c>
      <c r="K686" s="304">
        <f t="shared" si="20"/>
        <v>200</v>
      </c>
      <c r="L686" s="221">
        <v>200</v>
      </c>
      <c r="M686" s="220" t="e">
        <f>IF(L686="nio",0,IF(L686&gt;0,L686*J686/N686,0))*VLOOKUP(B686,'2B-Kosten per locatie'!$A$14:$D$38,4,FALSE)</f>
        <v>#DIV/0!</v>
      </c>
      <c r="N686" s="305">
        <f>IF(L686="nio",0,IF(L686&gt;0,VLOOKUP(G686,'3-Productie normen'!A:J,VLOOKUP(L686,'3-Productie normen'!$B$34:$C$37,2,FALSE),FALSE)))</f>
        <v>0</v>
      </c>
      <c r="O686" s="306" t="str">
        <f>VLOOKUP(G686,'3-Productie normen'!A:L,9,FALSE)</f>
        <v>V</v>
      </c>
      <c r="P686" s="306"/>
      <c r="R686" s="307">
        <f t="shared" si="21"/>
        <v>39600</v>
      </c>
    </row>
    <row r="687" spans="1:18" ht="14.1" customHeight="1">
      <c r="A687" s="73">
        <v>687</v>
      </c>
      <c r="B687" s="457" t="s">
        <v>266</v>
      </c>
      <c r="C687" s="273" t="s">
        <v>586</v>
      </c>
      <c r="D687" s="467" t="s">
        <v>346</v>
      </c>
      <c r="E687" s="470" t="s">
        <v>306</v>
      </c>
      <c r="F687" s="84" t="s">
        <v>295</v>
      </c>
      <c r="G687" s="273" t="s">
        <v>43</v>
      </c>
      <c r="H687" s="69" t="s">
        <v>75</v>
      </c>
      <c r="I687" s="69" t="s">
        <v>75</v>
      </c>
      <c r="J687" s="471">
        <v>19</v>
      </c>
      <c r="K687" s="304">
        <f t="shared" si="20"/>
        <v>200</v>
      </c>
      <c r="L687" s="221">
        <v>200</v>
      </c>
      <c r="M687" s="220" t="e">
        <f>IF(L687="nio",0,IF(L687&gt;0,L687*J687/N687,0))*VLOOKUP(B687,'2B-Kosten per locatie'!$A$14:$D$38,4,FALSE)</f>
        <v>#DIV/0!</v>
      </c>
      <c r="N687" s="305">
        <f>IF(L687="nio",0,IF(L687&gt;0,VLOOKUP(G687,'3-Productie normen'!A:J,VLOOKUP(L687,'3-Productie normen'!$B$34:$C$37,2,FALSE),FALSE)))</f>
        <v>0</v>
      </c>
      <c r="O687" s="306" t="str">
        <f>VLOOKUP(G687,'3-Productie normen'!A:L,9,FALSE)</f>
        <v>V</v>
      </c>
      <c r="P687" s="306"/>
      <c r="R687" s="307">
        <f t="shared" si="21"/>
        <v>3800</v>
      </c>
    </row>
    <row r="688" spans="1:18" ht="14.1" customHeight="1">
      <c r="A688" s="73">
        <v>688</v>
      </c>
      <c r="B688" s="457" t="s">
        <v>266</v>
      </c>
      <c r="C688" s="273" t="s">
        <v>586</v>
      </c>
      <c r="D688" s="467" t="s">
        <v>346</v>
      </c>
      <c r="E688" s="470" t="s">
        <v>307</v>
      </c>
      <c r="F688" s="84" t="s">
        <v>77</v>
      </c>
      <c r="G688" s="286" t="s">
        <v>41</v>
      </c>
      <c r="H688" s="69" t="s">
        <v>645</v>
      </c>
      <c r="I688" s="457" t="s">
        <v>76</v>
      </c>
      <c r="J688" s="471">
        <v>10</v>
      </c>
      <c r="K688" s="304">
        <f t="shared" ref="K688:K749" si="22">SUM(L688:L688)</f>
        <v>200</v>
      </c>
      <c r="L688" s="221">
        <v>200</v>
      </c>
      <c r="M688" s="220" t="e">
        <f>IF(L688="nio",0,IF(L688&gt;0,L688*J688/N688,0))*VLOOKUP(B688,'2B-Kosten per locatie'!$A$14:$D$38,4,FALSE)</f>
        <v>#DIV/0!</v>
      </c>
      <c r="N688" s="305">
        <f>IF(L688="nio",0,IF(L688&gt;0,VLOOKUP(G688,'3-Productie normen'!A:J,VLOOKUP(L688,'3-Productie normen'!$B$34:$C$37,2,FALSE),FALSE)))</f>
        <v>0</v>
      </c>
      <c r="O688" s="306" t="str">
        <f>VLOOKUP(G688,'3-Productie normen'!A:L,9,FALSE)</f>
        <v>S</v>
      </c>
      <c r="P688" s="306"/>
      <c r="R688" s="307">
        <f t="shared" si="21"/>
        <v>2000</v>
      </c>
    </row>
    <row r="689" spans="1:18" ht="14.1" customHeight="1">
      <c r="A689" s="73">
        <v>689</v>
      </c>
      <c r="B689" s="457" t="s">
        <v>266</v>
      </c>
      <c r="C689" s="273" t="s">
        <v>586</v>
      </c>
      <c r="D689" s="467" t="s">
        <v>346</v>
      </c>
      <c r="E689" s="470" t="s">
        <v>308</v>
      </c>
      <c r="F689" s="84" t="s">
        <v>77</v>
      </c>
      <c r="G689" s="286" t="s">
        <v>41</v>
      </c>
      <c r="H689" s="69" t="s">
        <v>645</v>
      </c>
      <c r="I689" s="457" t="s">
        <v>76</v>
      </c>
      <c r="J689" s="471">
        <v>10</v>
      </c>
      <c r="K689" s="304">
        <f t="shared" si="22"/>
        <v>200</v>
      </c>
      <c r="L689" s="221">
        <v>200</v>
      </c>
      <c r="M689" s="220" t="e">
        <f>IF(L689="nio",0,IF(L689&gt;0,L689*J689/N689,0))*VLOOKUP(B689,'2B-Kosten per locatie'!$A$14:$D$38,4,FALSE)</f>
        <v>#DIV/0!</v>
      </c>
      <c r="N689" s="305">
        <f>IF(L689="nio",0,IF(L689&gt;0,VLOOKUP(G689,'3-Productie normen'!A:J,VLOOKUP(L689,'3-Productie normen'!$B$34:$C$37,2,FALSE),FALSE)))</f>
        <v>0</v>
      </c>
      <c r="O689" s="306" t="str">
        <f>VLOOKUP(G689,'3-Productie normen'!A:L,9,FALSE)</f>
        <v>S</v>
      </c>
      <c r="P689" s="306"/>
      <c r="R689" s="307">
        <f t="shared" ref="R689:R750" si="23">K689*J689</f>
        <v>2000</v>
      </c>
    </row>
    <row r="690" spans="1:18" ht="14.1" customHeight="1">
      <c r="A690" s="73">
        <v>690</v>
      </c>
      <c r="B690" s="457" t="s">
        <v>266</v>
      </c>
      <c r="C690" s="273" t="s">
        <v>586</v>
      </c>
      <c r="D690" s="467" t="s">
        <v>346</v>
      </c>
      <c r="E690" s="470" t="s">
        <v>309</v>
      </c>
      <c r="F690" s="84" t="s">
        <v>77</v>
      </c>
      <c r="G690" s="286" t="s">
        <v>41</v>
      </c>
      <c r="H690" s="69" t="s">
        <v>645</v>
      </c>
      <c r="I690" s="457" t="s">
        <v>76</v>
      </c>
      <c r="J690" s="471">
        <v>4</v>
      </c>
      <c r="K690" s="304">
        <f t="shared" si="22"/>
        <v>200</v>
      </c>
      <c r="L690" s="221">
        <v>200</v>
      </c>
      <c r="M690" s="220" t="e">
        <f>IF(L690="nio",0,IF(L690&gt;0,L690*J690/N690,0))*VLOOKUP(B690,'2B-Kosten per locatie'!$A$14:$D$38,4,FALSE)</f>
        <v>#DIV/0!</v>
      </c>
      <c r="N690" s="305">
        <f>IF(L690="nio",0,IF(L690&gt;0,VLOOKUP(G690,'3-Productie normen'!A:J,VLOOKUP(L690,'3-Productie normen'!$B$34:$C$37,2,FALSE),FALSE)))</f>
        <v>0</v>
      </c>
      <c r="O690" s="306" t="str">
        <f>VLOOKUP(G690,'3-Productie normen'!A:L,9,FALSE)</f>
        <v>S</v>
      </c>
      <c r="P690" s="306"/>
      <c r="R690" s="307">
        <f t="shared" si="23"/>
        <v>800</v>
      </c>
    </row>
    <row r="691" spans="1:18" ht="14.1" customHeight="1">
      <c r="A691" s="73">
        <v>691</v>
      </c>
      <c r="B691" s="457" t="s">
        <v>266</v>
      </c>
      <c r="C691" s="273" t="s">
        <v>586</v>
      </c>
      <c r="D691" s="467" t="s">
        <v>346</v>
      </c>
      <c r="E691" s="470" t="s">
        <v>313</v>
      </c>
      <c r="F691" s="84" t="s">
        <v>77</v>
      </c>
      <c r="G691" s="286" t="s">
        <v>41</v>
      </c>
      <c r="H691" s="69" t="s">
        <v>645</v>
      </c>
      <c r="I691" s="457" t="s">
        <v>76</v>
      </c>
      <c r="J691" s="471">
        <v>4</v>
      </c>
      <c r="K691" s="304">
        <f t="shared" si="22"/>
        <v>200</v>
      </c>
      <c r="L691" s="221">
        <v>200</v>
      </c>
      <c r="M691" s="220" t="e">
        <f>IF(L691="nio",0,IF(L691&gt;0,L691*J691/N691,0))*VLOOKUP(B691,'2B-Kosten per locatie'!$A$14:$D$38,4,FALSE)</f>
        <v>#DIV/0!</v>
      </c>
      <c r="N691" s="305">
        <f>IF(L691="nio",0,IF(L691&gt;0,VLOOKUP(G691,'3-Productie normen'!A:J,VLOOKUP(L691,'3-Productie normen'!$B$34:$C$37,2,FALSE),FALSE)))</f>
        <v>0</v>
      </c>
      <c r="O691" s="306" t="str">
        <f>VLOOKUP(G691,'3-Productie normen'!A:L,9,FALSE)</f>
        <v>S</v>
      </c>
      <c r="P691" s="306"/>
      <c r="R691" s="307">
        <f t="shared" si="23"/>
        <v>800</v>
      </c>
    </row>
    <row r="692" spans="1:18" ht="14.1" customHeight="1">
      <c r="A692" s="73">
        <v>692</v>
      </c>
      <c r="B692" s="457" t="s">
        <v>266</v>
      </c>
      <c r="C692" s="273" t="s">
        <v>586</v>
      </c>
      <c r="D692" s="467" t="s">
        <v>346</v>
      </c>
      <c r="E692" s="470" t="s">
        <v>314</v>
      </c>
      <c r="F692" s="84" t="s">
        <v>77</v>
      </c>
      <c r="G692" s="286" t="s">
        <v>41</v>
      </c>
      <c r="H692" s="69" t="s">
        <v>645</v>
      </c>
      <c r="I692" s="457" t="s">
        <v>76</v>
      </c>
      <c r="J692" s="471">
        <v>5</v>
      </c>
      <c r="K692" s="304">
        <f t="shared" si="22"/>
        <v>200</v>
      </c>
      <c r="L692" s="221">
        <v>200</v>
      </c>
      <c r="M692" s="220" t="e">
        <f>IF(L692="nio",0,IF(L692&gt;0,L692*J692/N692,0))*VLOOKUP(B692,'2B-Kosten per locatie'!$A$14:$D$38,4,FALSE)</f>
        <v>#DIV/0!</v>
      </c>
      <c r="N692" s="305">
        <f>IF(L692="nio",0,IF(L692&gt;0,VLOOKUP(G692,'3-Productie normen'!A:J,VLOOKUP(L692,'3-Productie normen'!$B$34:$C$37,2,FALSE),FALSE)))</f>
        <v>0</v>
      </c>
      <c r="O692" s="306" t="str">
        <f>VLOOKUP(G692,'3-Productie normen'!A:L,9,FALSE)</f>
        <v>S</v>
      </c>
      <c r="P692" s="306"/>
      <c r="R692" s="307">
        <f t="shared" si="23"/>
        <v>1000</v>
      </c>
    </row>
    <row r="693" spans="1:18" ht="14.1" customHeight="1">
      <c r="A693" s="73">
        <v>693</v>
      </c>
      <c r="B693" s="457" t="s">
        <v>266</v>
      </c>
      <c r="C693" s="273" t="s">
        <v>586</v>
      </c>
      <c r="D693" s="467" t="s">
        <v>346</v>
      </c>
      <c r="E693" s="470" t="s">
        <v>315</v>
      </c>
      <c r="F693" s="84" t="s">
        <v>77</v>
      </c>
      <c r="G693" s="286" t="s">
        <v>41</v>
      </c>
      <c r="H693" s="69" t="s">
        <v>645</v>
      </c>
      <c r="I693" s="457" t="s">
        <v>76</v>
      </c>
      <c r="J693" s="471">
        <v>5</v>
      </c>
      <c r="K693" s="304">
        <f t="shared" si="22"/>
        <v>200</v>
      </c>
      <c r="L693" s="221">
        <v>200</v>
      </c>
      <c r="M693" s="220" t="e">
        <f>IF(L693="nio",0,IF(L693&gt;0,L693*J693/N693,0))*VLOOKUP(B693,'2B-Kosten per locatie'!$A$14:$D$38,4,FALSE)</f>
        <v>#DIV/0!</v>
      </c>
      <c r="N693" s="305">
        <f>IF(L693="nio",0,IF(L693&gt;0,VLOOKUP(G693,'3-Productie normen'!A:J,VLOOKUP(L693,'3-Productie normen'!$B$34:$C$37,2,FALSE),FALSE)))</f>
        <v>0</v>
      </c>
      <c r="O693" s="306" t="str">
        <f>VLOOKUP(G693,'3-Productie normen'!A:L,9,FALSE)</f>
        <v>S</v>
      </c>
      <c r="P693" s="306"/>
      <c r="R693" s="307">
        <f t="shared" si="23"/>
        <v>1000</v>
      </c>
    </row>
    <row r="694" spans="1:18" ht="14.1" customHeight="1">
      <c r="A694" s="73">
        <v>694</v>
      </c>
      <c r="B694" s="457" t="s">
        <v>266</v>
      </c>
      <c r="C694" s="273" t="s">
        <v>586</v>
      </c>
      <c r="D694" s="467" t="s">
        <v>346</v>
      </c>
      <c r="E694" s="470" t="s">
        <v>391</v>
      </c>
      <c r="F694" s="84" t="s">
        <v>295</v>
      </c>
      <c r="G694" s="273" t="s">
        <v>43</v>
      </c>
      <c r="H694" s="69" t="s">
        <v>78</v>
      </c>
      <c r="I694" s="457" t="s">
        <v>79</v>
      </c>
      <c r="J694" s="471">
        <v>4</v>
      </c>
      <c r="K694" s="304">
        <f t="shared" si="22"/>
        <v>200</v>
      </c>
      <c r="L694" s="221">
        <v>200</v>
      </c>
      <c r="M694" s="220" t="e">
        <f>IF(L694="nio",0,IF(L694&gt;0,L694*J694/N694,0))*VLOOKUP(B694,'2B-Kosten per locatie'!$A$14:$D$38,4,FALSE)</f>
        <v>#DIV/0!</v>
      </c>
      <c r="N694" s="305">
        <f>IF(L694="nio",0,IF(L694&gt;0,VLOOKUP(G694,'3-Productie normen'!A:J,VLOOKUP(L694,'3-Productie normen'!$B$34:$C$37,2,FALSE),FALSE)))</f>
        <v>0</v>
      </c>
      <c r="O694" s="306" t="str">
        <f>VLOOKUP(G694,'3-Productie normen'!A:L,9,FALSE)</f>
        <v>V</v>
      </c>
      <c r="P694" s="306"/>
      <c r="R694" s="307">
        <f t="shared" si="23"/>
        <v>800</v>
      </c>
    </row>
    <row r="695" spans="1:18" ht="14.1" customHeight="1">
      <c r="A695" s="73">
        <v>695</v>
      </c>
      <c r="B695" s="457" t="s">
        <v>266</v>
      </c>
      <c r="C695" s="273" t="s">
        <v>586</v>
      </c>
      <c r="D695" s="467" t="s">
        <v>346</v>
      </c>
      <c r="E695" s="470" t="s">
        <v>512</v>
      </c>
      <c r="F695" s="84" t="s">
        <v>297</v>
      </c>
      <c r="G695" s="69" t="s">
        <v>39</v>
      </c>
      <c r="H695" s="84" t="s">
        <v>75</v>
      </c>
      <c r="I695" s="458" t="s">
        <v>75</v>
      </c>
      <c r="J695" s="471">
        <v>14</v>
      </c>
      <c r="K695" s="304">
        <f t="shared" si="22"/>
        <v>40</v>
      </c>
      <c r="L695" s="221">
        <v>40</v>
      </c>
      <c r="M695" s="220" t="e">
        <f>IF(L695="nio",0,IF(L695&gt;0,L695*J695/N695,0))*VLOOKUP(B695,'2B-Kosten per locatie'!$A$14:$D$38,4,FALSE)</f>
        <v>#DIV/0!</v>
      </c>
      <c r="N695" s="305">
        <f>IF(L695="nio",0,IF(L695&gt;0,VLOOKUP(G695,'3-Productie normen'!A:J,VLOOKUP(L695,'3-Productie normen'!$B$34:$C$37,2,FALSE),FALSE)))</f>
        <v>0</v>
      </c>
      <c r="O695" s="306" t="str">
        <f>VLOOKUP(G695,'3-Productie normen'!A:L,9,FALSE)</f>
        <v>B</v>
      </c>
      <c r="P695" s="306"/>
      <c r="R695" s="307">
        <f t="shared" si="23"/>
        <v>560</v>
      </c>
    </row>
    <row r="696" spans="1:18" ht="14.1" customHeight="1">
      <c r="A696" s="73">
        <v>696</v>
      </c>
      <c r="B696" s="457" t="s">
        <v>266</v>
      </c>
      <c r="C696" s="273" t="s">
        <v>586</v>
      </c>
      <c r="D696" s="467" t="s">
        <v>346</v>
      </c>
      <c r="E696" s="470" t="s">
        <v>551</v>
      </c>
      <c r="F696" s="84" t="s">
        <v>297</v>
      </c>
      <c r="G696" s="69" t="s">
        <v>39</v>
      </c>
      <c r="H696" s="84" t="s">
        <v>75</v>
      </c>
      <c r="I696" s="458" t="s">
        <v>75</v>
      </c>
      <c r="J696" s="471">
        <v>17</v>
      </c>
      <c r="K696" s="304">
        <f t="shared" si="22"/>
        <v>40</v>
      </c>
      <c r="L696" s="221">
        <v>40</v>
      </c>
      <c r="M696" s="220" t="e">
        <f>IF(L696="nio",0,IF(L696&gt;0,L696*J696/N696,0))*VLOOKUP(B696,'2B-Kosten per locatie'!$A$14:$D$38,4,FALSE)</f>
        <v>#DIV/0!</v>
      </c>
      <c r="N696" s="305">
        <f>IF(L696="nio",0,IF(L696&gt;0,VLOOKUP(G696,'3-Productie normen'!A:J,VLOOKUP(L696,'3-Productie normen'!$B$34:$C$37,2,FALSE),FALSE)))</f>
        <v>0</v>
      </c>
      <c r="O696" s="306" t="str">
        <f>VLOOKUP(G696,'3-Productie normen'!A:L,9,FALSE)</f>
        <v>B</v>
      </c>
      <c r="P696" s="306"/>
      <c r="R696" s="307">
        <f t="shared" si="23"/>
        <v>680</v>
      </c>
    </row>
    <row r="697" spans="1:18" ht="14.1" customHeight="1">
      <c r="A697" s="73">
        <v>697</v>
      </c>
      <c r="B697" s="457" t="s">
        <v>266</v>
      </c>
      <c r="C697" s="273" t="s">
        <v>586</v>
      </c>
      <c r="D697" s="467" t="s">
        <v>346</v>
      </c>
      <c r="E697" s="470" t="s">
        <v>396</v>
      </c>
      <c r="F697" s="84" t="s">
        <v>77</v>
      </c>
      <c r="G697" s="286" t="s">
        <v>41</v>
      </c>
      <c r="H697" s="69" t="s">
        <v>75</v>
      </c>
      <c r="I697" s="69" t="s">
        <v>75</v>
      </c>
      <c r="J697" s="471">
        <v>7</v>
      </c>
      <c r="K697" s="304">
        <f t="shared" si="22"/>
        <v>200</v>
      </c>
      <c r="L697" s="221">
        <v>200</v>
      </c>
      <c r="M697" s="220" t="e">
        <f>IF(L697="nio",0,IF(L697&gt;0,L697*J697/N697,0))*VLOOKUP(B697,'2B-Kosten per locatie'!$A$14:$D$38,4,FALSE)</f>
        <v>#DIV/0!</v>
      </c>
      <c r="N697" s="305">
        <f>IF(L697="nio",0,IF(L697&gt;0,VLOOKUP(G697,'3-Productie normen'!A:J,VLOOKUP(L697,'3-Productie normen'!$B$34:$C$37,2,FALSE),FALSE)))</f>
        <v>0</v>
      </c>
      <c r="O697" s="306" t="str">
        <f>VLOOKUP(G697,'3-Productie normen'!A:L,9,FALSE)</f>
        <v>S</v>
      </c>
      <c r="P697" s="306"/>
      <c r="R697" s="307">
        <f t="shared" si="23"/>
        <v>1400</v>
      </c>
    </row>
    <row r="698" spans="1:18" ht="14.1" customHeight="1">
      <c r="A698" s="73">
        <v>698</v>
      </c>
      <c r="B698" s="457" t="s">
        <v>266</v>
      </c>
      <c r="C698" s="273" t="s">
        <v>586</v>
      </c>
      <c r="D698" s="467" t="s">
        <v>346</v>
      </c>
      <c r="E698" s="470" t="s">
        <v>517</v>
      </c>
      <c r="F698" s="84" t="s">
        <v>296</v>
      </c>
      <c r="G698" s="84" t="s">
        <v>290</v>
      </c>
      <c r="H698" s="69" t="s">
        <v>347</v>
      </c>
      <c r="I698" s="457" t="s">
        <v>364</v>
      </c>
      <c r="J698" s="471">
        <v>92</v>
      </c>
      <c r="K698" s="304">
        <f t="shared" si="22"/>
        <v>80</v>
      </c>
      <c r="L698" s="221">
        <v>80</v>
      </c>
      <c r="M698" s="220" t="e">
        <f>IF(L698="nio",0,IF(L698&gt;0,L698*J698/N698,0))*VLOOKUP(B698,'2B-Kosten per locatie'!$A$14:$D$38,4,FALSE)</f>
        <v>#DIV/0!</v>
      </c>
      <c r="N698" s="305">
        <f>IF(L698="nio",0,IF(L698&gt;0,VLOOKUP(G698,'3-Productie normen'!A:J,VLOOKUP(L698,'3-Productie normen'!$B$34:$C$37,2,FALSE),FALSE)))</f>
        <v>0</v>
      </c>
      <c r="O698" s="306" t="str">
        <f>VLOOKUP(G698,'3-Productie normen'!A:L,9,FALSE)</f>
        <v>L</v>
      </c>
      <c r="P698" s="306"/>
      <c r="R698" s="307">
        <f t="shared" si="23"/>
        <v>7360</v>
      </c>
    </row>
    <row r="699" spans="1:18" ht="14.1" customHeight="1">
      <c r="A699" s="73">
        <v>699</v>
      </c>
      <c r="B699" s="457" t="s">
        <v>266</v>
      </c>
      <c r="C699" s="273" t="s">
        <v>586</v>
      </c>
      <c r="D699" s="467" t="s">
        <v>346</v>
      </c>
      <c r="E699" s="470" t="s">
        <v>518</v>
      </c>
      <c r="F699" s="84" t="s">
        <v>295</v>
      </c>
      <c r="G699" s="273" t="s">
        <v>43</v>
      </c>
      <c r="H699" s="69" t="s">
        <v>75</v>
      </c>
      <c r="I699" s="69" t="s">
        <v>75</v>
      </c>
      <c r="J699" s="471">
        <v>80</v>
      </c>
      <c r="K699" s="304">
        <f t="shared" si="22"/>
        <v>200</v>
      </c>
      <c r="L699" s="221">
        <v>200</v>
      </c>
      <c r="M699" s="220" t="e">
        <f>IF(L699="nio",0,IF(L699&gt;0,L699*J699/N699,0))*VLOOKUP(B699,'2B-Kosten per locatie'!$A$14:$D$38,4,FALSE)</f>
        <v>#DIV/0!</v>
      </c>
      <c r="N699" s="305">
        <f>IF(L699="nio",0,IF(L699&gt;0,VLOOKUP(G699,'3-Productie normen'!A:J,VLOOKUP(L699,'3-Productie normen'!$B$34:$C$37,2,FALSE),FALSE)))</f>
        <v>0</v>
      </c>
      <c r="O699" s="306" t="str">
        <f>VLOOKUP(G699,'3-Productie normen'!A:L,9,FALSE)</f>
        <v>V</v>
      </c>
      <c r="P699" s="306"/>
      <c r="R699" s="307">
        <f t="shared" si="23"/>
        <v>16000</v>
      </c>
    </row>
    <row r="700" spans="1:18" ht="14.1" customHeight="1">
      <c r="A700" s="73">
        <v>700</v>
      </c>
      <c r="B700" s="457" t="s">
        <v>266</v>
      </c>
      <c r="C700" s="273" t="s">
        <v>586</v>
      </c>
      <c r="D700" s="467" t="s">
        <v>346</v>
      </c>
      <c r="E700" s="470" t="s">
        <v>552</v>
      </c>
      <c r="F700" s="84" t="s">
        <v>77</v>
      </c>
      <c r="G700" s="286" t="s">
        <v>41</v>
      </c>
      <c r="H700" s="69" t="s">
        <v>645</v>
      </c>
      <c r="I700" s="457" t="s">
        <v>76</v>
      </c>
      <c r="J700" s="471">
        <v>6</v>
      </c>
      <c r="K700" s="304">
        <f t="shared" si="22"/>
        <v>200</v>
      </c>
      <c r="L700" s="221">
        <v>200</v>
      </c>
      <c r="M700" s="220" t="e">
        <f>IF(L700="nio",0,IF(L700&gt;0,L700*J700/N700,0))*VLOOKUP(B700,'2B-Kosten per locatie'!$A$14:$D$38,4,FALSE)</f>
        <v>#DIV/0!</v>
      </c>
      <c r="N700" s="305">
        <f>IF(L700="nio",0,IF(L700&gt;0,VLOOKUP(G700,'3-Productie normen'!A:J,VLOOKUP(L700,'3-Productie normen'!$B$34:$C$37,2,FALSE),FALSE)))</f>
        <v>0</v>
      </c>
      <c r="O700" s="306" t="str">
        <f>VLOOKUP(G700,'3-Productie normen'!A:L,9,FALSE)</f>
        <v>S</v>
      </c>
      <c r="P700" s="306"/>
      <c r="R700" s="307">
        <f t="shared" si="23"/>
        <v>1200</v>
      </c>
    </row>
    <row r="701" spans="1:18" ht="14.1" customHeight="1">
      <c r="A701" s="73">
        <v>701</v>
      </c>
      <c r="B701" s="457" t="s">
        <v>266</v>
      </c>
      <c r="C701" s="273" t="s">
        <v>586</v>
      </c>
      <c r="D701" s="467" t="s">
        <v>346</v>
      </c>
      <c r="E701" s="470" t="s">
        <v>519</v>
      </c>
      <c r="F701" s="84" t="s">
        <v>77</v>
      </c>
      <c r="G701" s="286" t="s">
        <v>41</v>
      </c>
      <c r="H701" s="69" t="s">
        <v>645</v>
      </c>
      <c r="I701" s="457" t="s">
        <v>76</v>
      </c>
      <c r="J701" s="471">
        <v>6</v>
      </c>
      <c r="K701" s="304">
        <f t="shared" si="22"/>
        <v>200</v>
      </c>
      <c r="L701" s="221">
        <v>200</v>
      </c>
      <c r="M701" s="220" t="e">
        <f>IF(L701="nio",0,IF(L701&gt;0,L701*J701/N701,0))*VLOOKUP(B701,'2B-Kosten per locatie'!$A$14:$D$38,4,FALSE)</f>
        <v>#DIV/0!</v>
      </c>
      <c r="N701" s="305">
        <f>IF(L701="nio",0,IF(L701&gt;0,VLOOKUP(G701,'3-Productie normen'!A:J,VLOOKUP(L701,'3-Productie normen'!$B$34:$C$37,2,FALSE),FALSE)))</f>
        <v>0</v>
      </c>
      <c r="O701" s="306" t="str">
        <f>VLOOKUP(G701,'3-Productie normen'!A:L,9,FALSE)</f>
        <v>S</v>
      </c>
      <c r="P701" s="306"/>
      <c r="R701" s="307">
        <f t="shared" si="23"/>
        <v>1200</v>
      </c>
    </row>
    <row r="702" spans="1:18" ht="14.1" customHeight="1">
      <c r="A702" s="73">
        <v>702</v>
      </c>
      <c r="B702" s="457" t="s">
        <v>266</v>
      </c>
      <c r="C702" s="273" t="s">
        <v>586</v>
      </c>
      <c r="D702" s="467" t="s">
        <v>346</v>
      </c>
      <c r="E702" s="470" t="s">
        <v>520</v>
      </c>
      <c r="F702" s="84" t="s">
        <v>77</v>
      </c>
      <c r="G702" s="286" t="s">
        <v>41</v>
      </c>
      <c r="H702" s="69" t="s">
        <v>645</v>
      </c>
      <c r="I702" s="457" t="s">
        <v>76</v>
      </c>
      <c r="J702" s="471">
        <v>7</v>
      </c>
      <c r="K702" s="304">
        <f t="shared" si="22"/>
        <v>200</v>
      </c>
      <c r="L702" s="221">
        <v>200</v>
      </c>
      <c r="M702" s="220" t="e">
        <f>IF(L702="nio",0,IF(L702&gt;0,L702*J702/N702,0))*VLOOKUP(B702,'2B-Kosten per locatie'!$A$14:$D$38,4,FALSE)</f>
        <v>#DIV/0!</v>
      </c>
      <c r="N702" s="305">
        <f>IF(L702="nio",0,IF(L702&gt;0,VLOOKUP(G702,'3-Productie normen'!A:J,VLOOKUP(L702,'3-Productie normen'!$B$34:$C$37,2,FALSE),FALSE)))</f>
        <v>0</v>
      </c>
      <c r="O702" s="306" t="str">
        <f>VLOOKUP(G702,'3-Productie normen'!A:L,9,FALSE)</f>
        <v>S</v>
      </c>
      <c r="P702" s="306"/>
      <c r="R702" s="307">
        <f t="shared" si="23"/>
        <v>1400</v>
      </c>
    </row>
    <row r="703" spans="1:18" ht="14.1" customHeight="1">
      <c r="A703" s="73">
        <v>703</v>
      </c>
      <c r="B703" s="457" t="s">
        <v>266</v>
      </c>
      <c r="C703" s="273" t="s">
        <v>586</v>
      </c>
      <c r="D703" s="467" t="s">
        <v>346</v>
      </c>
      <c r="E703" s="470" t="s">
        <v>521</v>
      </c>
      <c r="F703" s="84" t="s">
        <v>297</v>
      </c>
      <c r="G703" s="69" t="s">
        <v>39</v>
      </c>
      <c r="H703" s="69" t="s">
        <v>75</v>
      </c>
      <c r="I703" s="69" t="s">
        <v>75</v>
      </c>
      <c r="J703" s="471">
        <v>14</v>
      </c>
      <c r="K703" s="304">
        <f t="shared" si="22"/>
        <v>40</v>
      </c>
      <c r="L703" s="221">
        <v>40</v>
      </c>
      <c r="M703" s="220" t="e">
        <f>IF(L703="nio",0,IF(L703&gt;0,L703*J703/N703,0))*VLOOKUP(B703,'2B-Kosten per locatie'!$A$14:$D$38,4,FALSE)</f>
        <v>#DIV/0!</v>
      </c>
      <c r="N703" s="305">
        <f>IF(L703="nio",0,IF(L703&gt;0,VLOOKUP(G703,'3-Productie normen'!A:J,VLOOKUP(L703,'3-Productie normen'!$B$34:$C$37,2,FALSE),FALSE)))</f>
        <v>0</v>
      </c>
      <c r="O703" s="306" t="str">
        <f>VLOOKUP(G703,'3-Productie normen'!A:L,9,FALSE)</f>
        <v>B</v>
      </c>
      <c r="P703" s="306"/>
      <c r="R703" s="307">
        <f t="shared" si="23"/>
        <v>560</v>
      </c>
    </row>
    <row r="704" spans="1:18" ht="14.1" customHeight="1">
      <c r="A704" s="73">
        <v>704</v>
      </c>
      <c r="B704" s="457" t="s">
        <v>266</v>
      </c>
      <c r="C704" s="273" t="s">
        <v>586</v>
      </c>
      <c r="D704" s="467" t="s">
        <v>346</v>
      </c>
      <c r="E704" s="470" t="s">
        <v>523</v>
      </c>
      <c r="F704" s="84" t="s">
        <v>296</v>
      </c>
      <c r="G704" s="84" t="s">
        <v>290</v>
      </c>
      <c r="H704" s="69" t="s">
        <v>75</v>
      </c>
      <c r="I704" s="69" t="s">
        <v>75</v>
      </c>
      <c r="J704" s="471">
        <v>63</v>
      </c>
      <c r="K704" s="304">
        <f t="shared" si="22"/>
        <v>80</v>
      </c>
      <c r="L704" s="221">
        <v>80</v>
      </c>
      <c r="M704" s="220" t="e">
        <f>IF(L704="nio",0,IF(L704&gt;0,L704*J704/N704,0))*VLOOKUP(B704,'2B-Kosten per locatie'!$A$14:$D$38,4,FALSE)</f>
        <v>#DIV/0!</v>
      </c>
      <c r="N704" s="305">
        <f>IF(L704="nio",0,IF(L704&gt;0,VLOOKUP(G704,'3-Productie normen'!A:J,VLOOKUP(L704,'3-Productie normen'!$B$34:$C$37,2,FALSE),FALSE)))</f>
        <v>0</v>
      </c>
      <c r="O704" s="306" t="str">
        <f>VLOOKUP(G704,'3-Productie normen'!A:L,9,FALSE)</f>
        <v>L</v>
      </c>
      <c r="P704" s="306"/>
      <c r="R704" s="307">
        <f t="shared" si="23"/>
        <v>5040</v>
      </c>
    </row>
    <row r="705" spans="1:18" ht="14.1" customHeight="1">
      <c r="A705" s="73">
        <v>705</v>
      </c>
      <c r="B705" s="457" t="s">
        <v>266</v>
      </c>
      <c r="C705" s="273" t="s">
        <v>586</v>
      </c>
      <c r="D705" s="467" t="s">
        <v>346</v>
      </c>
      <c r="E705" s="470" t="s">
        <v>524</v>
      </c>
      <c r="F705" s="84" t="s">
        <v>296</v>
      </c>
      <c r="G705" s="84" t="s">
        <v>290</v>
      </c>
      <c r="H705" s="69" t="s">
        <v>75</v>
      </c>
      <c r="I705" s="69" t="s">
        <v>75</v>
      </c>
      <c r="J705" s="471">
        <v>66</v>
      </c>
      <c r="K705" s="304">
        <f t="shared" si="22"/>
        <v>80</v>
      </c>
      <c r="L705" s="221">
        <v>80</v>
      </c>
      <c r="M705" s="220" t="e">
        <f>IF(L705="nio",0,IF(L705&gt;0,L705*J705/N705,0))*VLOOKUP(B705,'2B-Kosten per locatie'!$A$14:$D$38,4,FALSE)</f>
        <v>#DIV/0!</v>
      </c>
      <c r="N705" s="305">
        <f>IF(L705="nio",0,IF(L705&gt;0,VLOOKUP(G705,'3-Productie normen'!A:J,VLOOKUP(L705,'3-Productie normen'!$B$34:$C$37,2,FALSE),FALSE)))</f>
        <v>0</v>
      </c>
      <c r="O705" s="306" t="str">
        <f>VLOOKUP(G705,'3-Productie normen'!A:L,9,FALSE)</f>
        <v>L</v>
      </c>
      <c r="P705" s="306"/>
      <c r="R705" s="307">
        <f t="shared" si="23"/>
        <v>5280</v>
      </c>
    </row>
    <row r="706" spans="1:18" ht="14.1" customHeight="1">
      <c r="A706" s="73">
        <v>706</v>
      </c>
      <c r="B706" s="457" t="s">
        <v>266</v>
      </c>
      <c r="C706" s="273" t="s">
        <v>586</v>
      </c>
      <c r="D706" s="467" t="s">
        <v>346</v>
      </c>
      <c r="E706" s="470" t="s">
        <v>525</v>
      </c>
      <c r="F706" s="84" t="s">
        <v>296</v>
      </c>
      <c r="G706" s="84" t="s">
        <v>290</v>
      </c>
      <c r="H706" s="69" t="s">
        <v>75</v>
      </c>
      <c r="I706" s="69" t="s">
        <v>75</v>
      </c>
      <c r="J706" s="471">
        <v>66</v>
      </c>
      <c r="K706" s="304">
        <f t="shared" si="22"/>
        <v>80</v>
      </c>
      <c r="L706" s="221">
        <v>80</v>
      </c>
      <c r="M706" s="220" t="e">
        <f>IF(L706="nio",0,IF(L706&gt;0,L706*J706/N706,0))*VLOOKUP(B706,'2B-Kosten per locatie'!$A$14:$D$38,4,FALSE)</f>
        <v>#DIV/0!</v>
      </c>
      <c r="N706" s="305">
        <f>IF(L706="nio",0,IF(L706&gt;0,VLOOKUP(G706,'3-Productie normen'!A:J,VLOOKUP(L706,'3-Productie normen'!$B$34:$C$37,2,FALSE),FALSE)))</f>
        <v>0</v>
      </c>
      <c r="O706" s="306" t="str">
        <f>VLOOKUP(G706,'3-Productie normen'!A:L,9,FALSE)</f>
        <v>L</v>
      </c>
      <c r="P706" s="306"/>
      <c r="R706" s="307">
        <f t="shared" si="23"/>
        <v>5280</v>
      </c>
    </row>
    <row r="707" spans="1:18" ht="14.1" customHeight="1">
      <c r="A707" s="73">
        <v>707</v>
      </c>
      <c r="B707" s="457" t="s">
        <v>266</v>
      </c>
      <c r="C707" s="273" t="s">
        <v>586</v>
      </c>
      <c r="D707" s="467" t="s">
        <v>346</v>
      </c>
      <c r="E707" s="470" t="s">
        <v>526</v>
      </c>
      <c r="F707" s="84" t="s">
        <v>295</v>
      </c>
      <c r="G707" s="273" t="s">
        <v>43</v>
      </c>
      <c r="H707" s="69" t="s">
        <v>78</v>
      </c>
      <c r="I707" s="457" t="s">
        <v>79</v>
      </c>
      <c r="J707" s="471">
        <v>4</v>
      </c>
      <c r="K707" s="304">
        <f t="shared" si="22"/>
        <v>200</v>
      </c>
      <c r="L707" s="221">
        <v>200</v>
      </c>
      <c r="M707" s="220" t="e">
        <f>IF(L707="nio",0,IF(L707&gt;0,L707*J707/N707,0))*VLOOKUP(B707,'2B-Kosten per locatie'!$A$14:$D$38,4,FALSE)</f>
        <v>#DIV/0!</v>
      </c>
      <c r="N707" s="305">
        <f>IF(L707="nio",0,IF(L707&gt;0,VLOOKUP(G707,'3-Productie normen'!A:J,VLOOKUP(L707,'3-Productie normen'!$B$34:$C$37,2,FALSE),FALSE)))</f>
        <v>0</v>
      </c>
      <c r="O707" s="306" t="str">
        <f>VLOOKUP(G707,'3-Productie normen'!A:L,9,FALSE)</f>
        <v>V</v>
      </c>
      <c r="P707" s="306"/>
      <c r="R707" s="307">
        <f t="shared" si="23"/>
        <v>800</v>
      </c>
    </row>
    <row r="708" spans="1:18" ht="14.1" customHeight="1">
      <c r="A708" s="73">
        <v>708</v>
      </c>
      <c r="B708" s="457" t="s">
        <v>266</v>
      </c>
      <c r="C708" s="273" t="s">
        <v>586</v>
      </c>
      <c r="D708" s="467" t="s">
        <v>346</v>
      </c>
      <c r="E708" s="470" t="s">
        <v>398</v>
      </c>
      <c r="F708" s="84" t="s">
        <v>77</v>
      </c>
      <c r="G708" s="286" t="s">
        <v>41</v>
      </c>
      <c r="H708" s="69" t="s">
        <v>645</v>
      </c>
      <c r="I708" s="457" t="s">
        <v>76</v>
      </c>
      <c r="J708" s="471">
        <v>2</v>
      </c>
      <c r="K708" s="304">
        <f t="shared" si="22"/>
        <v>200</v>
      </c>
      <c r="L708" s="221">
        <v>200</v>
      </c>
      <c r="M708" s="220" t="e">
        <f>IF(L708="nio",0,IF(L708&gt;0,L708*J708/N708,0))*VLOOKUP(B708,'2B-Kosten per locatie'!$A$14:$D$38,4,FALSE)</f>
        <v>#DIV/0!</v>
      </c>
      <c r="N708" s="305">
        <f>IF(L708="nio",0,IF(L708&gt;0,VLOOKUP(G708,'3-Productie normen'!A:J,VLOOKUP(L708,'3-Productie normen'!$B$34:$C$37,2,FALSE),FALSE)))</f>
        <v>0</v>
      </c>
      <c r="O708" s="306" t="str">
        <f>VLOOKUP(G708,'3-Productie normen'!A:L,9,FALSE)</f>
        <v>S</v>
      </c>
      <c r="P708" s="306"/>
      <c r="R708" s="307">
        <f t="shared" si="23"/>
        <v>400</v>
      </c>
    </row>
    <row r="709" spans="1:18" ht="14.1" customHeight="1">
      <c r="A709" s="73">
        <v>709</v>
      </c>
      <c r="B709" s="457" t="s">
        <v>587</v>
      </c>
      <c r="C709" s="273" t="s">
        <v>756</v>
      </c>
      <c r="D709" s="302">
        <v>4</v>
      </c>
      <c r="E709" s="470" t="s">
        <v>765</v>
      </c>
      <c r="F709" s="84" t="s">
        <v>566</v>
      </c>
      <c r="G709" s="273" t="s">
        <v>54</v>
      </c>
      <c r="H709" s="69" t="s">
        <v>649</v>
      </c>
      <c r="I709" s="457" t="s">
        <v>80</v>
      </c>
      <c r="J709" s="471">
        <v>7</v>
      </c>
      <c r="K709" s="304">
        <f t="shared" si="22"/>
        <v>0</v>
      </c>
      <c r="L709" s="221" t="s">
        <v>54</v>
      </c>
      <c r="M709" s="220">
        <f>IF(L709="nio",0,IF(L709&gt;0,L709*J709/N709,0))*VLOOKUP(B709,'2B-Kosten per locatie'!$A$14:$D$38,4,FALSE)</f>
        <v>0</v>
      </c>
      <c r="N709" s="305">
        <f>IF(L709="nio",0,IF(L709&gt;0,VLOOKUP(G709,'3-Productie normen'!A:J,VLOOKUP(L709,'3-Productie normen'!$B$34:$C$37,2,FALSE),FALSE)))</f>
        <v>0</v>
      </c>
      <c r="O709" s="306">
        <f>VLOOKUP(G709,'3-Productie normen'!A:L,9,FALSE)</f>
        <v>0</v>
      </c>
      <c r="P709" s="306"/>
      <c r="R709" s="307">
        <f t="shared" si="23"/>
        <v>0</v>
      </c>
    </row>
    <row r="710" spans="1:18" ht="14.1" customHeight="1">
      <c r="A710" s="73">
        <v>710</v>
      </c>
      <c r="B710" s="457" t="s">
        <v>587</v>
      </c>
      <c r="C710" s="273" t="s">
        <v>756</v>
      </c>
      <c r="D710" s="302">
        <v>4</v>
      </c>
      <c r="E710" s="470" t="s">
        <v>766</v>
      </c>
      <c r="F710" s="84" t="s">
        <v>782</v>
      </c>
      <c r="G710" s="84" t="s">
        <v>39</v>
      </c>
      <c r="H710" s="84" t="s">
        <v>649</v>
      </c>
      <c r="I710" s="457" t="s">
        <v>80</v>
      </c>
      <c r="J710" s="471">
        <v>37</v>
      </c>
      <c r="K710" s="304">
        <f t="shared" si="22"/>
        <v>40</v>
      </c>
      <c r="L710" s="221">
        <v>40</v>
      </c>
      <c r="M710" s="220" t="e">
        <f>IF(L710="nio",0,IF(L710&gt;0,L710*J710/N710,0))*VLOOKUP(B710,'2B-Kosten per locatie'!$A$14:$D$38,4,FALSE)</f>
        <v>#DIV/0!</v>
      </c>
      <c r="N710" s="305">
        <f>IF(L710="nio",0,IF(L710&gt;0,VLOOKUP(G710,'3-Productie normen'!A:J,VLOOKUP(L710,'3-Productie normen'!$B$34:$C$37,2,FALSE),FALSE)))</f>
        <v>0</v>
      </c>
      <c r="O710" s="306" t="str">
        <f>VLOOKUP(G710,'3-Productie normen'!A:L,9,FALSE)</f>
        <v>B</v>
      </c>
      <c r="P710" s="306"/>
      <c r="R710" s="307">
        <f t="shared" si="23"/>
        <v>1480</v>
      </c>
    </row>
    <row r="711" spans="1:18" ht="14.1" customHeight="1">
      <c r="A711" s="73">
        <v>711</v>
      </c>
      <c r="B711" s="457" t="s">
        <v>587</v>
      </c>
      <c r="C711" s="273" t="s">
        <v>756</v>
      </c>
      <c r="D711" s="302">
        <v>4</v>
      </c>
      <c r="E711" s="470" t="s">
        <v>767</v>
      </c>
      <c r="F711" s="84" t="s">
        <v>783</v>
      </c>
      <c r="G711" s="69" t="s">
        <v>39</v>
      </c>
      <c r="H711" s="84" t="s">
        <v>649</v>
      </c>
      <c r="I711" s="457" t="s">
        <v>80</v>
      </c>
      <c r="J711" s="471">
        <v>21</v>
      </c>
      <c r="K711" s="304">
        <f t="shared" si="22"/>
        <v>40</v>
      </c>
      <c r="L711" s="221">
        <v>40</v>
      </c>
      <c r="M711" s="220" t="e">
        <f>IF(L711="nio",0,IF(L711&gt;0,L711*J711/N711,0))*VLOOKUP(B711,'2B-Kosten per locatie'!$A$14:$D$38,4,FALSE)</f>
        <v>#DIV/0!</v>
      </c>
      <c r="N711" s="305">
        <f>IF(L711="nio",0,IF(L711&gt;0,VLOOKUP(G711,'3-Productie normen'!A:J,VLOOKUP(L711,'3-Productie normen'!$B$34:$C$37,2,FALSE),FALSE)))</f>
        <v>0</v>
      </c>
      <c r="O711" s="306" t="str">
        <f>VLOOKUP(G711,'3-Productie normen'!A:L,9,FALSE)</f>
        <v>B</v>
      </c>
      <c r="P711" s="306"/>
      <c r="R711" s="307">
        <f t="shared" si="23"/>
        <v>840</v>
      </c>
    </row>
    <row r="712" spans="1:18" ht="14.1" customHeight="1">
      <c r="A712" s="73">
        <v>712</v>
      </c>
      <c r="B712" s="457" t="s">
        <v>587</v>
      </c>
      <c r="C712" s="273" t="s">
        <v>756</v>
      </c>
      <c r="D712" s="302">
        <v>4</v>
      </c>
      <c r="E712" s="470" t="s">
        <v>768</v>
      </c>
      <c r="F712" s="84" t="s">
        <v>784</v>
      </c>
      <c r="G712" s="69" t="s">
        <v>39</v>
      </c>
      <c r="H712" s="69" t="s">
        <v>649</v>
      </c>
      <c r="I712" s="457" t="s">
        <v>80</v>
      </c>
      <c r="J712" s="471">
        <v>44</v>
      </c>
      <c r="K712" s="304">
        <f t="shared" si="22"/>
        <v>40</v>
      </c>
      <c r="L712" s="221">
        <v>40</v>
      </c>
      <c r="M712" s="220" t="e">
        <f>IF(L712="nio",0,IF(L712&gt;0,L712*J712/N712,0))*VLOOKUP(B712,'2B-Kosten per locatie'!$A$14:$D$38,4,FALSE)</f>
        <v>#DIV/0!</v>
      </c>
      <c r="N712" s="305">
        <f>IF(L712="nio",0,IF(L712&gt;0,VLOOKUP(G712,'3-Productie normen'!A:J,VLOOKUP(L712,'3-Productie normen'!$B$34:$C$37,2,FALSE),FALSE)))</f>
        <v>0</v>
      </c>
      <c r="O712" s="306" t="str">
        <f>VLOOKUP(G712,'3-Productie normen'!A:L,9,FALSE)</f>
        <v>B</v>
      </c>
      <c r="P712" s="306"/>
      <c r="R712" s="307">
        <f t="shared" si="23"/>
        <v>1760</v>
      </c>
    </row>
    <row r="713" spans="1:18" ht="14.1" customHeight="1">
      <c r="A713" s="73">
        <v>713</v>
      </c>
      <c r="B713" s="457" t="s">
        <v>587</v>
      </c>
      <c r="C713" s="273" t="s">
        <v>756</v>
      </c>
      <c r="D713" s="302">
        <v>4</v>
      </c>
      <c r="E713" s="470" t="s">
        <v>769</v>
      </c>
      <c r="F713" s="84" t="s">
        <v>566</v>
      </c>
      <c r="G713" s="84" t="s">
        <v>54</v>
      </c>
      <c r="H713" s="69" t="s">
        <v>649</v>
      </c>
      <c r="I713" s="457" t="s">
        <v>80</v>
      </c>
      <c r="J713" s="471">
        <v>20</v>
      </c>
      <c r="K713" s="304">
        <f t="shared" si="22"/>
        <v>0</v>
      </c>
      <c r="L713" s="221" t="s">
        <v>54</v>
      </c>
      <c r="M713" s="220">
        <f>IF(L713="nio",0,IF(L713&gt;0,L713*J713/N713,0))*VLOOKUP(B713,'2B-Kosten per locatie'!$A$14:$D$38,4,FALSE)</f>
        <v>0</v>
      </c>
      <c r="N713" s="305">
        <f>IF(L713="nio",0,IF(L713&gt;0,VLOOKUP(G713,'3-Productie normen'!A:J,VLOOKUP(L713,'3-Productie normen'!$B$34:$C$37,2,FALSE),FALSE)))</f>
        <v>0</v>
      </c>
      <c r="O713" s="306">
        <f>VLOOKUP(G713,'3-Productie normen'!A:L,9,FALSE)</f>
        <v>0</v>
      </c>
      <c r="P713" s="306"/>
      <c r="R713" s="307">
        <f t="shared" si="23"/>
        <v>0</v>
      </c>
    </row>
    <row r="714" spans="1:18" ht="14.1" customHeight="1">
      <c r="A714" s="73">
        <v>714</v>
      </c>
      <c r="B714" s="457" t="s">
        <v>587</v>
      </c>
      <c r="C714" s="273" t="s">
        <v>756</v>
      </c>
      <c r="D714" s="302">
        <v>4</v>
      </c>
      <c r="E714" s="470" t="s">
        <v>770</v>
      </c>
      <c r="F714" s="84" t="s">
        <v>785</v>
      </c>
      <c r="G714" s="273" t="s">
        <v>48</v>
      </c>
      <c r="H714" s="84" t="s">
        <v>649</v>
      </c>
      <c r="I714" s="457" t="s">
        <v>80</v>
      </c>
      <c r="J714" s="471">
        <v>62</v>
      </c>
      <c r="K714" s="304">
        <f t="shared" si="22"/>
        <v>80</v>
      </c>
      <c r="L714" s="221">
        <v>80</v>
      </c>
      <c r="M714" s="220" t="e">
        <f>IF(L714="nio",0,IF(L714&gt;0,L714*J714/N714,0))*VLOOKUP(B714,'2B-Kosten per locatie'!$A$14:$D$38,4,FALSE)</f>
        <v>#DIV/0!</v>
      </c>
      <c r="N714" s="305">
        <f>IF(L714="nio",0,IF(L714&gt;0,VLOOKUP(G714,'3-Productie normen'!A:J,VLOOKUP(L714,'3-Productie normen'!$B$34:$C$37,2,FALSE),FALSE)))</f>
        <v>0</v>
      </c>
      <c r="O714" s="306" t="str">
        <f>VLOOKUP(G714,'3-Productie normen'!A:L,9,FALSE)</f>
        <v>B</v>
      </c>
      <c r="P714" s="306"/>
      <c r="R714" s="307">
        <f t="shared" si="23"/>
        <v>4960</v>
      </c>
    </row>
    <row r="715" spans="1:18" ht="14.1" customHeight="1">
      <c r="A715" s="73">
        <v>715</v>
      </c>
      <c r="B715" s="457" t="s">
        <v>587</v>
      </c>
      <c r="C715" s="273" t="s">
        <v>756</v>
      </c>
      <c r="D715" s="302">
        <v>4</v>
      </c>
      <c r="E715" s="470" t="s">
        <v>771</v>
      </c>
      <c r="F715" s="84" t="s">
        <v>287</v>
      </c>
      <c r="G715" s="273" t="s">
        <v>43</v>
      </c>
      <c r="H715" s="69" t="s">
        <v>649</v>
      </c>
      <c r="I715" s="457" t="s">
        <v>80</v>
      </c>
      <c r="J715" s="471">
        <v>39</v>
      </c>
      <c r="K715" s="304">
        <f t="shared" si="22"/>
        <v>200</v>
      </c>
      <c r="L715" s="221">
        <v>200</v>
      </c>
      <c r="M715" s="220" t="e">
        <f>IF(L715="nio",0,IF(L715&gt;0,L715*J715/N715,0))*VLOOKUP(B715,'2B-Kosten per locatie'!$A$14:$D$38,4,FALSE)</f>
        <v>#DIV/0!</v>
      </c>
      <c r="N715" s="305">
        <f>IF(L715="nio",0,IF(L715&gt;0,VLOOKUP(G715,'3-Productie normen'!A:J,VLOOKUP(L715,'3-Productie normen'!$B$34:$C$37,2,FALSE),FALSE)))</f>
        <v>0</v>
      </c>
      <c r="O715" s="306" t="str">
        <f>VLOOKUP(G715,'3-Productie normen'!A:L,9,FALSE)</f>
        <v>V</v>
      </c>
      <c r="P715" s="306"/>
      <c r="R715" s="307">
        <f t="shared" si="23"/>
        <v>7800</v>
      </c>
    </row>
    <row r="716" spans="1:18" ht="14.1" customHeight="1">
      <c r="A716" s="73">
        <v>716</v>
      </c>
      <c r="B716" s="457" t="s">
        <v>587</v>
      </c>
      <c r="C716" s="273" t="s">
        <v>756</v>
      </c>
      <c r="D716" s="302">
        <v>4</v>
      </c>
      <c r="E716" s="470" t="s">
        <v>772</v>
      </c>
      <c r="F716" s="84" t="s">
        <v>287</v>
      </c>
      <c r="G716" s="273" t="s">
        <v>43</v>
      </c>
      <c r="H716" s="69" t="s">
        <v>649</v>
      </c>
      <c r="I716" s="457" t="s">
        <v>80</v>
      </c>
      <c r="J716" s="471">
        <v>14</v>
      </c>
      <c r="K716" s="304">
        <f t="shared" si="22"/>
        <v>200</v>
      </c>
      <c r="L716" s="221">
        <v>200</v>
      </c>
      <c r="M716" s="220" t="e">
        <f>IF(L716="nio",0,IF(L716&gt;0,L716*J716/N716,0))*VLOOKUP(B716,'2B-Kosten per locatie'!$A$14:$D$38,4,FALSE)</f>
        <v>#DIV/0!</v>
      </c>
      <c r="N716" s="305">
        <f>IF(L716="nio",0,IF(L716&gt;0,VLOOKUP(G716,'3-Productie normen'!A:J,VLOOKUP(L716,'3-Productie normen'!$B$34:$C$37,2,FALSE),FALSE)))</f>
        <v>0</v>
      </c>
      <c r="O716" s="306" t="str">
        <f>VLOOKUP(G716,'3-Productie normen'!A:L,9,FALSE)</f>
        <v>V</v>
      </c>
      <c r="P716" s="306"/>
      <c r="R716" s="307">
        <f t="shared" si="23"/>
        <v>2800</v>
      </c>
    </row>
    <row r="717" spans="1:18" ht="14.1" customHeight="1">
      <c r="A717" s="73">
        <v>717</v>
      </c>
      <c r="B717" s="457" t="s">
        <v>587</v>
      </c>
      <c r="C717" s="273" t="s">
        <v>756</v>
      </c>
      <c r="D717" s="302">
        <v>4</v>
      </c>
      <c r="E717" s="470" t="s">
        <v>773</v>
      </c>
      <c r="F717" s="84" t="s">
        <v>287</v>
      </c>
      <c r="G717" s="273" t="s">
        <v>43</v>
      </c>
      <c r="H717" s="69" t="s">
        <v>649</v>
      </c>
      <c r="I717" s="457" t="s">
        <v>80</v>
      </c>
      <c r="J717" s="471">
        <v>17</v>
      </c>
      <c r="K717" s="304">
        <f t="shared" si="22"/>
        <v>200</v>
      </c>
      <c r="L717" s="221">
        <v>200</v>
      </c>
      <c r="M717" s="220" t="e">
        <f>IF(L717="nio",0,IF(L717&gt;0,L717*J717/N717,0))*VLOOKUP(B717,'2B-Kosten per locatie'!$A$14:$D$38,4,FALSE)</f>
        <v>#DIV/0!</v>
      </c>
      <c r="N717" s="305">
        <f>IF(L717="nio",0,IF(L717&gt;0,VLOOKUP(G717,'3-Productie normen'!A:J,VLOOKUP(L717,'3-Productie normen'!$B$34:$C$37,2,FALSE),FALSE)))</f>
        <v>0</v>
      </c>
      <c r="O717" s="306" t="str">
        <f>VLOOKUP(G717,'3-Productie normen'!A:L,9,FALSE)</f>
        <v>V</v>
      </c>
      <c r="P717" s="306"/>
      <c r="R717" s="307">
        <f t="shared" si="23"/>
        <v>3400</v>
      </c>
    </row>
    <row r="718" spans="1:18" ht="14.1" customHeight="1">
      <c r="A718" s="73">
        <v>718</v>
      </c>
      <c r="B718" s="457" t="s">
        <v>587</v>
      </c>
      <c r="C718" s="273" t="s">
        <v>756</v>
      </c>
      <c r="D718" s="302">
        <v>4</v>
      </c>
      <c r="E718" s="470" t="s">
        <v>774</v>
      </c>
      <c r="F718" s="84" t="s">
        <v>786</v>
      </c>
      <c r="G718" s="273" t="s">
        <v>41</v>
      </c>
      <c r="H718" s="69" t="s">
        <v>792</v>
      </c>
      <c r="I718" s="457" t="s">
        <v>76</v>
      </c>
      <c r="J718" s="471">
        <v>18</v>
      </c>
      <c r="K718" s="304">
        <f t="shared" si="22"/>
        <v>200</v>
      </c>
      <c r="L718" s="221">
        <v>200</v>
      </c>
      <c r="M718" s="220" t="e">
        <f>IF(L718="nio",0,IF(L718&gt;0,L718*J718/N718,0))*VLOOKUP(B718,'2B-Kosten per locatie'!$A$14:$D$38,4,FALSE)</f>
        <v>#DIV/0!</v>
      </c>
      <c r="N718" s="305">
        <f>IF(L718="nio",0,IF(L718&gt;0,VLOOKUP(G718,'3-Productie normen'!A:J,VLOOKUP(L718,'3-Productie normen'!$B$34:$C$37,2,FALSE),FALSE)))</f>
        <v>0</v>
      </c>
      <c r="O718" s="306" t="str">
        <f>VLOOKUP(G718,'3-Productie normen'!A:L,9,FALSE)</f>
        <v>S</v>
      </c>
      <c r="P718" s="306"/>
      <c r="R718" s="307">
        <f t="shared" si="23"/>
        <v>3600</v>
      </c>
    </row>
    <row r="719" spans="1:18" ht="14.1" customHeight="1">
      <c r="A719" s="73">
        <v>719</v>
      </c>
      <c r="B719" s="457" t="s">
        <v>587</v>
      </c>
      <c r="C719" s="273" t="s">
        <v>756</v>
      </c>
      <c r="D719" s="302">
        <v>4</v>
      </c>
      <c r="E719" s="470" t="s">
        <v>775</v>
      </c>
      <c r="F719" s="84" t="s">
        <v>787</v>
      </c>
      <c r="G719" s="84" t="s">
        <v>41</v>
      </c>
      <c r="H719" s="69" t="s">
        <v>792</v>
      </c>
      <c r="I719" s="457" t="s">
        <v>76</v>
      </c>
      <c r="J719" s="471">
        <v>18</v>
      </c>
      <c r="K719" s="304">
        <f t="shared" si="22"/>
        <v>200</v>
      </c>
      <c r="L719" s="221">
        <v>200</v>
      </c>
      <c r="M719" s="220" t="e">
        <f>IF(L719="nio",0,IF(L719&gt;0,L719*J719/N719,0))*VLOOKUP(B719,'2B-Kosten per locatie'!$A$14:$D$38,4,FALSE)</f>
        <v>#DIV/0!</v>
      </c>
      <c r="N719" s="305">
        <f>IF(L719="nio",0,IF(L719&gt;0,VLOOKUP(G719,'3-Productie normen'!A:J,VLOOKUP(L719,'3-Productie normen'!$B$34:$C$37,2,FALSE),FALSE)))</f>
        <v>0</v>
      </c>
      <c r="O719" s="306" t="str">
        <f>VLOOKUP(G719,'3-Productie normen'!A:L,9,FALSE)</f>
        <v>S</v>
      </c>
      <c r="P719" s="306"/>
      <c r="R719" s="307">
        <f t="shared" si="23"/>
        <v>3600</v>
      </c>
    </row>
    <row r="720" spans="1:18" ht="14.1" customHeight="1">
      <c r="A720" s="73">
        <v>720</v>
      </c>
      <c r="B720" s="457" t="s">
        <v>587</v>
      </c>
      <c r="C720" s="273" t="s">
        <v>756</v>
      </c>
      <c r="D720" s="302">
        <v>4</v>
      </c>
      <c r="E720" s="470" t="s">
        <v>776</v>
      </c>
      <c r="F720" s="84" t="s">
        <v>500</v>
      </c>
      <c r="G720" s="273" t="s">
        <v>43</v>
      </c>
      <c r="H720" s="69" t="s">
        <v>649</v>
      </c>
      <c r="I720" s="457" t="s">
        <v>80</v>
      </c>
      <c r="J720" s="471">
        <v>113</v>
      </c>
      <c r="K720" s="304">
        <f t="shared" si="22"/>
        <v>200</v>
      </c>
      <c r="L720" s="221">
        <v>200</v>
      </c>
      <c r="M720" s="220" t="e">
        <f>IF(L720="nio",0,IF(L720&gt;0,L720*J720/N720,0))*VLOOKUP(B720,'2B-Kosten per locatie'!$A$14:$D$38,4,FALSE)</f>
        <v>#DIV/0!</v>
      </c>
      <c r="N720" s="305">
        <f>IF(L720="nio",0,IF(L720&gt;0,VLOOKUP(G720,'3-Productie normen'!A:J,VLOOKUP(L720,'3-Productie normen'!$B$34:$C$37,2,FALSE),FALSE)))</f>
        <v>0</v>
      </c>
      <c r="O720" s="306" t="str">
        <f>VLOOKUP(G720,'3-Productie normen'!A:L,9,FALSE)</f>
        <v>V</v>
      </c>
      <c r="P720" s="306"/>
      <c r="R720" s="307">
        <f t="shared" si="23"/>
        <v>22600</v>
      </c>
    </row>
    <row r="721" spans="1:18" ht="14.1" customHeight="1">
      <c r="A721" s="73">
        <v>721</v>
      </c>
      <c r="B721" s="457" t="s">
        <v>587</v>
      </c>
      <c r="C721" s="273" t="s">
        <v>756</v>
      </c>
      <c r="D721" s="302">
        <v>4</v>
      </c>
      <c r="E721" s="470" t="s">
        <v>777</v>
      </c>
      <c r="F721" s="84" t="s">
        <v>788</v>
      </c>
      <c r="G721" s="273" t="s">
        <v>39</v>
      </c>
      <c r="H721" s="69" t="s">
        <v>649</v>
      </c>
      <c r="I721" s="457" t="s">
        <v>80</v>
      </c>
      <c r="J721" s="471">
        <v>28</v>
      </c>
      <c r="K721" s="304">
        <f t="shared" si="22"/>
        <v>40</v>
      </c>
      <c r="L721" s="221">
        <v>40</v>
      </c>
      <c r="M721" s="220" t="e">
        <f>IF(L721="nio",0,IF(L721&gt;0,L721*J721/N721,0))*VLOOKUP(B721,'2B-Kosten per locatie'!$A$14:$D$38,4,FALSE)</f>
        <v>#DIV/0!</v>
      </c>
      <c r="N721" s="305">
        <f>IF(L721="nio",0,IF(L721&gt;0,VLOOKUP(G721,'3-Productie normen'!A:J,VLOOKUP(L721,'3-Productie normen'!$B$34:$C$37,2,FALSE),FALSE)))</f>
        <v>0</v>
      </c>
      <c r="O721" s="306" t="str">
        <f>VLOOKUP(G721,'3-Productie normen'!A:L,9,FALSE)</f>
        <v>B</v>
      </c>
      <c r="P721" s="306"/>
      <c r="R721" s="307">
        <f t="shared" si="23"/>
        <v>1120</v>
      </c>
    </row>
    <row r="722" spans="1:18" ht="14.1" customHeight="1">
      <c r="A722" s="73">
        <v>722</v>
      </c>
      <c r="B722" s="457" t="s">
        <v>587</v>
      </c>
      <c r="C722" s="273" t="s">
        <v>756</v>
      </c>
      <c r="D722" s="302">
        <v>4</v>
      </c>
      <c r="E722" s="470" t="s">
        <v>778</v>
      </c>
      <c r="F722" s="84" t="s">
        <v>789</v>
      </c>
      <c r="G722" s="84" t="s">
        <v>39</v>
      </c>
      <c r="H722" s="69" t="s">
        <v>649</v>
      </c>
      <c r="I722" s="457" t="s">
        <v>80</v>
      </c>
      <c r="J722" s="471">
        <v>44</v>
      </c>
      <c r="K722" s="304">
        <f t="shared" si="22"/>
        <v>40</v>
      </c>
      <c r="L722" s="221">
        <v>40</v>
      </c>
      <c r="M722" s="220" t="e">
        <f>IF(L722="nio",0,IF(L722&gt;0,L722*J722/N722,0))*VLOOKUP(B722,'2B-Kosten per locatie'!$A$14:$D$38,4,FALSE)</f>
        <v>#DIV/0!</v>
      </c>
      <c r="N722" s="305">
        <f>IF(L722="nio",0,IF(L722&gt;0,VLOOKUP(G722,'3-Productie normen'!A:J,VLOOKUP(L722,'3-Productie normen'!$B$34:$C$37,2,FALSE),FALSE)))</f>
        <v>0</v>
      </c>
      <c r="O722" s="306" t="str">
        <f>VLOOKUP(G722,'3-Productie normen'!A:L,9,FALSE)</f>
        <v>B</v>
      </c>
      <c r="P722" s="306"/>
      <c r="R722" s="307">
        <f t="shared" si="23"/>
        <v>1760</v>
      </c>
    </row>
    <row r="723" spans="1:18" ht="14.1" customHeight="1">
      <c r="A723" s="73">
        <v>723</v>
      </c>
      <c r="B723" s="457" t="s">
        <v>587</v>
      </c>
      <c r="C723" s="273" t="s">
        <v>756</v>
      </c>
      <c r="D723" s="302">
        <v>4</v>
      </c>
      <c r="E723" s="470" t="s">
        <v>779</v>
      </c>
      <c r="F723" s="84" t="s">
        <v>790</v>
      </c>
      <c r="G723" s="84" t="s">
        <v>39</v>
      </c>
      <c r="H723" s="69" t="s">
        <v>649</v>
      </c>
      <c r="I723" s="457" t="s">
        <v>80</v>
      </c>
      <c r="J723" s="471">
        <v>21</v>
      </c>
      <c r="K723" s="304">
        <f t="shared" si="22"/>
        <v>40</v>
      </c>
      <c r="L723" s="221">
        <v>40</v>
      </c>
      <c r="M723" s="220" t="e">
        <f>IF(L723="nio",0,IF(L723&gt;0,L723*J723/N723,0))*VLOOKUP(B723,'2B-Kosten per locatie'!$A$14:$D$38,4,FALSE)</f>
        <v>#DIV/0!</v>
      </c>
      <c r="N723" s="305">
        <f>IF(L723="nio",0,IF(L723&gt;0,VLOOKUP(G723,'3-Productie normen'!A:J,VLOOKUP(L723,'3-Productie normen'!$B$34:$C$37,2,FALSE),FALSE)))</f>
        <v>0</v>
      </c>
      <c r="O723" s="306" t="str">
        <f>VLOOKUP(G723,'3-Productie normen'!A:L,9,FALSE)</f>
        <v>B</v>
      </c>
      <c r="P723" s="306"/>
      <c r="R723" s="307">
        <f t="shared" si="23"/>
        <v>840</v>
      </c>
    </row>
    <row r="724" spans="1:18" ht="14.1" customHeight="1">
      <c r="A724" s="73">
        <v>724</v>
      </c>
      <c r="B724" s="457" t="s">
        <v>587</v>
      </c>
      <c r="C724" s="273" t="s">
        <v>756</v>
      </c>
      <c r="D724" s="302">
        <v>4</v>
      </c>
      <c r="E724" s="470" t="s">
        <v>780</v>
      </c>
      <c r="F724" s="84" t="s">
        <v>791</v>
      </c>
      <c r="G724" s="84" t="s">
        <v>39</v>
      </c>
      <c r="H724" s="69" t="s">
        <v>649</v>
      </c>
      <c r="I724" s="457" t="s">
        <v>80</v>
      </c>
      <c r="J724" s="471">
        <v>21</v>
      </c>
      <c r="K724" s="304">
        <f t="shared" si="22"/>
        <v>40</v>
      </c>
      <c r="L724" s="221">
        <v>40</v>
      </c>
      <c r="M724" s="220" t="e">
        <f>IF(L724="nio",0,IF(L724&gt;0,L724*J724/N724,0))*VLOOKUP(B724,'2B-Kosten per locatie'!$A$14:$D$38,4,FALSE)</f>
        <v>#DIV/0!</v>
      </c>
      <c r="N724" s="305">
        <f>IF(L724="nio",0,IF(L724&gt;0,VLOOKUP(G724,'3-Productie normen'!A:J,VLOOKUP(L724,'3-Productie normen'!$B$34:$C$37,2,FALSE),FALSE)))</f>
        <v>0</v>
      </c>
      <c r="O724" s="306" t="str">
        <f>VLOOKUP(G724,'3-Productie normen'!A:L,9,FALSE)</f>
        <v>B</v>
      </c>
      <c r="P724" s="306"/>
      <c r="R724" s="307">
        <f t="shared" si="23"/>
        <v>840</v>
      </c>
    </row>
    <row r="725" spans="1:18" ht="14.1" customHeight="1">
      <c r="A725" s="73">
        <v>725</v>
      </c>
      <c r="B725" s="457" t="s">
        <v>587</v>
      </c>
      <c r="C725" s="273" t="s">
        <v>756</v>
      </c>
      <c r="D725" s="302">
        <v>4</v>
      </c>
      <c r="E725" s="470" t="s">
        <v>781</v>
      </c>
      <c r="F725" s="84" t="s">
        <v>420</v>
      </c>
      <c r="G725" s="273" t="s">
        <v>45</v>
      </c>
      <c r="H725" s="69" t="s">
        <v>649</v>
      </c>
      <c r="I725" s="457" t="s">
        <v>80</v>
      </c>
      <c r="J725" s="471">
        <v>28</v>
      </c>
      <c r="K725" s="304">
        <f t="shared" si="22"/>
        <v>200</v>
      </c>
      <c r="L725" s="221">
        <v>200</v>
      </c>
      <c r="M725" s="220" t="e">
        <f>IF(L725="nio",0,IF(L725&gt;0,L725*J725/N725,0))*VLOOKUP(B725,'2B-Kosten per locatie'!$A$14:$D$38,4,FALSE)</f>
        <v>#DIV/0!</v>
      </c>
      <c r="N725" s="305">
        <f>IF(L725="nio",0,IF(L725&gt;0,VLOOKUP(G725,'3-Productie normen'!A:J,VLOOKUP(L725,'3-Productie normen'!$B$34:$C$37,2,FALSE),FALSE)))</f>
        <v>0</v>
      </c>
      <c r="O725" s="306" t="str">
        <f>VLOOKUP(G725,'3-Productie normen'!A:L,9,FALSE)</f>
        <v>V</v>
      </c>
      <c r="P725" s="306"/>
      <c r="R725" s="307">
        <f t="shared" si="23"/>
        <v>5600</v>
      </c>
    </row>
    <row r="726" spans="1:18" ht="14.1" customHeight="1">
      <c r="A726" s="73">
        <v>726</v>
      </c>
      <c r="B726" s="457" t="s">
        <v>258</v>
      </c>
      <c r="C726" s="273" t="s">
        <v>608</v>
      </c>
      <c r="D726" s="467" t="s">
        <v>346</v>
      </c>
      <c r="E726" s="470" t="s">
        <v>513</v>
      </c>
      <c r="F726" s="84" t="s">
        <v>570</v>
      </c>
      <c r="G726" s="84" t="s">
        <v>41</v>
      </c>
      <c r="H726" s="69" t="s">
        <v>350</v>
      </c>
      <c r="I726" s="457" t="s">
        <v>76</v>
      </c>
      <c r="J726" s="471">
        <v>3.35</v>
      </c>
      <c r="K726" s="304">
        <f t="shared" si="22"/>
        <v>80</v>
      </c>
      <c r="L726" s="221">
        <v>80</v>
      </c>
      <c r="M726" s="220" t="e">
        <f>IF(L726="nio",0,IF(L726&gt;0,L726*J726/N726,0))*VLOOKUP(B726,'2B-Kosten per locatie'!$A$14:$D$38,4,FALSE)</f>
        <v>#DIV/0!</v>
      </c>
      <c r="N726" s="305">
        <f>IF(L726="nio",0,IF(L726&gt;0,VLOOKUP(G726,'3-Productie normen'!A:J,VLOOKUP(L726,'3-Productie normen'!$B$34:$C$37,2,FALSE),FALSE)))</f>
        <v>0</v>
      </c>
      <c r="O726" s="306" t="str">
        <f>VLOOKUP(G726,'3-Productie normen'!A:L,9,FALSE)</f>
        <v>S</v>
      </c>
      <c r="P726" s="306"/>
      <c r="R726" s="307">
        <f t="shared" si="23"/>
        <v>268</v>
      </c>
    </row>
    <row r="727" spans="1:18" ht="14.1" customHeight="1">
      <c r="A727" s="73">
        <v>727</v>
      </c>
      <c r="B727" s="457" t="s">
        <v>258</v>
      </c>
      <c r="C727" s="273" t="s">
        <v>608</v>
      </c>
      <c r="D727" s="467" t="s">
        <v>346</v>
      </c>
      <c r="E727" s="470" t="s">
        <v>514</v>
      </c>
      <c r="F727" s="84" t="s">
        <v>578</v>
      </c>
      <c r="G727" s="84" t="s">
        <v>54</v>
      </c>
      <c r="H727" s="69" t="s">
        <v>350</v>
      </c>
      <c r="I727" s="457" t="s">
        <v>80</v>
      </c>
      <c r="J727" s="471">
        <v>1.8</v>
      </c>
      <c r="K727" s="304">
        <f t="shared" si="22"/>
        <v>0</v>
      </c>
      <c r="L727" s="221" t="s">
        <v>54</v>
      </c>
      <c r="M727" s="220">
        <f>IF(L727="nio",0,IF(L727&gt;0,L727*J727/N727,0))*VLOOKUP(B727,'2B-Kosten per locatie'!$A$14:$D$38,4,FALSE)</f>
        <v>0</v>
      </c>
      <c r="N727" s="305">
        <f>IF(L727="nio",0,IF(L727&gt;0,VLOOKUP(G727,'3-Productie normen'!A:J,VLOOKUP(L727,'3-Productie normen'!$B$34:$C$37,2,FALSE),FALSE)))</f>
        <v>0</v>
      </c>
      <c r="O727" s="306">
        <f>VLOOKUP(G727,'3-Productie normen'!A:L,9,FALSE)</f>
        <v>0</v>
      </c>
      <c r="P727" s="306"/>
      <c r="R727" s="307">
        <f t="shared" si="23"/>
        <v>0</v>
      </c>
    </row>
    <row r="728" spans="1:18" ht="14.1" customHeight="1">
      <c r="A728" s="73">
        <v>728</v>
      </c>
      <c r="B728" s="457" t="s">
        <v>258</v>
      </c>
      <c r="C728" s="273" t="s">
        <v>608</v>
      </c>
      <c r="D728" s="467" t="s">
        <v>346</v>
      </c>
      <c r="E728" s="470" t="s">
        <v>551</v>
      </c>
      <c r="F728" s="84" t="s">
        <v>588</v>
      </c>
      <c r="G728" s="273" t="s">
        <v>39</v>
      </c>
      <c r="H728" s="69" t="s">
        <v>75</v>
      </c>
      <c r="I728" s="69" t="s">
        <v>75</v>
      </c>
      <c r="J728" s="471">
        <v>12.4</v>
      </c>
      <c r="K728" s="304">
        <f t="shared" si="22"/>
        <v>40</v>
      </c>
      <c r="L728" s="221">
        <v>40</v>
      </c>
      <c r="M728" s="220" t="e">
        <f>IF(L728="nio",0,IF(L728&gt;0,L728*J728/N728,0))*VLOOKUP(B728,'2B-Kosten per locatie'!$A$14:$D$38,4,FALSE)</f>
        <v>#DIV/0!</v>
      </c>
      <c r="N728" s="305">
        <f>IF(L728="nio",0,IF(L728&gt;0,VLOOKUP(G728,'3-Productie normen'!A:J,VLOOKUP(L728,'3-Productie normen'!$B$34:$C$37,2,FALSE),FALSE)))</f>
        <v>0</v>
      </c>
      <c r="O728" s="306" t="str">
        <f>VLOOKUP(G728,'3-Productie normen'!A:L,9,FALSE)</f>
        <v>B</v>
      </c>
      <c r="P728" s="306"/>
      <c r="R728" s="307">
        <f t="shared" si="23"/>
        <v>496</v>
      </c>
    </row>
    <row r="729" spans="1:18" ht="14.1" customHeight="1">
      <c r="A729" s="73">
        <v>729</v>
      </c>
      <c r="B729" s="457" t="s">
        <v>258</v>
      </c>
      <c r="C729" s="273" t="s">
        <v>608</v>
      </c>
      <c r="D729" s="467" t="s">
        <v>346</v>
      </c>
      <c r="E729" s="470" t="s">
        <v>396</v>
      </c>
      <c r="F729" s="84" t="s">
        <v>566</v>
      </c>
      <c r="G729" s="84" t="s">
        <v>54</v>
      </c>
      <c r="H729" s="69" t="s">
        <v>75</v>
      </c>
      <c r="I729" s="69" t="s">
        <v>75</v>
      </c>
      <c r="J729" s="471">
        <v>9.4</v>
      </c>
      <c r="K729" s="304">
        <f t="shared" si="22"/>
        <v>0</v>
      </c>
      <c r="L729" s="221" t="s">
        <v>54</v>
      </c>
      <c r="M729" s="220">
        <f>IF(L729="nio",0,IF(L729&gt;0,L729*J729/N729,0))*VLOOKUP(B729,'2B-Kosten per locatie'!$A$14:$D$38,4,FALSE)</f>
        <v>0</v>
      </c>
      <c r="N729" s="305">
        <f>IF(L729="nio",0,IF(L729&gt;0,VLOOKUP(G729,'3-Productie normen'!A:J,VLOOKUP(L729,'3-Productie normen'!$B$34:$C$37,2,FALSE),FALSE)))</f>
        <v>0</v>
      </c>
      <c r="O729" s="306">
        <f>VLOOKUP(G729,'3-Productie normen'!A:L,9,FALSE)</f>
        <v>0</v>
      </c>
      <c r="P729" s="306"/>
      <c r="R729" s="307">
        <f t="shared" si="23"/>
        <v>0</v>
      </c>
    </row>
    <row r="730" spans="1:18" ht="14.1" customHeight="1">
      <c r="A730" s="73">
        <v>730</v>
      </c>
      <c r="B730" s="457" t="s">
        <v>258</v>
      </c>
      <c r="C730" s="273" t="s">
        <v>608</v>
      </c>
      <c r="D730" s="467" t="s">
        <v>346</v>
      </c>
      <c r="E730" s="470" t="s">
        <v>516</v>
      </c>
      <c r="F730" s="84" t="s">
        <v>589</v>
      </c>
      <c r="G730" s="84" t="s">
        <v>43</v>
      </c>
      <c r="H730" s="69" t="s">
        <v>75</v>
      </c>
      <c r="I730" s="69" t="s">
        <v>75</v>
      </c>
      <c r="J730" s="471">
        <v>24.65</v>
      </c>
      <c r="K730" s="304">
        <f t="shared" si="22"/>
        <v>200</v>
      </c>
      <c r="L730" s="221">
        <v>200</v>
      </c>
      <c r="M730" s="220" t="e">
        <f>IF(L730="nio",0,IF(L730&gt;0,L730*J730/N730,0))*VLOOKUP(B730,'2B-Kosten per locatie'!$A$14:$D$38,4,FALSE)</f>
        <v>#DIV/0!</v>
      </c>
      <c r="N730" s="305">
        <f>IF(L730="nio",0,IF(L730&gt;0,VLOOKUP(G730,'3-Productie normen'!A:J,VLOOKUP(L730,'3-Productie normen'!$B$34:$C$37,2,FALSE),FALSE)))</f>
        <v>0</v>
      </c>
      <c r="O730" s="306" t="str">
        <f>VLOOKUP(G730,'3-Productie normen'!A:L,9,FALSE)</f>
        <v>V</v>
      </c>
      <c r="P730" s="306"/>
      <c r="R730" s="307">
        <f t="shared" si="23"/>
        <v>4930</v>
      </c>
    </row>
    <row r="731" spans="1:18" ht="14.1" customHeight="1">
      <c r="A731" s="73">
        <v>731</v>
      </c>
      <c r="B731" s="457" t="s">
        <v>258</v>
      </c>
      <c r="C731" s="273" t="s">
        <v>608</v>
      </c>
      <c r="D731" s="467" t="s">
        <v>346</v>
      </c>
      <c r="E731" s="470" t="s">
        <v>598</v>
      </c>
      <c r="F731" s="84" t="s">
        <v>375</v>
      </c>
      <c r="G731" s="69" t="s">
        <v>52</v>
      </c>
      <c r="H731" s="84" t="s">
        <v>644</v>
      </c>
      <c r="I731" s="458" t="s">
        <v>80</v>
      </c>
      <c r="J731" s="471">
        <v>10.5</v>
      </c>
      <c r="K731" s="304">
        <f t="shared" si="22"/>
        <v>200</v>
      </c>
      <c r="L731" s="221">
        <v>200</v>
      </c>
      <c r="M731" s="220" t="e">
        <f>IF(L731="nio",0,IF(L731&gt;0,L731*J731/N731,0))*VLOOKUP(B731,'2B-Kosten per locatie'!$A$14:$D$38,4,FALSE)</f>
        <v>#DIV/0!</v>
      </c>
      <c r="N731" s="305">
        <f>IF(L731="nio",0,IF(L731&gt;0,VLOOKUP(G731,'3-Productie normen'!A:J,VLOOKUP(L731,'3-Productie normen'!$B$34:$C$37,2,FALSE),FALSE)))</f>
        <v>0</v>
      </c>
      <c r="O731" s="306" t="str">
        <f>VLOOKUP(G731,'3-Productie normen'!A:L,9,FALSE)</f>
        <v>V</v>
      </c>
      <c r="P731" s="306"/>
      <c r="R731" s="307">
        <f t="shared" si="23"/>
        <v>2100</v>
      </c>
    </row>
    <row r="732" spans="1:18" ht="14.1" customHeight="1">
      <c r="A732" s="73">
        <v>732</v>
      </c>
      <c r="B732" s="457" t="s">
        <v>258</v>
      </c>
      <c r="C732" s="273" t="s">
        <v>608</v>
      </c>
      <c r="D732" s="467" t="s">
        <v>346</v>
      </c>
      <c r="E732" s="470" t="s">
        <v>599</v>
      </c>
      <c r="F732" s="84" t="s">
        <v>375</v>
      </c>
      <c r="G732" s="69" t="s">
        <v>52</v>
      </c>
      <c r="H732" s="84" t="s">
        <v>636</v>
      </c>
      <c r="I732" s="458" t="s">
        <v>80</v>
      </c>
      <c r="J732" s="471">
        <v>15.85</v>
      </c>
      <c r="K732" s="304">
        <f t="shared" si="22"/>
        <v>200</v>
      </c>
      <c r="L732" s="221">
        <v>200</v>
      </c>
      <c r="M732" s="220" t="e">
        <f>IF(L732="nio",0,IF(L732&gt;0,L732*J732/N732,0))*VLOOKUP(B732,'2B-Kosten per locatie'!$A$14:$D$38,4,FALSE)</f>
        <v>#DIV/0!</v>
      </c>
      <c r="N732" s="305">
        <f>IF(L732="nio",0,IF(L732&gt;0,VLOOKUP(G732,'3-Productie normen'!A:J,VLOOKUP(L732,'3-Productie normen'!$B$34:$C$37,2,FALSE),FALSE)))</f>
        <v>0</v>
      </c>
      <c r="O732" s="306" t="str">
        <f>VLOOKUP(G732,'3-Productie normen'!A:L,9,FALSE)</f>
        <v>V</v>
      </c>
      <c r="P732" s="306"/>
      <c r="R732" s="307">
        <f t="shared" si="23"/>
        <v>3170</v>
      </c>
    </row>
    <row r="733" spans="1:18" ht="14.1" customHeight="1">
      <c r="A733" s="73">
        <v>733</v>
      </c>
      <c r="B733" s="457" t="s">
        <v>258</v>
      </c>
      <c r="C733" s="273" t="s">
        <v>608</v>
      </c>
      <c r="D733" s="467" t="s">
        <v>346</v>
      </c>
      <c r="E733" s="470" t="s">
        <v>517</v>
      </c>
      <c r="F733" s="84" t="s">
        <v>590</v>
      </c>
      <c r="G733" s="273" t="s">
        <v>51</v>
      </c>
      <c r="H733" s="69" t="s">
        <v>78</v>
      </c>
      <c r="I733" s="457" t="s">
        <v>79</v>
      </c>
      <c r="J733" s="471">
        <v>12</v>
      </c>
      <c r="K733" s="304">
        <f t="shared" si="22"/>
        <v>200</v>
      </c>
      <c r="L733" s="221">
        <v>200</v>
      </c>
      <c r="M733" s="220" t="e">
        <f>IF(L733="nio",0,IF(L733&gt;0,L733*J733/N733,0))*VLOOKUP(B733,'2B-Kosten per locatie'!$A$14:$D$38,4,FALSE)</f>
        <v>#DIV/0!</v>
      </c>
      <c r="N733" s="305">
        <f>IF(L733="nio",0,IF(L733&gt;0,VLOOKUP(G733,'3-Productie normen'!A:J,VLOOKUP(L733,'3-Productie normen'!$B$34:$C$37,2,FALSE),FALSE)))</f>
        <v>0</v>
      </c>
      <c r="O733" s="306" t="str">
        <f>VLOOKUP(G733,'3-Productie normen'!A:L,9,FALSE)</f>
        <v>V</v>
      </c>
      <c r="P733" s="306"/>
      <c r="R733" s="307">
        <f t="shared" si="23"/>
        <v>2400</v>
      </c>
    </row>
    <row r="734" spans="1:18" ht="14.1" customHeight="1">
      <c r="A734" s="73">
        <v>734</v>
      </c>
      <c r="B734" s="457" t="s">
        <v>258</v>
      </c>
      <c r="C734" s="273" t="s">
        <v>608</v>
      </c>
      <c r="D734" s="467" t="s">
        <v>346</v>
      </c>
      <c r="E734" s="470" t="s">
        <v>517</v>
      </c>
      <c r="F734" s="84" t="s">
        <v>590</v>
      </c>
      <c r="G734" s="273" t="s">
        <v>51</v>
      </c>
      <c r="H734" s="84" t="s">
        <v>644</v>
      </c>
      <c r="I734" s="458" t="s">
        <v>80</v>
      </c>
      <c r="J734" s="471">
        <v>3.75</v>
      </c>
      <c r="K734" s="304">
        <f t="shared" si="22"/>
        <v>200</v>
      </c>
      <c r="L734" s="221">
        <v>200</v>
      </c>
      <c r="M734" s="220" t="e">
        <f>IF(L734="nio",0,IF(L734&gt;0,L734*J734/N734,0))*VLOOKUP(B734,'2B-Kosten per locatie'!$A$14:$D$38,4,FALSE)</f>
        <v>#DIV/0!</v>
      </c>
      <c r="N734" s="305">
        <f>IF(L734="nio",0,IF(L734&gt;0,VLOOKUP(G734,'3-Productie normen'!A:J,VLOOKUP(L734,'3-Productie normen'!$B$34:$C$37,2,FALSE),FALSE)))</f>
        <v>0</v>
      </c>
      <c r="O734" s="306" t="str">
        <f>VLOOKUP(G734,'3-Productie normen'!A:L,9,FALSE)</f>
        <v>V</v>
      </c>
      <c r="P734" s="306"/>
      <c r="R734" s="307">
        <f t="shared" si="23"/>
        <v>750</v>
      </c>
    </row>
    <row r="735" spans="1:18" ht="14.1" customHeight="1">
      <c r="A735" s="73">
        <v>735</v>
      </c>
      <c r="B735" s="457" t="s">
        <v>258</v>
      </c>
      <c r="C735" s="273" t="s">
        <v>608</v>
      </c>
      <c r="D735" s="467" t="s">
        <v>346</v>
      </c>
      <c r="E735" s="470" t="s">
        <v>518</v>
      </c>
      <c r="F735" s="84" t="s">
        <v>411</v>
      </c>
      <c r="G735" s="69" t="s">
        <v>49</v>
      </c>
      <c r="H735" s="84" t="s">
        <v>347</v>
      </c>
      <c r="I735" s="458" t="s">
        <v>364</v>
      </c>
      <c r="J735" s="471">
        <v>8.5</v>
      </c>
      <c r="K735" s="304">
        <f t="shared" si="22"/>
        <v>40</v>
      </c>
      <c r="L735" s="221">
        <v>40</v>
      </c>
      <c r="M735" s="220" t="e">
        <f>IF(L735="nio",0,IF(L735&gt;0,L735*J735/N735,0))*VLOOKUP(B735,'2B-Kosten per locatie'!$A$14:$D$38,4,FALSE)</f>
        <v>#DIV/0!</v>
      </c>
      <c r="N735" s="305">
        <f>IF(L735="nio",0,IF(L735&gt;0,VLOOKUP(G735,'3-Productie normen'!A:J,VLOOKUP(L735,'3-Productie normen'!$B$34:$C$37,2,FALSE),FALSE)))</f>
        <v>0</v>
      </c>
      <c r="O735" s="306" t="str">
        <f>VLOOKUP(G735,'3-Productie normen'!A:L,9,FALSE)</f>
        <v>V</v>
      </c>
      <c r="P735" s="306"/>
      <c r="R735" s="307">
        <f t="shared" si="23"/>
        <v>340</v>
      </c>
    </row>
    <row r="736" spans="1:18" ht="14.1" customHeight="1">
      <c r="A736" s="73">
        <v>736</v>
      </c>
      <c r="B736" s="457" t="s">
        <v>258</v>
      </c>
      <c r="C736" s="273" t="s">
        <v>608</v>
      </c>
      <c r="D736" s="467" t="s">
        <v>346</v>
      </c>
      <c r="E736" s="470" t="s">
        <v>552</v>
      </c>
      <c r="F736" s="84" t="s">
        <v>410</v>
      </c>
      <c r="G736" s="69" t="s">
        <v>50</v>
      </c>
      <c r="H736" s="84" t="s">
        <v>347</v>
      </c>
      <c r="I736" s="458" t="s">
        <v>364</v>
      </c>
      <c r="J736" s="471">
        <v>76</v>
      </c>
      <c r="K736" s="304">
        <f t="shared" si="22"/>
        <v>80</v>
      </c>
      <c r="L736" s="221">
        <v>80</v>
      </c>
      <c r="M736" s="220" t="e">
        <f>IF(L736="nio",0,IF(L736&gt;0,L736*J736/N736,0))*VLOOKUP(B736,'2B-Kosten per locatie'!$A$14:$D$38,4,FALSE)</f>
        <v>#DIV/0!</v>
      </c>
      <c r="N736" s="305">
        <f>IF(L736="nio",0,IF(L736&gt;0,VLOOKUP(G736,'3-Productie normen'!A:J,VLOOKUP(L736,'3-Productie normen'!$B$34:$C$37,2,FALSE),FALSE)))</f>
        <v>0</v>
      </c>
      <c r="O736" s="306" t="str">
        <f>VLOOKUP(G736,'3-Productie normen'!A:L,9,FALSE)</f>
        <v>L</v>
      </c>
      <c r="P736" s="306"/>
      <c r="R736" s="307">
        <f t="shared" si="23"/>
        <v>6080</v>
      </c>
    </row>
    <row r="737" spans="1:18" ht="14.1" customHeight="1">
      <c r="A737" s="73">
        <v>737</v>
      </c>
      <c r="B737" s="457" t="s">
        <v>258</v>
      </c>
      <c r="C737" s="273" t="s">
        <v>608</v>
      </c>
      <c r="D737" s="467" t="s">
        <v>346</v>
      </c>
      <c r="E737" s="470" t="s">
        <v>519</v>
      </c>
      <c r="F737" s="84" t="s">
        <v>375</v>
      </c>
      <c r="G737" s="69" t="s">
        <v>52</v>
      </c>
      <c r="H737" s="84" t="s">
        <v>644</v>
      </c>
      <c r="I737" s="458" t="s">
        <v>80</v>
      </c>
      <c r="J737" s="471">
        <v>9.5</v>
      </c>
      <c r="K737" s="304">
        <f t="shared" si="22"/>
        <v>200</v>
      </c>
      <c r="L737" s="221">
        <v>200</v>
      </c>
      <c r="M737" s="220" t="e">
        <f>IF(L737="nio",0,IF(L737&gt;0,L737*J737/N737,0))*VLOOKUP(B737,'2B-Kosten per locatie'!$A$14:$D$38,4,FALSE)</f>
        <v>#DIV/0!</v>
      </c>
      <c r="N737" s="305">
        <f>IF(L737="nio",0,IF(L737&gt;0,VLOOKUP(G737,'3-Productie normen'!A:J,VLOOKUP(L737,'3-Productie normen'!$B$34:$C$37,2,FALSE),FALSE)))</f>
        <v>0</v>
      </c>
      <c r="O737" s="306" t="str">
        <f>VLOOKUP(G737,'3-Productie normen'!A:L,9,FALSE)</f>
        <v>V</v>
      </c>
      <c r="P737" s="306"/>
      <c r="R737" s="307">
        <f t="shared" si="23"/>
        <v>1900</v>
      </c>
    </row>
    <row r="738" spans="1:18" ht="14.1" customHeight="1">
      <c r="A738" s="73">
        <v>738</v>
      </c>
      <c r="B738" s="457" t="s">
        <v>258</v>
      </c>
      <c r="C738" s="273" t="s">
        <v>608</v>
      </c>
      <c r="D738" s="467" t="s">
        <v>346</v>
      </c>
      <c r="E738" s="470" t="s">
        <v>553</v>
      </c>
      <c r="F738" s="84" t="s">
        <v>591</v>
      </c>
      <c r="G738" s="273" t="s">
        <v>39</v>
      </c>
      <c r="H738" s="69" t="s">
        <v>75</v>
      </c>
      <c r="I738" s="69" t="s">
        <v>75</v>
      </c>
      <c r="J738" s="471">
        <v>18</v>
      </c>
      <c r="K738" s="304">
        <f t="shared" si="22"/>
        <v>40</v>
      </c>
      <c r="L738" s="221">
        <v>40</v>
      </c>
      <c r="M738" s="220" t="e">
        <f>IF(L738="nio",0,IF(L738&gt;0,L738*J738/N738,0))*VLOOKUP(B738,'2B-Kosten per locatie'!$A$14:$D$38,4,FALSE)</f>
        <v>#DIV/0!</v>
      </c>
      <c r="N738" s="305">
        <f>IF(L738="nio",0,IF(L738&gt;0,VLOOKUP(G738,'3-Productie normen'!A:J,VLOOKUP(L738,'3-Productie normen'!$B$34:$C$37,2,FALSE),FALSE)))</f>
        <v>0</v>
      </c>
      <c r="O738" s="306" t="str">
        <f>VLOOKUP(G738,'3-Productie normen'!A:L,9,FALSE)</f>
        <v>B</v>
      </c>
      <c r="P738" s="306"/>
      <c r="R738" s="307">
        <f t="shared" si="23"/>
        <v>720</v>
      </c>
    </row>
    <row r="739" spans="1:18" ht="14.1" customHeight="1">
      <c r="A739" s="73">
        <v>739</v>
      </c>
      <c r="B739" s="457" t="s">
        <v>258</v>
      </c>
      <c r="C739" s="273" t="s">
        <v>608</v>
      </c>
      <c r="D739" s="467" t="s">
        <v>346</v>
      </c>
      <c r="E739" s="470" t="s">
        <v>600</v>
      </c>
      <c r="F739" s="84" t="s">
        <v>377</v>
      </c>
      <c r="G739" s="273" t="s">
        <v>39</v>
      </c>
      <c r="H739" s="69" t="s">
        <v>78</v>
      </c>
      <c r="I739" s="457" t="s">
        <v>79</v>
      </c>
      <c r="J739" s="471">
        <v>19.600000000000001</v>
      </c>
      <c r="K739" s="304">
        <f t="shared" si="22"/>
        <v>40</v>
      </c>
      <c r="L739" s="221">
        <v>40</v>
      </c>
      <c r="M739" s="220" t="e">
        <f>IF(L739="nio",0,IF(L739&gt;0,L739*J739/N739,0))*VLOOKUP(B739,'2B-Kosten per locatie'!$A$14:$D$38,4,FALSE)</f>
        <v>#DIV/0!</v>
      </c>
      <c r="N739" s="305">
        <f>IF(L739="nio",0,IF(L739&gt;0,VLOOKUP(G739,'3-Productie normen'!A:J,VLOOKUP(L739,'3-Productie normen'!$B$34:$C$37,2,FALSE),FALSE)))</f>
        <v>0</v>
      </c>
      <c r="O739" s="306" t="str">
        <f>VLOOKUP(G739,'3-Productie normen'!A:L,9,FALSE)</f>
        <v>B</v>
      </c>
      <c r="P739" s="306"/>
      <c r="R739" s="307">
        <f t="shared" si="23"/>
        <v>784</v>
      </c>
    </row>
    <row r="740" spans="1:18" ht="14.1" customHeight="1">
      <c r="A740" s="73">
        <v>740</v>
      </c>
      <c r="B740" s="457" t="s">
        <v>258</v>
      </c>
      <c r="C740" s="273" t="s">
        <v>608</v>
      </c>
      <c r="D740" s="467" t="s">
        <v>346</v>
      </c>
      <c r="E740" s="470" t="s">
        <v>554</v>
      </c>
      <c r="F740" s="84" t="s">
        <v>51</v>
      </c>
      <c r="G740" s="273" t="s">
        <v>51</v>
      </c>
      <c r="H740" s="69" t="s">
        <v>78</v>
      </c>
      <c r="I740" s="457" t="s">
        <v>79</v>
      </c>
      <c r="J740" s="471">
        <v>4.7</v>
      </c>
      <c r="K740" s="304">
        <f t="shared" si="22"/>
        <v>200</v>
      </c>
      <c r="L740" s="221">
        <v>200</v>
      </c>
      <c r="M740" s="220" t="e">
        <f>IF(L740="nio",0,IF(L740&gt;0,L740*J740/N740,0))*VLOOKUP(B740,'2B-Kosten per locatie'!$A$14:$D$38,4,FALSE)</f>
        <v>#DIV/0!</v>
      </c>
      <c r="N740" s="305">
        <f>IF(L740="nio",0,IF(L740&gt;0,VLOOKUP(G740,'3-Productie normen'!A:J,VLOOKUP(L740,'3-Productie normen'!$B$34:$C$37,2,FALSE),FALSE)))</f>
        <v>0</v>
      </c>
      <c r="O740" s="306" t="str">
        <f>VLOOKUP(G740,'3-Productie normen'!A:L,9,FALSE)</f>
        <v>V</v>
      </c>
      <c r="P740" s="306"/>
      <c r="R740" s="307">
        <f t="shared" si="23"/>
        <v>940</v>
      </c>
    </row>
    <row r="741" spans="1:18" ht="14.1" customHeight="1">
      <c r="A741" s="73">
        <v>741</v>
      </c>
      <c r="B741" s="457" t="s">
        <v>258</v>
      </c>
      <c r="C741" s="273" t="s">
        <v>608</v>
      </c>
      <c r="D741" s="467" t="s">
        <v>346</v>
      </c>
      <c r="E741" s="470" t="s">
        <v>521</v>
      </c>
      <c r="F741" s="84" t="s">
        <v>510</v>
      </c>
      <c r="G741" s="84" t="s">
        <v>43</v>
      </c>
      <c r="H741" s="69" t="s">
        <v>75</v>
      </c>
      <c r="I741" s="69" t="s">
        <v>75</v>
      </c>
      <c r="J741" s="471">
        <v>107.55</v>
      </c>
      <c r="K741" s="304">
        <f t="shared" si="22"/>
        <v>200</v>
      </c>
      <c r="L741" s="221">
        <v>200</v>
      </c>
      <c r="M741" s="220" t="e">
        <f>IF(L741="nio",0,IF(L741&gt;0,L741*J741/N741,0))*VLOOKUP(B741,'2B-Kosten per locatie'!$A$14:$D$38,4,FALSE)</f>
        <v>#DIV/0!</v>
      </c>
      <c r="N741" s="305">
        <f>IF(L741="nio",0,IF(L741&gt;0,VLOOKUP(G741,'3-Productie normen'!A:J,VLOOKUP(L741,'3-Productie normen'!$B$34:$C$37,2,FALSE),FALSE)))</f>
        <v>0</v>
      </c>
      <c r="O741" s="306" t="str">
        <f>VLOOKUP(G741,'3-Productie normen'!A:L,9,FALSE)</f>
        <v>V</v>
      </c>
      <c r="P741" s="306"/>
      <c r="R741" s="307">
        <f t="shared" si="23"/>
        <v>21510</v>
      </c>
    </row>
    <row r="742" spans="1:18" ht="14.1" customHeight="1">
      <c r="A742" s="73">
        <v>742</v>
      </c>
      <c r="B742" s="457" t="s">
        <v>258</v>
      </c>
      <c r="C742" s="273" t="s">
        <v>608</v>
      </c>
      <c r="D742" s="467" t="s">
        <v>346</v>
      </c>
      <c r="E742" s="470" t="s">
        <v>522</v>
      </c>
      <c r="F742" s="84" t="s">
        <v>293</v>
      </c>
      <c r="G742" s="69" t="s">
        <v>290</v>
      </c>
      <c r="H742" s="69" t="s">
        <v>75</v>
      </c>
      <c r="I742" s="69" t="s">
        <v>75</v>
      </c>
      <c r="J742" s="471">
        <v>56</v>
      </c>
      <c r="K742" s="304">
        <f t="shared" si="22"/>
        <v>80</v>
      </c>
      <c r="L742" s="221">
        <v>80</v>
      </c>
      <c r="M742" s="220" t="e">
        <f>IF(L742="nio",0,IF(L742&gt;0,L742*J742/N742,0))*VLOOKUP(B742,'2B-Kosten per locatie'!$A$14:$D$38,4,FALSE)</f>
        <v>#DIV/0!</v>
      </c>
      <c r="N742" s="305">
        <f>IF(L742="nio",0,IF(L742&gt;0,VLOOKUP(G742,'3-Productie normen'!A:J,VLOOKUP(L742,'3-Productie normen'!$B$34:$C$37,2,FALSE),FALSE)))</f>
        <v>0</v>
      </c>
      <c r="O742" s="306" t="str">
        <f>VLOOKUP(G742,'3-Productie normen'!A:L,9,FALSE)</f>
        <v>L</v>
      </c>
      <c r="P742" s="306"/>
      <c r="R742" s="307">
        <f t="shared" si="23"/>
        <v>4480</v>
      </c>
    </row>
    <row r="743" spans="1:18" ht="14.1" customHeight="1">
      <c r="A743" s="73">
        <v>743</v>
      </c>
      <c r="B743" s="457" t="s">
        <v>258</v>
      </c>
      <c r="C743" s="273" t="s">
        <v>608</v>
      </c>
      <c r="D743" s="467" t="s">
        <v>346</v>
      </c>
      <c r="E743" s="470" t="s">
        <v>523</v>
      </c>
      <c r="F743" s="84" t="s">
        <v>592</v>
      </c>
      <c r="G743" s="69" t="s">
        <v>290</v>
      </c>
      <c r="H743" s="69" t="s">
        <v>75</v>
      </c>
      <c r="I743" s="69" t="s">
        <v>75</v>
      </c>
      <c r="J743" s="471">
        <v>56.75</v>
      </c>
      <c r="K743" s="304">
        <f t="shared" si="22"/>
        <v>80</v>
      </c>
      <c r="L743" s="221">
        <v>80</v>
      </c>
      <c r="M743" s="220" t="e">
        <f>IF(L743="nio",0,IF(L743&gt;0,L743*J743/N743,0))*VLOOKUP(B743,'2B-Kosten per locatie'!$A$14:$D$38,4,FALSE)</f>
        <v>#DIV/0!</v>
      </c>
      <c r="N743" s="305">
        <f>IF(L743="nio",0,IF(L743&gt;0,VLOOKUP(G743,'3-Productie normen'!A:J,VLOOKUP(L743,'3-Productie normen'!$B$34:$C$37,2,FALSE),FALSE)))</f>
        <v>0</v>
      </c>
      <c r="O743" s="306" t="str">
        <f>VLOOKUP(G743,'3-Productie normen'!A:L,9,FALSE)</f>
        <v>L</v>
      </c>
      <c r="P743" s="306"/>
      <c r="R743" s="307">
        <f t="shared" si="23"/>
        <v>4540</v>
      </c>
    </row>
    <row r="744" spans="1:18" ht="14.1" customHeight="1">
      <c r="A744" s="73">
        <v>744</v>
      </c>
      <c r="B744" s="457" t="s">
        <v>258</v>
      </c>
      <c r="C744" s="273" t="s">
        <v>608</v>
      </c>
      <c r="D744" s="467" t="s">
        <v>346</v>
      </c>
      <c r="E744" s="470" t="s">
        <v>524</v>
      </c>
      <c r="F744" s="84" t="s">
        <v>293</v>
      </c>
      <c r="G744" s="69" t="s">
        <v>290</v>
      </c>
      <c r="H744" s="69" t="s">
        <v>75</v>
      </c>
      <c r="I744" s="69" t="s">
        <v>75</v>
      </c>
      <c r="J744" s="471">
        <v>56</v>
      </c>
      <c r="K744" s="304">
        <f t="shared" si="22"/>
        <v>80</v>
      </c>
      <c r="L744" s="221">
        <v>80</v>
      </c>
      <c r="M744" s="220" t="e">
        <f>IF(L744="nio",0,IF(L744&gt;0,L744*J744/N744,0))*VLOOKUP(B744,'2B-Kosten per locatie'!$A$14:$D$38,4,FALSE)</f>
        <v>#DIV/0!</v>
      </c>
      <c r="N744" s="305">
        <f>IF(L744="nio",0,IF(L744&gt;0,VLOOKUP(G744,'3-Productie normen'!A:J,VLOOKUP(L744,'3-Productie normen'!$B$34:$C$37,2,FALSE),FALSE)))</f>
        <v>0</v>
      </c>
      <c r="O744" s="306" t="str">
        <f>VLOOKUP(G744,'3-Productie normen'!A:L,9,FALSE)</f>
        <v>L</v>
      </c>
      <c r="P744" s="306"/>
      <c r="R744" s="307">
        <f t="shared" si="23"/>
        <v>4480</v>
      </c>
    </row>
    <row r="745" spans="1:18" ht="14.1" customHeight="1">
      <c r="A745" s="73">
        <v>745</v>
      </c>
      <c r="B745" s="457" t="s">
        <v>258</v>
      </c>
      <c r="C745" s="273" t="s">
        <v>608</v>
      </c>
      <c r="D745" s="467" t="s">
        <v>346</v>
      </c>
      <c r="E745" s="470" t="s">
        <v>526</v>
      </c>
      <c r="F745" s="84" t="s">
        <v>566</v>
      </c>
      <c r="G745" s="84" t="s">
        <v>54</v>
      </c>
      <c r="H745" s="69" t="s">
        <v>75</v>
      </c>
      <c r="I745" s="69" t="s">
        <v>75</v>
      </c>
      <c r="J745" s="471">
        <v>3.7</v>
      </c>
      <c r="K745" s="304">
        <f t="shared" si="22"/>
        <v>0</v>
      </c>
      <c r="L745" s="221" t="s">
        <v>54</v>
      </c>
      <c r="M745" s="220">
        <f>IF(L745="nio",0,IF(L745&gt;0,L745*J745/N745,0))*VLOOKUP(B745,'2B-Kosten per locatie'!$A$14:$D$38,4,FALSE)</f>
        <v>0</v>
      </c>
      <c r="N745" s="305">
        <f>IF(L745="nio",0,IF(L745&gt;0,VLOOKUP(G745,'3-Productie normen'!A:J,VLOOKUP(L745,'3-Productie normen'!$B$34:$C$37,2,FALSE),FALSE)))</f>
        <v>0</v>
      </c>
      <c r="O745" s="306">
        <f>VLOOKUP(G745,'3-Productie normen'!A:L,9,FALSE)</f>
        <v>0</v>
      </c>
      <c r="P745" s="306"/>
      <c r="R745" s="307">
        <f t="shared" si="23"/>
        <v>0</v>
      </c>
    </row>
    <row r="746" spans="1:18" ht="14.1" customHeight="1">
      <c r="A746" s="73">
        <v>746</v>
      </c>
      <c r="B746" s="457" t="s">
        <v>258</v>
      </c>
      <c r="C746" s="273" t="s">
        <v>608</v>
      </c>
      <c r="D746" s="467" t="s">
        <v>346</v>
      </c>
      <c r="E746" s="470" t="s">
        <v>397</v>
      </c>
      <c r="F746" s="84" t="s">
        <v>415</v>
      </c>
      <c r="G746" s="286" t="s">
        <v>41</v>
      </c>
      <c r="H746" s="69" t="s">
        <v>350</v>
      </c>
      <c r="I746" s="457" t="s">
        <v>76</v>
      </c>
      <c r="J746" s="471">
        <v>5.6</v>
      </c>
      <c r="K746" s="304">
        <f t="shared" si="22"/>
        <v>200</v>
      </c>
      <c r="L746" s="221">
        <v>200</v>
      </c>
      <c r="M746" s="220" t="e">
        <f>IF(L746="nio",0,IF(L746&gt;0,L746*J746/N746,0))*VLOOKUP(B746,'2B-Kosten per locatie'!$A$14:$D$38,4,FALSE)</f>
        <v>#DIV/0!</v>
      </c>
      <c r="N746" s="305">
        <f>IF(L746="nio",0,IF(L746&gt;0,VLOOKUP(G746,'3-Productie normen'!A:J,VLOOKUP(L746,'3-Productie normen'!$B$34:$C$37,2,FALSE),FALSE)))</f>
        <v>0</v>
      </c>
      <c r="O746" s="306" t="str">
        <f>VLOOKUP(G746,'3-Productie normen'!A:L,9,FALSE)</f>
        <v>S</v>
      </c>
      <c r="P746" s="306"/>
      <c r="R746" s="307">
        <f t="shared" si="23"/>
        <v>1120</v>
      </c>
    </row>
    <row r="747" spans="1:18" ht="14.1" customHeight="1">
      <c r="A747" s="73">
        <v>747</v>
      </c>
      <c r="B747" s="457" t="s">
        <v>258</v>
      </c>
      <c r="C747" s="273" t="s">
        <v>608</v>
      </c>
      <c r="D747" s="467" t="s">
        <v>346</v>
      </c>
      <c r="E747" s="470" t="s">
        <v>398</v>
      </c>
      <c r="F747" s="84" t="s">
        <v>415</v>
      </c>
      <c r="G747" s="286" t="s">
        <v>41</v>
      </c>
      <c r="H747" s="69" t="s">
        <v>350</v>
      </c>
      <c r="I747" s="457" t="s">
        <v>76</v>
      </c>
      <c r="J747" s="471">
        <v>5.6</v>
      </c>
      <c r="K747" s="304">
        <f t="shared" si="22"/>
        <v>200</v>
      </c>
      <c r="L747" s="221">
        <v>200</v>
      </c>
      <c r="M747" s="220" t="e">
        <f>IF(L747="nio",0,IF(L747&gt;0,L747*J747/N747,0))*VLOOKUP(B747,'2B-Kosten per locatie'!$A$14:$D$38,4,FALSE)</f>
        <v>#DIV/0!</v>
      </c>
      <c r="N747" s="305">
        <f>IF(L747="nio",0,IF(L747&gt;0,VLOOKUP(G747,'3-Productie normen'!A:J,VLOOKUP(L747,'3-Productie normen'!$B$34:$C$37,2,FALSE),FALSE)))</f>
        <v>0</v>
      </c>
      <c r="O747" s="306" t="str">
        <f>VLOOKUP(G747,'3-Productie normen'!A:L,9,FALSE)</f>
        <v>S</v>
      </c>
      <c r="P747" s="306"/>
      <c r="R747" s="307">
        <f t="shared" si="23"/>
        <v>1120</v>
      </c>
    </row>
    <row r="748" spans="1:18" ht="14.1" customHeight="1">
      <c r="A748" s="73">
        <v>748</v>
      </c>
      <c r="B748" s="457" t="s">
        <v>258</v>
      </c>
      <c r="C748" s="273" t="s">
        <v>608</v>
      </c>
      <c r="D748" s="467" t="s">
        <v>346</v>
      </c>
      <c r="E748" s="470"/>
      <c r="F748" s="84" t="s">
        <v>53</v>
      </c>
      <c r="G748" s="69" t="s">
        <v>53</v>
      </c>
      <c r="H748" s="84" t="s">
        <v>649</v>
      </c>
      <c r="I748" s="458" t="s">
        <v>80</v>
      </c>
      <c r="J748" s="471">
        <v>1.5</v>
      </c>
      <c r="K748" s="304">
        <f t="shared" si="22"/>
        <v>200</v>
      </c>
      <c r="L748" s="221">
        <v>200</v>
      </c>
      <c r="M748" s="220" t="e">
        <f>IF(L748="nio",0,IF(L748&gt;0,L748*J748/N748,0))*VLOOKUP(B748,'2B-Kosten per locatie'!$A$14:$D$38,4,FALSE)</f>
        <v>#DIV/0!</v>
      </c>
      <c r="N748" s="305">
        <f>IF(L748="nio",0,IF(L748&gt;0,VLOOKUP(G748,'3-Productie normen'!A:J,VLOOKUP(L748,'3-Productie normen'!$B$34:$C$37,2,FALSE),FALSE)))</f>
        <v>0</v>
      </c>
      <c r="O748" s="306" t="str">
        <f>VLOOKUP(G748,'3-Productie normen'!A:L,9,FALSE)</f>
        <v>V</v>
      </c>
      <c r="P748" s="306"/>
      <c r="R748" s="307">
        <f t="shared" si="23"/>
        <v>300</v>
      </c>
    </row>
    <row r="749" spans="1:18" ht="14.1" customHeight="1">
      <c r="A749" s="73">
        <v>749</v>
      </c>
      <c r="B749" s="457" t="s">
        <v>258</v>
      </c>
      <c r="C749" s="273" t="s">
        <v>608</v>
      </c>
      <c r="D749" s="302">
        <v>1</v>
      </c>
      <c r="E749" s="470" t="s">
        <v>321</v>
      </c>
      <c r="F749" s="84" t="s">
        <v>593</v>
      </c>
      <c r="G749" s="84" t="s">
        <v>290</v>
      </c>
      <c r="H749" s="84" t="s">
        <v>649</v>
      </c>
      <c r="I749" s="458" t="s">
        <v>80</v>
      </c>
      <c r="J749" s="471">
        <v>71</v>
      </c>
      <c r="K749" s="304">
        <f t="shared" si="22"/>
        <v>80</v>
      </c>
      <c r="L749" s="221">
        <v>80</v>
      </c>
      <c r="M749" s="220" t="e">
        <f>IF(L749="nio",0,IF(L749&gt;0,L749*J749/N749,0))*VLOOKUP(B749,'2B-Kosten per locatie'!$A$14:$D$38,4,FALSE)</f>
        <v>#DIV/0!</v>
      </c>
      <c r="N749" s="305">
        <f>IF(L749="nio",0,IF(L749&gt;0,VLOOKUP(G749,'3-Productie normen'!A:J,VLOOKUP(L749,'3-Productie normen'!$B$34:$C$37,2,FALSE),FALSE)))</f>
        <v>0</v>
      </c>
      <c r="O749" s="306" t="str">
        <f>VLOOKUP(G749,'3-Productie normen'!A:L,9,FALSE)</f>
        <v>L</v>
      </c>
      <c r="P749" s="306"/>
      <c r="R749" s="307">
        <f t="shared" si="23"/>
        <v>5680</v>
      </c>
    </row>
    <row r="750" spans="1:18" ht="14.1" customHeight="1">
      <c r="A750" s="73">
        <v>750</v>
      </c>
      <c r="B750" s="457" t="s">
        <v>258</v>
      </c>
      <c r="C750" s="273" t="s">
        <v>608</v>
      </c>
      <c r="D750" s="302">
        <v>1</v>
      </c>
      <c r="E750" s="470" t="s">
        <v>601</v>
      </c>
      <c r="F750" s="84" t="s">
        <v>593</v>
      </c>
      <c r="G750" s="84" t="s">
        <v>290</v>
      </c>
      <c r="H750" s="84" t="s">
        <v>649</v>
      </c>
      <c r="I750" s="458" t="s">
        <v>80</v>
      </c>
      <c r="J750" s="471">
        <v>84.75</v>
      </c>
      <c r="K750" s="304">
        <f t="shared" ref="K750:K813" si="24">SUM(L750:L750)</f>
        <v>80</v>
      </c>
      <c r="L750" s="221">
        <v>80</v>
      </c>
      <c r="M750" s="220" t="e">
        <f>IF(L750="nio",0,IF(L750&gt;0,L750*J750/N750,0))*VLOOKUP(B750,'2B-Kosten per locatie'!$A$14:$D$38,4,FALSE)</f>
        <v>#DIV/0!</v>
      </c>
      <c r="N750" s="305">
        <f>IF(L750="nio",0,IF(L750&gt;0,VLOOKUP(G750,'3-Productie normen'!A:J,VLOOKUP(L750,'3-Productie normen'!$B$34:$C$37,2,FALSE),FALSE)))</f>
        <v>0</v>
      </c>
      <c r="O750" s="306" t="str">
        <f>VLOOKUP(G750,'3-Productie normen'!A:L,9,FALSE)</f>
        <v>L</v>
      </c>
      <c r="P750" s="306"/>
      <c r="R750" s="307">
        <f t="shared" si="23"/>
        <v>6780</v>
      </c>
    </row>
    <row r="751" spans="1:18" ht="14.1" customHeight="1">
      <c r="A751" s="73">
        <v>751</v>
      </c>
      <c r="B751" s="457" t="s">
        <v>258</v>
      </c>
      <c r="C751" s="273" t="s">
        <v>608</v>
      </c>
      <c r="D751" s="302">
        <v>1</v>
      </c>
      <c r="E751" s="470" t="s">
        <v>325</v>
      </c>
      <c r="F751" s="84" t="s">
        <v>293</v>
      </c>
      <c r="G751" s="69" t="s">
        <v>290</v>
      </c>
      <c r="H751" s="69" t="s">
        <v>75</v>
      </c>
      <c r="I751" s="69" t="s">
        <v>75</v>
      </c>
      <c r="J751" s="471">
        <v>53.65</v>
      </c>
      <c r="K751" s="304">
        <f t="shared" si="24"/>
        <v>80</v>
      </c>
      <c r="L751" s="221">
        <v>80</v>
      </c>
      <c r="M751" s="220" t="e">
        <f>IF(L751="nio",0,IF(L751&gt;0,L751*J751/N751,0))*VLOOKUP(B751,'2B-Kosten per locatie'!$A$14:$D$38,4,FALSE)</f>
        <v>#DIV/0!</v>
      </c>
      <c r="N751" s="305">
        <f>IF(L751="nio",0,IF(L751&gt;0,VLOOKUP(G751,'3-Productie normen'!A:J,VLOOKUP(L751,'3-Productie normen'!$B$34:$C$37,2,FALSE),FALSE)))</f>
        <v>0</v>
      </c>
      <c r="O751" s="306" t="str">
        <f>VLOOKUP(G751,'3-Productie normen'!A:L,9,FALSE)</f>
        <v>L</v>
      </c>
      <c r="P751" s="306"/>
      <c r="R751" s="307">
        <f t="shared" ref="R751:R814" si="25">K751*J751</f>
        <v>4292</v>
      </c>
    </row>
    <row r="752" spans="1:18" ht="14.1" customHeight="1">
      <c r="A752" s="73">
        <v>752</v>
      </c>
      <c r="B752" s="457" t="s">
        <v>258</v>
      </c>
      <c r="C752" s="273" t="s">
        <v>608</v>
      </c>
      <c r="D752" s="302">
        <v>1</v>
      </c>
      <c r="E752" s="470" t="s">
        <v>326</v>
      </c>
      <c r="F752" s="84" t="s">
        <v>293</v>
      </c>
      <c r="G752" s="69" t="s">
        <v>290</v>
      </c>
      <c r="H752" s="69" t="s">
        <v>75</v>
      </c>
      <c r="I752" s="69" t="s">
        <v>75</v>
      </c>
      <c r="J752" s="471">
        <v>54.4</v>
      </c>
      <c r="K752" s="304">
        <f t="shared" si="24"/>
        <v>80</v>
      </c>
      <c r="L752" s="221">
        <v>80</v>
      </c>
      <c r="M752" s="220" t="e">
        <f>IF(L752="nio",0,IF(L752&gt;0,L752*J752/N752,0))*VLOOKUP(B752,'2B-Kosten per locatie'!$A$14:$D$38,4,FALSE)</f>
        <v>#DIV/0!</v>
      </c>
      <c r="N752" s="305">
        <f>IF(L752="nio",0,IF(L752&gt;0,VLOOKUP(G752,'3-Productie normen'!A:J,VLOOKUP(L752,'3-Productie normen'!$B$34:$C$37,2,FALSE),FALSE)))</f>
        <v>0</v>
      </c>
      <c r="O752" s="306" t="str">
        <f>VLOOKUP(G752,'3-Productie normen'!A:L,9,FALSE)</f>
        <v>L</v>
      </c>
      <c r="P752" s="306"/>
      <c r="R752" s="307">
        <f t="shared" si="25"/>
        <v>4352</v>
      </c>
    </row>
    <row r="753" spans="1:18" ht="14.1" customHeight="1">
      <c r="A753" s="73">
        <v>753</v>
      </c>
      <c r="B753" s="457" t="s">
        <v>258</v>
      </c>
      <c r="C753" s="273" t="s">
        <v>608</v>
      </c>
      <c r="D753" s="302">
        <v>1</v>
      </c>
      <c r="E753" s="470" t="s">
        <v>327</v>
      </c>
      <c r="F753" s="84" t="s">
        <v>293</v>
      </c>
      <c r="G753" s="69" t="s">
        <v>290</v>
      </c>
      <c r="H753" s="69" t="s">
        <v>75</v>
      </c>
      <c r="I753" s="69" t="s">
        <v>75</v>
      </c>
      <c r="J753" s="471">
        <v>54.4</v>
      </c>
      <c r="K753" s="304">
        <f t="shared" si="24"/>
        <v>80</v>
      </c>
      <c r="L753" s="221">
        <v>80</v>
      </c>
      <c r="M753" s="220" t="e">
        <f>IF(L753="nio",0,IF(L753&gt;0,L753*J753/N753,0))*VLOOKUP(B753,'2B-Kosten per locatie'!$A$14:$D$38,4,FALSE)</f>
        <v>#DIV/0!</v>
      </c>
      <c r="N753" s="305">
        <f>IF(L753="nio",0,IF(L753&gt;0,VLOOKUP(G753,'3-Productie normen'!A:J,VLOOKUP(L753,'3-Productie normen'!$B$34:$C$37,2,FALSE),FALSE)))</f>
        <v>0</v>
      </c>
      <c r="O753" s="306" t="str">
        <f>VLOOKUP(G753,'3-Productie normen'!A:L,9,FALSE)</f>
        <v>L</v>
      </c>
      <c r="P753" s="306"/>
      <c r="R753" s="307">
        <f t="shared" si="25"/>
        <v>4352</v>
      </c>
    </row>
    <row r="754" spans="1:18" ht="14.1" customHeight="1">
      <c r="A754" s="73">
        <v>754</v>
      </c>
      <c r="B754" s="457" t="s">
        <v>258</v>
      </c>
      <c r="C754" s="273" t="s">
        <v>608</v>
      </c>
      <c r="D754" s="302">
        <v>1</v>
      </c>
      <c r="E754" s="470" t="s">
        <v>328</v>
      </c>
      <c r="F754" s="84" t="s">
        <v>293</v>
      </c>
      <c r="G754" s="69" t="s">
        <v>290</v>
      </c>
      <c r="H754" s="69" t="s">
        <v>75</v>
      </c>
      <c r="I754" s="69" t="s">
        <v>75</v>
      </c>
      <c r="J754" s="471">
        <v>54.4</v>
      </c>
      <c r="K754" s="304">
        <f t="shared" si="24"/>
        <v>80</v>
      </c>
      <c r="L754" s="221">
        <v>80</v>
      </c>
      <c r="M754" s="220" t="e">
        <f>IF(L754="nio",0,IF(L754&gt;0,L754*J754/N754,0))*VLOOKUP(B754,'2B-Kosten per locatie'!$A$14:$D$38,4,FALSE)</f>
        <v>#DIV/0!</v>
      </c>
      <c r="N754" s="305">
        <f>IF(L754="nio",0,IF(L754&gt;0,VLOOKUP(G754,'3-Productie normen'!A:J,VLOOKUP(L754,'3-Productie normen'!$B$34:$C$37,2,FALSE),FALSE)))</f>
        <v>0</v>
      </c>
      <c r="O754" s="306" t="str">
        <f>VLOOKUP(G754,'3-Productie normen'!A:L,9,FALSE)</f>
        <v>L</v>
      </c>
      <c r="P754" s="306"/>
      <c r="R754" s="307">
        <f t="shared" si="25"/>
        <v>4352</v>
      </c>
    </row>
    <row r="755" spans="1:18" ht="14.1" customHeight="1">
      <c r="A755" s="73">
        <v>755</v>
      </c>
      <c r="B755" s="457" t="s">
        <v>258</v>
      </c>
      <c r="C755" s="273" t="s">
        <v>608</v>
      </c>
      <c r="D755" s="302">
        <v>1</v>
      </c>
      <c r="E755" s="470" t="s">
        <v>329</v>
      </c>
      <c r="F755" s="84" t="s">
        <v>293</v>
      </c>
      <c r="G755" s="69" t="s">
        <v>290</v>
      </c>
      <c r="H755" s="69" t="s">
        <v>75</v>
      </c>
      <c r="I755" s="69" t="s">
        <v>75</v>
      </c>
      <c r="J755" s="471">
        <v>55</v>
      </c>
      <c r="K755" s="304">
        <f t="shared" si="24"/>
        <v>80</v>
      </c>
      <c r="L755" s="221">
        <v>80</v>
      </c>
      <c r="M755" s="220" t="e">
        <f>IF(L755="nio",0,IF(L755&gt;0,L755*J755/N755,0))*VLOOKUP(B755,'2B-Kosten per locatie'!$A$14:$D$38,4,FALSE)</f>
        <v>#DIV/0!</v>
      </c>
      <c r="N755" s="305">
        <f>IF(L755="nio",0,IF(L755&gt;0,VLOOKUP(G755,'3-Productie normen'!A:J,VLOOKUP(L755,'3-Productie normen'!$B$34:$C$37,2,FALSE),FALSE)))</f>
        <v>0</v>
      </c>
      <c r="O755" s="306" t="str">
        <f>VLOOKUP(G755,'3-Productie normen'!A:L,9,FALSE)</f>
        <v>L</v>
      </c>
      <c r="P755" s="306"/>
      <c r="R755" s="307">
        <f t="shared" si="25"/>
        <v>4400</v>
      </c>
    </row>
    <row r="756" spans="1:18" ht="14.1" customHeight="1">
      <c r="A756" s="73">
        <v>756</v>
      </c>
      <c r="B756" s="457" t="s">
        <v>258</v>
      </c>
      <c r="C756" s="273" t="s">
        <v>608</v>
      </c>
      <c r="D756" s="302">
        <v>1</v>
      </c>
      <c r="E756" s="470" t="s">
        <v>330</v>
      </c>
      <c r="F756" s="84" t="s">
        <v>415</v>
      </c>
      <c r="G756" s="286" t="s">
        <v>41</v>
      </c>
      <c r="H756" s="69" t="s">
        <v>350</v>
      </c>
      <c r="I756" s="457" t="s">
        <v>76</v>
      </c>
      <c r="J756" s="471">
        <v>5.5</v>
      </c>
      <c r="K756" s="304">
        <f t="shared" si="24"/>
        <v>200</v>
      </c>
      <c r="L756" s="221">
        <v>200</v>
      </c>
      <c r="M756" s="220" t="e">
        <f>IF(L756="nio",0,IF(L756&gt;0,L756*J756/N756,0))*VLOOKUP(B756,'2B-Kosten per locatie'!$A$14:$D$38,4,FALSE)</f>
        <v>#DIV/0!</v>
      </c>
      <c r="N756" s="305">
        <f>IF(L756="nio",0,IF(L756&gt;0,VLOOKUP(G756,'3-Productie normen'!A:J,VLOOKUP(L756,'3-Productie normen'!$B$34:$C$37,2,FALSE),FALSE)))</f>
        <v>0</v>
      </c>
      <c r="O756" s="306" t="str">
        <f>VLOOKUP(G756,'3-Productie normen'!A:L,9,FALSE)</f>
        <v>S</v>
      </c>
      <c r="P756" s="306"/>
      <c r="R756" s="307">
        <f t="shared" si="25"/>
        <v>1100</v>
      </c>
    </row>
    <row r="757" spans="1:18" ht="14.1" customHeight="1">
      <c r="A757" s="73">
        <v>757</v>
      </c>
      <c r="B757" s="457" t="s">
        <v>258</v>
      </c>
      <c r="C757" s="273" t="s">
        <v>608</v>
      </c>
      <c r="D757" s="302">
        <v>1</v>
      </c>
      <c r="E757" s="470" t="s">
        <v>331</v>
      </c>
      <c r="F757" s="84" t="s">
        <v>415</v>
      </c>
      <c r="G757" s="286" t="s">
        <v>41</v>
      </c>
      <c r="H757" s="69" t="s">
        <v>350</v>
      </c>
      <c r="I757" s="457" t="s">
        <v>76</v>
      </c>
      <c r="J757" s="471">
        <v>5.6</v>
      </c>
      <c r="K757" s="304">
        <f t="shared" si="24"/>
        <v>200</v>
      </c>
      <c r="L757" s="221">
        <v>200</v>
      </c>
      <c r="M757" s="220" t="e">
        <f>IF(L757="nio",0,IF(L757&gt;0,L757*J757/N757,0))*VLOOKUP(B757,'2B-Kosten per locatie'!$A$14:$D$38,4,FALSE)</f>
        <v>#DIV/0!</v>
      </c>
      <c r="N757" s="305">
        <f>IF(L757="nio",0,IF(L757&gt;0,VLOOKUP(G757,'3-Productie normen'!A:J,VLOOKUP(L757,'3-Productie normen'!$B$34:$C$37,2,FALSE),FALSE)))</f>
        <v>0</v>
      </c>
      <c r="O757" s="306" t="str">
        <f>VLOOKUP(G757,'3-Productie normen'!A:L,9,FALSE)</f>
        <v>S</v>
      </c>
      <c r="P757" s="306"/>
      <c r="R757" s="307">
        <f t="shared" si="25"/>
        <v>1120</v>
      </c>
    </row>
    <row r="758" spans="1:18" ht="14.1" customHeight="1">
      <c r="A758" s="73">
        <v>758</v>
      </c>
      <c r="B758" s="457" t="s">
        <v>258</v>
      </c>
      <c r="C758" s="273" t="s">
        <v>608</v>
      </c>
      <c r="D758" s="302">
        <v>1</v>
      </c>
      <c r="E758" s="470" t="s">
        <v>332</v>
      </c>
      <c r="F758" s="84" t="s">
        <v>415</v>
      </c>
      <c r="G758" s="286" t="s">
        <v>41</v>
      </c>
      <c r="H758" s="69" t="s">
        <v>350</v>
      </c>
      <c r="I758" s="457" t="s">
        <v>76</v>
      </c>
      <c r="J758" s="471">
        <v>5.6</v>
      </c>
      <c r="K758" s="304">
        <f t="shared" si="24"/>
        <v>200</v>
      </c>
      <c r="L758" s="221">
        <v>200</v>
      </c>
      <c r="M758" s="220" t="e">
        <f>IF(L758="nio",0,IF(L758&gt;0,L758*J758/N758,0))*VLOOKUP(B758,'2B-Kosten per locatie'!$A$14:$D$38,4,FALSE)</f>
        <v>#DIV/0!</v>
      </c>
      <c r="N758" s="305">
        <f>IF(L758="nio",0,IF(L758&gt;0,VLOOKUP(G758,'3-Productie normen'!A:J,VLOOKUP(L758,'3-Productie normen'!$B$34:$C$37,2,FALSE),FALSE)))</f>
        <v>0</v>
      </c>
      <c r="O758" s="306" t="str">
        <f>VLOOKUP(G758,'3-Productie normen'!A:L,9,FALSE)</f>
        <v>S</v>
      </c>
      <c r="P758" s="306"/>
      <c r="R758" s="307">
        <f t="shared" si="25"/>
        <v>1120</v>
      </c>
    </row>
    <row r="759" spans="1:18" ht="14.1" customHeight="1">
      <c r="A759" s="73">
        <v>759</v>
      </c>
      <c r="B759" s="457" t="s">
        <v>258</v>
      </c>
      <c r="C759" s="273" t="s">
        <v>608</v>
      </c>
      <c r="D759" s="302">
        <v>1</v>
      </c>
      <c r="E759" s="470" t="s">
        <v>333</v>
      </c>
      <c r="F759" s="84" t="s">
        <v>287</v>
      </c>
      <c r="G759" s="273" t="s">
        <v>43</v>
      </c>
      <c r="H759" s="69" t="s">
        <v>350</v>
      </c>
      <c r="I759" s="457" t="s">
        <v>80</v>
      </c>
      <c r="J759" s="471">
        <v>73.95</v>
      </c>
      <c r="K759" s="304">
        <f t="shared" si="24"/>
        <v>200</v>
      </c>
      <c r="L759" s="221">
        <v>200</v>
      </c>
      <c r="M759" s="220" t="e">
        <f>IF(L759="nio",0,IF(L759&gt;0,L759*J759/N759,0))*VLOOKUP(B759,'2B-Kosten per locatie'!$A$14:$D$38,4,FALSE)</f>
        <v>#DIV/0!</v>
      </c>
      <c r="N759" s="305">
        <f>IF(L759="nio",0,IF(L759&gt;0,VLOOKUP(G759,'3-Productie normen'!A:J,VLOOKUP(L759,'3-Productie normen'!$B$34:$C$37,2,FALSE),FALSE)))</f>
        <v>0</v>
      </c>
      <c r="O759" s="306" t="str">
        <f>VLOOKUP(G759,'3-Productie normen'!A:L,9,FALSE)</f>
        <v>V</v>
      </c>
      <c r="P759" s="306"/>
      <c r="R759" s="307">
        <f t="shared" si="25"/>
        <v>14790</v>
      </c>
    </row>
    <row r="760" spans="1:18" ht="14.1" customHeight="1">
      <c r="A760" s="73">
        <v>760</v>
      </c>
      <c r="B760" s="457" t="s">
        <v>258</v>
      </c>
      <c r="C760" s="273" t="s">
        <v>608</v>
      </c>
      <c r="D760" s="302">
        <v>1</v>
      </c>
      <c r="E760" s="470" t="s">
        <v>602</v>
      </c>
      <c r="F760" s="84" t="s">
        <v>594</v>
      </c>
      <c r="G760" s="69" t="s">
        <v>52</v>
      </c>
      <c r="H760" s="84" t="s">
        <v>644</v>
      </c>
      <c r="I760" s="458" t="s">
        <v>80</v>
      </c>
      <c r="J760" s="471">
        <v>4.8499999999999996</v>
      </c>
      <c r="K760" s="304">
        <f t="shared" si="24"/>
        <v>200</v>
      </c>
      <c r="L760" s="221">
        <v>200</v>
      </c>
      <c r="M760" s="220" t="e">
        <f>IF(L760="nio",0,IF(L760&gt;0,L760*J760/N760,0))*VLOOKUP(B760,'2B-Kosten per locatie'!$A$14:$D$38,4,FALSE)</f>
        <v>#DIV/0!</v>
      </c>
      <c r="N760" s="305">
        <f>IF(L760="nio",0,IF(L760&gt;0,VLOOKUP(G760,'3-Productie normen'!A:J,VLOOKUP(L760,'3-Productie normen'!$B$34:$C$37,2,FALSE),FALSE)))</f>
        <v>0</v>
      </c>
      <c r="O760" s="306" t="str">
        <f>VLOOKUP(G760,'3-Productie normen'!A:L,9,FALSE)</f>
        <v>V</v>
      </c>
      <c r="P760" s="306"/>
      <c r="R760" s="307">
        <f t="shared" si="25"/>
        <v>969.99999999999989</v>
      </c>
    </row>
    <row r="761" spans="1:18" ht="14.1" customHeight="1">
      <c r="A761" s="73">
        <v>761</v>
      </c>
      <c r="B761" s="457" t="s">
        <v>258</v>
      </c>
      <c r="C761" s="273" t="s">
        <v>608</v>
      </c>
      <c r="D761" s="302">
        <v>1</v>
      </c>
      <c r="E761" s="470" t="s">
        <v>603</v>
      </c>
      <c r="F761" s="84" t="s">
        <v>595</v>
      </c>
      <c r="G761" s="69" t="s">
        <v>52</v>
      </c>
      <c r="H761" s="84" t="s">
        <v>636</v>
      </c>
      <c r="I761" s="458" t="s">
        <v>80</v>
      </c>
      <c r="J761" s="471">
        <v>21.8</v>
      </c>
      <c r="K761" s="304">
        <f t="shared" si="24"/>
        <v>200</v>
      </c>
      <c r="L761" s="221">
        <v>200</v>
      </c>
      <c r="M761" s="220" t="e">
        <f>IF(L761="nio",0,IF(L761&gt;0,L761*J761/N761,0))*VLOOKUP(B761,'2B-Kosten per locatie'!$A$14:$D$38,4,FALSE)</f>
        <v>#DIV/0!</v>
      </c>
      <c r="N761" s="305">
        <f>IF(L761="nio",0,IF(L761&gt;0,VLOOKUP(G761,'3-Productie normen'!A:J,VLOOKUP(L761,'3-Productie normen'!$B$34:$C$37,2,FALSE),FALSE)))</f>
        <v>0</v>
      </c>
      <c r="O761" s="306" t="str">
        <f>VLOOKUP(G761,'3-Productie normen'!A:L,9,FALSE)</f>
        <v>V</v>
      </c>
      <c r="P761" s="306"/>
      <c r="R761" s="307">
        <f t="shared" si="25"/>
        <v>4360</v>
      </c>
    </row>
    <row r="762" spans="1:18" ht="14.1" customHeight="1">
      <c r="A762" s="73">
        <v>762</v>
      </c>
      <c r="B762" s="457" t="s">
        <v>258</v>
      </c>
      <c r="C762" s="273" t="s">
        <v>608</v>
      </c>
      <c r="D762" s="302">
        <v>1</v>
      </c>
      <c r="E762" s="470" t="s">
        <v>334</v>
      </c>
      <c r="F762" s="84" t="s">
        <v>287</v>
      </c>
      <c r="G762" s="273" t="s">
        <v>43</v>
      </c>
      <c r="H762" s="69" t="s">
        <v>75</v>
      </c>
      <c r="I762" s="69" t="s">
        <v>75</v>
      </c>
      <c r="J762" s="471">
        <v>26.9</v>
      </c>
      <c r="K762" s="304">
        <f t="shared" si="24"/>
        <v>200</v>
      </c>
      <c r="L762" s="221">
        <v>200</v>
      </c>
      <c r="M762" s="220" t="e">
        <f>IF(L762="nio",0,IF(L762&gt;0,L762*J762/N762,0))*VLOOKUP(B762,'2B-Kosten per locatie'!$A$14:$D$38,4,FALSE)</f>
        <v>#DIV/0!</v>
      </c>
      <c r="N762" s="305">
        <f>IF(L762="nio",0,IF(L762&gt;0,VLOOKUP(G762,'3-Productie normen'!A:J,VLOOKUP(L762,'3-Productie normen'!$B$34:$C$37,2,FALSE),FALSE)))</f>
        <v>0</v>
      </c>
      <c r="O762" s="306" t="str">
        <f>VLOOKUP(G762,'3-Productie normen'!A:L,9,FALSE)</f>
        <v>V</v>
      </c>
      <c r="P762" s="306"/>
      <c r="R762" s="307">
        <f t="shared" si="25"/>
        <v>5380</v>
      </c>
    </row>
    <row r="763" spans="1:18" ht="14.1" customHeight="1">
      <c r="A763" s="73">
        <v>763</v>
      </c>
      <c r="B763" s="457" t="s">
        <v>258</v>
      </c>
      <c r="C763" s="273" t="s">
        <v>608</v>
      </c>
      <c r="D763" s="302">
        <v>1</v>
      </c>
      <c r="E763" s="470" t="s">
        <v>401</v>
      </c>
      <c r="F763" s="84" t="s">
        <v>293</v>
      </c>
      <c r="G763" s="69" t="s">
        <v>290</v>
      </c>
      <c r="H763" s="69" t="s">
        <v>75</v>
      </c>
      <c r="I763" s="69" t="s">
        <v>75</v>
      </c>
      <c r="J763" s="471">
        <v>51.85</v>
      </c>
      <c r="K763" s="304">
        <f t="shared" si="24"/>
        <v>80</v>
      </c>
      <c r="L763" s="221">
        <v>80</v>
      </c>
      <c r="M763" s="220" t="e">
        <f>IF(L763="nio",0,IF(L763&gt;0,L763*J763/N763,0))*VLOOKUP(B763,'2B-Kosten per locatie'!$A$14:$D$38,4,FALSE)</f>
        <v>#DIV/0!</v>
      </c>
      <c r="N763" s="305">
        <f>IF(L763="nio",0,IF(L763&gt;0,VLOOKUP(G763,'3-Productie normen'!A:J,VLOOKUP(L763,'3-Productie normen'!$B$34:$C$37,2,FALSE),FALSE)))</f>
        <v>0</v>
      </c>
      <c r="O763" s="306" t="str">
        <f>VLOOKUP(G763,'3-Productie normen'!A:L,9,FALSE)</f>
        <v>L</v>
      </c>
      <c r="P763" s="306"/>
      <c r="R763" s="307">
        <f t="shared" si="25"/>
        <v>4148</v>
      </c>
    </row>
    <row r="764" spans="1:18" ht="14.1" customHeight="1">
      <c r="A764" s="73">
        <v>764</v>
      </c>
      <c r="B764" s="457" t="s">
        <v>258</v>
      </c>
      <c r="C764" s="273" t="s">
        <v>608</v>
      </c>
      <c r="D764" s="302">
        <v>1</v>
      </c>
      <c r="E764" s="470" t="s">
        <v>402</v>
      </c>
      <c r="F764" s="84" t="s">
        <v>293</v>
      </c>
      <c r="G764" s="69" t="s">
        <v>290</v>
      </c>
      <c r="H764" s="69" t="s">
        <v>75</v>
      </c>
      <c r="I764" s="69" t="s">
        <v>75</v>
      </c>
      <c r="J764" s="471">
        <v>51.85</v>
      </c>
      <c r="K764" s="304">
        <f t="shared" si="24"/>
        <v>80</v>
      </c>
      <c r="L764" s="221">
        <v>80</v>
      </c>
      <c r="M764" s="220" t="e">
        <f>IF(L764="nio",0,IF(L764&gt;0,L764*J764/N764,0))*VLOOKUP(B764,'2B-Kosten per locatie'!$A$14:$D$38,4,FALSE)</f>
        <v>#DIV/0!</v>
      </c>
      <c r="N764" s="305">
        <f>IF(L764="nio",0,IF(L764&gt;0,VLOOKUP(G764,'3-Productie normen'!A:J,VLOOKUP(L764,'3-Productie normen'!$B$34:$C$37,2,FALSE),FALSE)))</f>
        <v>0</v>
      </c>
      <c r="O764" s="306" t="str">
        <f>VLOOKUP(G764,'3-Productie normen'!A:L,9,FALSE)</f>
        <v>L</v>
      </c>
      <c r="P764" s="306"/>
      <c r="R764" s="307">
        <f t="shared" si="25"/>
        <v>4148</v>
      </c>
    </row>
    <row r="765" spans="1:18" ht="14.1" customHeight="1">
      <c r="A765" s="73">
        <v>765</v>
      </c>
      <c r="B765" s="457" t="s">
        <v>258</v>
      </c>
      <c r="C765" s="273" t="s">
        <v>608</v>
      </c>
      <c r="D765" s="302">
        <v>1</v>
      </c>
      <c r="E765" s="470" t="s">
        <v>403</v>
      </c>
      <c r="F765" s="84" t="s">
        <v>294</v>
      </c>
      <c r="G765" s="69" t="s">
        <v>46</v>
      </c>
      <c r="H765" s="69" t="s">
        <v>75</v>
      </c>
      <c r="I765" s="69" t="s">
        <v>75</v>
      </c>
      <c r="J765" s="471">
        <v>47.25</v>
      </c>
      <c r="K765" s="304">
        <f t="shared" si="24"/>
        <v>200</v>
      </c>
      <c r="L765" s="221">
        <v>200</v>
      </c>
      <c r="M765" s="220" t="e">
        <f>IF(L765="nio",0,IF(L765&gt;0,L765*J765/N765,0))*VLOOKUP(B765,'2B-Kosten per locatie'!$A$14:$D$38,4,FALSE)</f>
        <v>#DIV/0!</v>
      </c>
      <c r="N765" s="305">
        <f>IF(L765="nio",0,IF(L765&gt;0,VLOOKUP(G765,'3-Productie normen'!A:J,VLOOKUP(L765,'3-Productie normen'!$B$34:$C$37,2,FALSE),FALSE)))</f>
        <v>0</v>
      </c>
      <c r="O765" s="306" t="str">
        <f>VLOOKUP(G765,'3-Productie normen'!A:L,9,FALSE)</f>
        <v>V</v>
      </c>
      <c r="P765" s="306"/>
      <c r="R765" s="307">
        <f t="shared" si="25"/>
        <v>9450</v>
      </c>
    </row>
    <row r="766" spans="1:18" ht="14.1" customHeight="1">
      <c r="A766" s="73">
        <v>766</v>
      </c>
      <c r="B766" s="457" t="s">
        <v>258</v>
      </c>
      <c r="C766" s="273" t="s">
        <v>608</v>
      </c>
      <c r="D766" s="302">
        <v>1</v>
      </c>
      <c r="E766" s="470" t="s">
        <v>404</v>
      </c>
      <c r="F766" s="84" t="s">
        <v>566</v>
      </c>
      <c r="G766" s="84" t="s">
        <v>54</v>
      </c>
      <c r="H766" s="69" t="s">
        <v>75</v>
      </c>
      <c r="I766" s="69" t="s">
        <v>75</v>
      </c>
      <c r="J766" s="471">
        <v>4</v>
      </c>
      <c r="K766" s="304">
        <f t="shared" si="24"/>
        <v>0</v>
      </c>
      <c r="L766" s="221" t="s">
        <v>54</v>
      </c>
      <c r="M766" s="220">
        <f>IF(L766="nio",0,IF(L766&gt;0,L766*J766/N766,0))*VLOOKUP(B766,'2B-Kosten per locatie'!$A$14:$D$38,4,FALSE)</f>
        <v>0</v>
      </c>
      <c r="N766" s="305">
        <f>IF(L766="nio",0,IF(L766&gt;0,VLOOKUP(G766,'3-Productie normen'!A:J,VLOOKUP(L766,'3-Productie normen'!$B$34:$C$37,2,FALSE),FALSE)))</f>
        <v>0</v>
      </c>
      <c r="O766" s="306">
        <f>VLOOKUP(G766,'3-Productie normen'!A:L,9,FALSE)</f>
        <v>0</v>
      </c>
      <c r="P766" s="306"/>
      <c r="R766" s="307">
        <f t="shared" si="25"/>
        <v>0</v>
      </c>
    </row>
    <row r="767" spans="1:18" ht="14.1" customHeight="1">
      <c r="A767" s="73">
        <v>767</v>
      </c>
      <c r="B767" s="457" t="s">
        <v>258</v>
      </c>
      <c r="C767" s="273" t="s">
        <v>608</v>
      </c>
      <c r="D767" s="302">
        <v>1</v>
      </c>
      <c r="E767" s="470" t="s">
        <v>604</v>
      </c>
      <c r="F767" s="84" t="s">
        <v>428</v>
      </c>
      <c r="G767" s="286" t="s">
        <v>41</v>
      </c>
      <c r="H767" s="69" t="s">
        <v>350</v>
      </c>
      <c r="I767" s="457" t="s">
        <v>76</v>
      </c>
      <c r="J767" s="471">
        <v>1.3</v>
      </c>
      <c r="K767" s="304">
        <f t="shared" si="24"/>
        <v>200</v>
      </c>
      <c r="L767" s="221">
        <v>200</v>
      </c>
      <c r="M767" s="220" t="e">
        <f>IF(L767="nio",0,IF(L767&gt;0,L767*J767/N767,0))*VLOOKUP(B767,'2B-Kosten per locatie'!$A$14:$D$38,4,FALSE)</f>
        <v>#DIV/0!</v>
      </c>
      <c r="N767" s="305">
        <f>IF(L767="nio",0,IF(L767&gt;0,VLOOKUP(G767,'3-Productie normen'!A:J,VLOOKUP(L767,'3-Productie normen'!$B$34:$C$37,2,FALSE),FALSE)))</f>
        <v>0</v>
      </c>
      <c r="O767" s="306" t="str">
        <f>VLOOKUP(G767,'3-Productie normen'!A:L,9,FALSE)</f>
        <v>S</v>
      </c>
      <c r="P767" s="306"/>
      <c r="R767" s="307">
        <f t="shared" si="25"/>
        <v>260</v>
      </c>
    </row>
    <row r="768" spans="1:18" ht="14.1" customHeight="1">
      <c r="A768" s="73">
        <v>768</v>
      </c>
      <c r="B768" s="457" t="s">
        <v>258</v>
      </c>
      <c r="C768" s="273" t="s">
        <v>608</v>
      </c>
      <c r="D768" s="302">
        <v>1</v>
      </c>
      <c r="E768" s="470" t="s">
        <v>605</v>
      </c>
      <c r="F768" s="84" t="s">
        <v>293</v>
      </c>
      <c r="G768" s="69" t="s">
        <v>290</v>
      </c>
      <c r="H768" s="69" t="s">
        <v>75</v>
      </c>
      <c r="I768" s="69" t="s">
        <v>75</v>
      </c>
      <c r="J768" s="471">
        <v>31.75</v>
      </c>
      <c r="K768" s="304">
        <f t="shared" si="24"/>
        <v>80</v>
      </c>
      <c r="L768" s="221">
        <v>80</v>
      </c>
      <c r="M768" s="220" t="e">
        <f>IF(L768="nio",0,IF(L768&gt;0,L768*J768/N768,0))*VLOOKUP(B768,'2B-Kosten per locatie'!$A$14:$D$38,4,FALSE)</f>
        <v>#DIV/0!</v>
      </c>
      <c r="N768" s="305">
        <f>IF(L768="nio",0,IF(L768&gt;0,VLOOKUP(G768,'3-Productie normen'!A:J,VLOOKUP(L768,'3-Productie normen'!$B$34:$C$37,2,FALSE),FALSE)))</f>
        <v>0</v>
      </c>
      <c r="O768" s="306" t="str">
        <f>VLOOKUP(G768,'3-Productie normen'!A:L,9,FALSE)</f>
        <v>L</v>
      </c>
      <c r="P768" s="306"/>
      <c r="R768" s="307">
        <f t="shared" si="25"/>
        <v>2540</v>
      </c>
    </row>
    <row r="769" spans="1:18" ht="14.1" customHeight="1">
      <c r="A769" s="73">
        <v>769</v>
      </c>
      <c r="B769" s="457" t="s">
        <v>258</v>
      </c>
      <c r="C769" s="273" t="s">
        <v>608</v>
      </c>
      <c r="D769" s="302">
        <v>1</v>
      </c>
      <c r="E769" s="470" t="s">
        <v>606</v>
      </c>
      <c r="F769" s="84" t="s">
        <v>591</v>
      </c>
      <c r="G769" s="273" t="s">
        <v>39</v>
      </c>
      <c r="H769" s="69" t="s">
        <v>75</v>
      </c>
      <c r="I769" s="69" t="s">
        <v>75</v>
      </c>
      <c r="J769" s="471">
        <v>14.55</v>
      </c>
      <c r="K769" s="304">
        <f t="shared" si="24"/>
        <v>40</v>
      </c>
      <c r="L769" s="221">
        <v>40</v>
      </c>
      <c r="M769" s="220" t="e">
        <f>IF(L769="nio",0,IF(L769&gt;0,L769*J769/N769,0))*VLOOKUP(B769,'2B-Kosten per locatie'!$A$14:$D$38,4,FALSE)</f>
        <v>#DIV/0!</v>
      </c>
      <c r="N769" s="305">
        <f>IF(L769="nio",0,IF(L769&gt;0,VLOOKUP(G769,'3-Productie normen'!A:J,VLOOKUP(L769,'3-Productie normen'!$B$34:$C$37,2,FALSE),FALSE)))</f>
        <v>0</v>
      </c>
      <c r="O769" s="306" t="str">
        <f>VLOOKUP(G769,'3-Productie normen'!A:L,9,FALSE)</f>
        <v>B</v>
      </c>
      <c r="P769" s="306"/>
      <c r="R769" s="307">
        <f t="shared" si="25"/>
        <v>582</v>
      </c>
    </row>
    <row r="770" spans="1:18" ht="14.1" customHeight="1">
      <c r="A770" s="73">
        <v>770</v>
      </c>
      <c r="B770" s="457" t="s">
        <v>258</v>
      </c>
      <c r="C770" s="273" t="s">
        <v>608</v>
      </c>
      <c r="D770" s="302">
        <v>2</v>
      </c>
      <c r="E770" s="470" t="s">
        <v>335</v>
      </c>
      <c r="F770" s="84" t="s">
        <v>596</v>
      </c>
      <c r="G770" s="84" t="s">
        <v>43</v>
      </c>
      <c r="H770" s="69" t="s">
        <v>75</v>
      </c>
      <c r="I770" s="69" t="s">
        <v>75</v>
      </c>
      <c r="J770" s="471">
        <v>4.8</v>
      </c>
      <c r="K770" s="304">
        <f t="shared" si="24"/>
        <v>200</v>
      </c>
      <c r="L770" s="221">
        <v>200</v>
      </c>
      <c r="M770" s="220" t="e">
        <f>IF(L770="nio",0,IF(L770&gt;0,L770*J770/N770,0))*VLOOKUP(B770,'2B-Kosten per locatie'!$A$14:$D$38,4,FALSE)</f>
        <v>#DIV/0!</v>
      </c>
      <c r="N770" s="305">
        <f>IF(L770="nio",0,IF(L770&gt;0,VLOOKUP(G770,'3-Productie normen'!A:J,VLOOKUP(L770,'3-Productie normen'!$B$34:$C$37,2,FALSE),FALSE)))</f>
        <v>0</v>
      </c>
      <c r="O770" s="306" t="str">
        <f>VLOOKUP(G770,'3-Productie normen'!A:L,9,FALSE)</f>
        <v>V</v>
      </c>
      <c r="P770" s="306"/>
      <c r="R770" s="307">
        <f t="shared" si="25"/>
        <v>960</v>
      </c>
    </row>
    <row r="771" spans="1:18" ht="14.1" customHeight="1">
      <c r="A771" s="73">
        <v>771</v>
      </c>
      <c r="B771" s="457" t="s">
        <v>258</v>
      </c>
      <c r="C771" s="273" t="s">
        <v>608</v>
      </c>
      <c r="D771" s="302">
        <v>2</v>
      </c>
      <c r="E771" s="470" t="s">
        <v>336</v>
      </c>
      <c r="F771" s="84" t="s">
        <v>287</v>
      </c>
      <c r="G771" s="273" t="s">
        <v>43</v>
      </c>
      <c r="H771" s="69" t="s">
        <v>75</v>
      </c>
      <c r="I771" s="69" t="s">
        <v>75</v>
      </c>
      <c r="J771" s="471">
        <v>23.85</v>
      </c>
      <c r="K771" s="304">
        <f t="shared" si="24"/>
        <v>200</v>
      </c>
      <c r="L771" s="221">
        <v>200</v>
      </c>
      <c r="M771" s="220" t="e">
        <f>IF(L771="nio",0,IF(L771&gt;0,L771*J771/N771,0))*VLOOKUP(B771,'2B-Kosten per locatie'!$A$14:$D$38,4,FALSE)</f>
        <v>#DIV/0!</v>
      </c>
      <c r="N771" s="305">
        <f>IF(L771="nio",0,IF(L771&gt;0,VLOOKUP(G771,'3-Productie normen'!A:J,VLOOKUP(L771,'3-Productie normen'!$B$34:$C$37,2,FALSE),FALSE)))</f>
        <v>0</v>
      </c>
      <c r="O771" s="306" t="str">
        <f>VLOOKUP(G771,'3-Productie normen'!A:L,9,FALSE)</f>
        <v>V</v>
      </c>
      <c r="P771" s="306"/>
      <c r="R771" s="307">
        <f t="shared" si="25"/>
        <v>4770</v>
      </c>
    </row>
    <row r="772" spans="1:18" ht="14.1" customHeight="1">
      <c r="A772" s="73">
        <v>772</v>
      </c>
      <c r="B772" s="457" t="s">
        <v>258</v>
      </c>
      <c r="C772" s="273" t="s">
        <v>608</v>
      </c>
      <c r="D772" s="302">
        <v>2</v>
      </c>
      <c r="E772" s="470" t="s">
        <v>583</v>
      </c>
      <c r="F772" s="84" t="s">
        <v>293</v>
      </c>
      <c r="G772" s="69" t="s">
        <v>290</v>
      </c>
      <c r="H772" s="69" t="s">
        <v>75</v>
      </c>
      <c r="I772" s="69" t="s">
        <v>75</v>
      </c>
      <c r="J772" s="471">
        <v>50.25</v>
      </c>
      <c r="K772" s="304">
        <f t="shared" si="24"/>
        <v>80</v>
      </c>
      <c r="L772" s="221">
        <v>80</v>
      </c>
      <c r="M772" s="220" t="e">
        <f>IF(L772="nio",0,IF(L772&gt;0,L772*J772/N772,0))*VLOOKUP(B772,'2B-Kosten per locatie'!$A$14:$D$38,4,FALSE)</f>
        <v>#DIV/0!</v>
      </c>
      <c r="N772" s="305">
        <f>IF(L772="nio",0,IF(L772&gt;0,VLOOKUP(G772,'3-Productie normen'!A:J,VLOOKUP(L772,'3-Productie normen'!$B$34:$C$37,2,FALSE),FALSE)))</f>
        <v>0</v>
      </c>
      <c r="O772" s="306" t="str">
        <f>VLOOKUP(G772,'3-Productie normen'!A:L,9,FALSE)</f>
        <v>L</v>
      </c>
      <c r="P772" s="306"/>
      <c r="R772" s="307">
        <f t="shared" si="25"/>
        <v>4020</v>
      </c>
    </row>
    <row r="773" spans="1:18" ht="14.1" customHeight="1">
      <c r="A773" s="73">
        <v>773</v>
      </c>
      <c r="B773" s="457" t="s">
        <v>258</v>
      </c>
      <c r="C773" s="273" t="s">
        <v>608</v>
      </c>
      <c r="D773" s="302">
        <v>2</v>
      </c>
      <c r="E773" s="470" t="s">
        <v>339</v>
      </c>
      <c r="F773" s="84" t="s">
        <v>597</v>
      </c>
      <c r="G773" s="84" t="s">
        <v>54</v>
      </c>
      <c r="H773" s="84" t="s">
        <v>644</v>
      </c>
      <c r="I773" s="458" t="s">
        <v>80</v>
      </c>
      <c r="J773" s="471">
        <v>13.5</v>
      </c>
      <c r="K773" s="304">
        <f t="shared" si="24"/>
        <v>0</v>
      </c>
      <c r="L773" s="221" t="s">
        <v>54</v>
      </c>
      <c r="M773" s="220">
        <f>IF(L773="nio",0,IF(L773&gt;0,L773*J773/N773,0))*VLOOKUP(B773,'2B-Kosten per locatie'!$A$14:$D$38,4,FALSE)</f>
        <v>0</v>
      </c>
      <c r="N773" s="305">
        <f>IF(L773="nio",0,IF(L773&gt;0,VLOOKUP(G773,'3-Productie normen'!A:J,VLOOKUP(L773,'3-Productie normen'!$B$34:$C$37,2,FALSE),FALSE)))</f>
        <v>0</v>
      </c>
      <c r="O773" s="306">
        <f>VLOOKUP(G773,'3-Productie normen'!A:L,9,FALSE)</f>
        <v>0</v>
      </c>
      <c r="P773" s="306"/>
      <c r="R773" s="307">
        <f t="shared" si="25"/>
        <v>0</v>
      </c>
    </row>
    <row r="774" spans="1:18" ht="14.1" customHeight="1">
      <c r="A774" s="73">
        <v>774</v>
      </c>
      <c r="B774" s="457" t="s">
        <v>258</v>
      </c>
      <c r="C774" s="273" t="s">
        <v>608</v>
      </c>
      <c r="D774" s="302">
        <v>2</v>
      </c>
      <c r="E774" s="470" t="s">
        <v>340</v>
      </c>
      <c r="F774" s="84" t="s">
        <v>293</v>
      </c>
      <c r="G774" s="69" t="s">
        <v>290</v>
      </c>
      <c r="H774" s="69" t="s">
        <v>75</v>
      </c>
      <c r="I774" s="69" t="s">
        <v>75</v>
      </c>
      <c r="J774" s="471">
        <v>50.75</v>
      </c>
      <c r="K774" s="304">
        <f t="shared" si="24"/>
        <v>80</v>
      </c>
      <c r="L774" s="221">
        <v>80</v>
      </c>
      <c r="M774" s="220" t="e">
        <f>IF(L774="nio",0,IF(L774&gt;0,L774*J774/N774,0))*VLOOKUP(B774,'2B-Kosten per locatie'!$A$14:$D$38,4,FALSE)</f>
        <v>#DIV/0!</v>
      </c>
      <c r="N774" s="305">
        <f>IF(L774="nio",0,IF(L774&gt;0,VLOOKUP(G774,'3-Productie normen'!A:J,VLOOKUP(L774,'3-Productie normen'!$B$34:$C$37,2,FALSE),FALSE)))</f>
        <v>0</v>
      </c>
      <c r="O774" s="306" t="str">
        <f>VLOOKUP(G774,'3-Productie normen'!A:L,9,FALSE)</f>
        <v>L</v>
      </c>
      <c r="P774" s="306"/>
      <c r="R774" s="307">
        <f t="shared" si="25"/>
        <v>4060</v>
      </c>
    </row>
    <row r="775" spans="1:18" ht="14.1" customHeight="1">
      <c r="A775" s="73">
        <v>775</v>
      </c>
      <c r="B775" s="457" t="s">
        <v>258</v>
      </c>
      <c r="C775" s="273" t="s">
        <v>608</v>
      </c>
      <c r="D775" s="302">
        <v>2</v>
      </c>
      <c r="E775" s="470" t="s">
        <v>341</v>
      </c>
      <c r="F775" s="84" t="s">
        <v>293</v>
      </c>
      <c r="G775" s="69" t="s">
        <v>290</v>
      </c>
      <c r="H775" s="69" t="s">
        <v>75</v>
      </c>
      <c r="I775" s="69" t="s">
        <v>75</v>
      </c>
      <c r="J775" s="471">
        <v>49.75</v>
      </c>
      <c r="K775" s="304">
        <f t="shared" si="24"/>
        <v>80</v>
      </c>
      <c r="L775" s="221">
        <v>80</v>
      </c>
      <c r="M775" s="220" t="e">
        <f>IF(L775="nio",0,IF(L775&gt;0,L775*J775/N775,0))*VLOOKUP(B775,'2B-Kosten per locatie'!$A$14:$D$38,4,FALSE)</f>
        <v>#DIV/0!</v>
      </c>
      <c r="N775" s="305">
        <f>IF(L775="nio",0,IF(L775&gt;0,VLOOKUP(G775,'3-Productie normen'!A:J,VLOOKUP(L775,'3-Productie normen'!$B$34:$C$37,2,FALSE),FALSE)))</f>
        <v>0</v>
      </c>
      <c r="O775" s="306" t="str">
        <f>VLOOKUP(G775,'3-Productie normen'!A:L,9,FALSE)</f>
        <v>L</v>
      </c>
      <c r="P775" s="306"/>
      <c r="R775" s="307">
        <f t="shared" si="25"/>
        <v>3980</v>
      </c>
    </row>
    <row r="776" spans="1:18" ht="14.1" customHeight="1">
      <c r="A776" s="73">
        <v>776</v>
      </c>
      <c r="B776" s="457" t="s">
        <v>258</v>
      </c>
      <c r="C776" s="273" t="s">
        <v>608</v>
      </c>
      <c r="D776" s="302">
        <v>2</v>
      </c>
      <c r="E776" s="470" t="s">
        <v>342</v>
      </c>
      <c r="F776" s="84" t="s">
        <v>293</v>
      </c>
      <c r="G776" s="69" t="s">
        <v>290</v>
      </c>
      <c r="H776" s="69" t="s">
        <v>75</v>
      </c>
      <c r="I776" s="69" t="s">
        <v>75</v>
      </c>
      <c r="J776" s="471">
        <v>49.75</v>
      </c>
      <c r="K776" s="304">
        <f t="shared" si="24"/>
        <v>80</v>
      </c>
      <c r="L776" s="221">
        <v>80</v>
      </c>
      <c r="M776" s="220" t="e">
        <f>IF(L776="nio",0,IF(L776&gt;0,L776*J776/N776,0))*VLOOKUP(B776,'2B-Kosten per locatie'!$A$14:$D$38,4,FALSE)</f>
        <v>#DIV/0!</v>
      </c>
      <c r="N776" s="305">
        <f>IF(L776="nio",0,IF(L776&gt;0,VLOOKUP(G776,'3-Productie normen'!A:J,VLOOKUP(L776,'3-Productie normen'!$B$34:$C$37,2,FALSE),FALSE)))</f>
        <v>0</v>
      </c>
      <c r="O776" s="306" t="str">
        <f>VLOOKUP(G776,'3-Productie normen'!A:L,9,FALSE)</f>
        <v>L</v>
      </c>
      <c r="P776" s="306"/>
      <c r="R776" s="307">
        <f t="shared" si="25"/>
        <v>3980</v>
      </c>
    </row>
    <row r="777" spans="1:18" ht="14.1" customHeight="1">
      <c r="A777" s="73">
        <v>777</v>
      </c>
      <c r="B777" s="457" t="s">
        <v>258</v>
      </c>
      <c r="C777" s="273" t="s">
        <v>608</v>
      </c>
      <c r="D777" s="302">
        <v>2</v>
      </c>
      <c r="E777" s="470" t="s">
        <v>584</v>
      </c>
      <c r="F777" s="84" t="s">
        <v>415</v>
      </c>
      <c r="G777" s="286" t="s">
        <v>41</v>
      </c>
      <c r="H777" s="69" t="s">
        <v>350</v>
      </c>
      <c r="I777" s="457" t="s">
        <v>76</v>
      </c>
      <c r="J777" s="471">
        <v>8.5500000000000007</v>
      </c>
      <c r="K777" s="304">
        <f t="shared" si="24"/>
        <v>200</v>
      </c>
      <c r="L777" s="221">
        <v>200</v>
      </c>
      <c r="M777" s="220" t="e">
        <f>IF(L777="nio",0,IF(L777&gt;0,L777*J777/N777,0))*VLOOKUP(B777,'2B-Kosten per locatie'!$A$14:$D$38,4,FALSE)</f>
        <v>#DIV/0!</v>
      </c>
      <c r="N777" s="305">
        <f>IF(L777="nio",0,IF(L777&gt;0,VLOOKUP(G777,'3-Productie normen'!A:J,VLOOKUP(L777,'3-Productie normen'!$B$34:$C$37,2,FALSE),FALSE)))</f>
        <v>0</v>
      </c>
      <c r="O777" s="306" t="str">
        <f>VLOOKUP(G777,'3-Productie normen'!A:L,9,FALSE)</f>
        <v>S</v>
      </c>
      <c r="P777" s="306"/>
      <c r="R777" s="307">
        <f t="shared" si="25"/>
        <v>1710.0000000000002</v>
      </c>
    </row>
    <row r="778" spans="1:18" ht="14.1" customHeight="1">
      <c r="A778" s="73">
        <v>778</v>
      </c>
      <c r="B778" s="457" t="s">
        <v>258</v>
      </c>
      <c r="C778" s="273" t="s">
        <v>608</v>
      </c>
      <c r="D778" s="302">
        <v>2</v>
      </c>
      <c r="E778" s="470" t="s">
        <v>343</v>
      </c>
      <c r="F778" s="84" t="s">
        <v>287</v>
      </c>
      <c r="G778" s="273" t="s">
        <v>43</v>
      </c>
      <c r="H778" s="69" t="s">
        <v>75</v>
      </c>
      <c r="I778" s="69" t="s">
        <v>75</v>
      </c>
      <c r="J778" s="471">
        <v>45.5</v>
      </c>
      <c r="K778" s="304">
        <f t="shared" si="24"/>
        <v>200</v>
      </c>
      <c r="L778" s="221">
        <v>200</v>
      </c>
      <c r="M778" s="220" t="e">
        <f>IF(L778="nio",0,IF(L778&gt;0,L778*J778/N778,0))*VLOOKUP(B778,'2B-Kosten per locatie'!$A$14:$D$38,4,FALSE)</f>
        <v>#DIV/0!</v>
      </c>
      <c r="N778" s="305">
        <f>IF(L778="nio",0,IF(L778&gt;0,VLOOKUP(G778,'3-Productie normen'!A:J,VLOOKUP(L778,'3-Productie normen'!$B$34:$C$37,2,FALSE),FALSE)))</f>
        <v>0</v>
      </c>
      <c r="O778" s="306" t="str">
        <f>VLOOKUP(G778,'3-Productie normen'!A:L,9,FALSE)</f>
        <v>V</v>
      </c>
      <c r="P778" s="306"/>
      <c r="R778" s="307">
        <f t="shared" si="25"/>
        <v>9100</v>
      </c>
    </row>
    <row r="779" spans="1:18" ht="14.1" customHeight="1">
      <c r="A779" s="73">
        <v>779</v>
      </c>
      <c r="B779" s="457" t="s">
        <v>258</v>
      </c>
      <c r="C779" s="273" t="s">
        <v>608</v>
      </c>
      <c r="D779" s="302">
        <v>2</v>
      </c>
      <c r="E779" s="470" t="s">
        <v>344</v>
      </c>
      <c r="F779" s="84" t="s">
        <v>578</v>
      </c>
      <c r="G779" s="84" t="s">
        <v>54</v>
      </c>
      <c r="H779" s="69" t="s">
        <v>350</v>
      </c>
      <c r="I779" s="457" t="s">
        <v>80</v>
      </c>
      <c r="J779" s="471">
        <v>1.1000000000000001</v>
      </c>
      <c r="K779" s="304">
        <f t="shared" si="24"/>
        <v>0</v>
      </c>
      <c r="L779" s="221" t="s">
        <v>54</v>
      </c>
      <c r="M779" s="220">
        <f>IF(L779="nio",0,IF(L779&gt;0,L779*J779/N779,0))*VLOOKUP(B779,'2B-Kosten per locatie'!$A$14:$D$38,4,FALSE)</f>
        <v>0</v>
      </c>
      <c r="N779" s="305">
        <f>IF(L779="nio",0,IF(L779&gt;0,VLOOKUP(G779,'3-Productie normen'!A:J,VLOOKUP(L779,'3-Productie normen'!$B$34:$C$37,2,FALSE),FALSE)))</f>
        <v>0</v>
      </c>
      <c r="O779" s="306">
        <f>VLOOKUP(G779,'3-Productie normen'!A:L,9,FALSE)</f>
        <v>0</v>
      </c>
      <c r="P779" s="306"/>
      <c r="R779" s="307">
        <f t="shared" si="25"/>
        <v>0</v>
      </c>
    </row>
    <row r="780" spans="1:18" ht="14.1" customHeight="1">
      <c r="A780" s="73">
        <v>780</v>
      </c>
      <c r="B780" s="457" t="s">
        <v>258</v>
      </c>
      <c r="C780" s="273" t="s">
        <v>608</v>
      </c>
      <c r="D780" s="302">
        <v>2</v>
      </c>
      <c r="E780" s="470" t="s">
        <v>345</v>
      </c>
      <c r="F780" s="84" t="s">
        <v>415</v>
      </c>
      <c r="G780" s="286" t="s">
        <v>41</v>
      </c>
      <c r="H780" s="69" t="s">
        <v>350</v>
      </c>
      <c r="I780" s="457" t="s">
        <v>76</v>
      </c>
      <c r="J780" s="471">
        <v>8.25</v>
      </c>
      <c r="K780" s="304">
        <f t="shared" si="24"/>
        <v>200</v>
      </c>
      <c r="L780" s="221">
        <v>200</v>
      </c>
      <c r="M780" s="220" t="e">
        <f>IF(L780="nio",0,IF(L780&gt;0,L780*J780/N780,0))*VLOOKUP(B780,'2B-Kosten per locatie'!$A$14:$D$38,4,FALSE)</f>
        <v>#DIV/0!</v>
      </c>
      <c r="N780" s="305">
        <f>IF(L780="nio",0,IF(L780&gt;0,VLOOKUP(G780,'3-Productie normen'!A:J,VLOOKUP(L780,'3-Productie normen'!$B$34:$C$37,2,FALSE),FALSE)))</f>
        <v>0</v>
      </c>
      <c r="O780" s="306" t="str">
        <f>VLOOKUP(G780,'3-Productie normen'!A:L,9,FALSE)</f>
        <v>S</v>
      </c>
      <c r="P780" s="306"/>
      <c r="R780" s="307">
        <f t="shared" si="25"/>
        <v>1650</v>
      </c>
    </row>
    <row r="781" spans="1:18" ht="14.1" customHeight="1">
      <c r="A781" s="73">
        <v>781</v>
      </c>
      <c r="B781" s="457" t="s">
        <v>258</v>
      </c>
      <c r="C781" s="273" t="s">
        <v>608</v>
      </c>
      <c r="D781" s="302">
        <v>2</v>
      </c>
      <c r="E781" s="470" t="s">
        <v>607</v>
      </c>
      <c r="F781" s="84" t="s">
        <v>428</v>
      </c>
      <c r="G781" s="286" t="s">
        <v>41</v>
      </c>
      <c r="H781" s="69" t="s">
        <v>350</v>
      </c>
      <c r="I781" s="457" t="s">
        <v>76</v>
      </c>
      <c r="J781" s="471">
        <v>1.35</v>
      </c>
      <c r="K781" s="304">
        <f t="shared" si="24"/>
        <v>200</v>
      </c>
      <c r="L781" s="221">
        <v>200</v>
      </c>
      <c r="M781" s="220" t="e">
        <f>IF(L781="nio",0,IF(L781&gt;0,L781*J781/N781,0))*VLOOKUP(B781,'2B-Kosten per locatie'!$A$14:$D$38,4,FALSE)</f>
        <v>#DIV/0!</v>
      </c>
      <c r="N781" s="305">
        <f>IF(L781="nio",0,IF(L781&gt;0,VLOOKUP(G781,'3-Productie normen'!A:J,VLOOKUP(L781,'3-Productie normen'!$B$34:$C$37,2,FALSE),FALSE)))</f>
        <v>0</v>
      </c>
      <c r="O781" s="306" t="str">
        <f>VLOOKUP(G781,'3-Productie normen'!A:L,9,FALSE)</f>
        <v>S</v>
      </c>
      <c r="P781" s="306"/>
      <c r="R781" s="307">
        <f t="shared" si="25"/>
        <v>270</v>
      </c>
    </row>
    <row r="782" spans="1:18" ht="14.1" customHeight="1">
      <c r="A782" s="73">
        <v>782</v>
      </c>
      <c r="B782" s="457" t="s">
        <v>269</v>
      </c>
      <c r="C782" s="273" t="s">
        <v>617</v>
      </c>
      <c r="D782" s="467" t="s">
        <v>346</v>
      </c>
      <c r="E782" s="470">
        <v>1</v>
      </c>
      <c r="F782" s="84" t="s">
        <v>560</v>
      </c>
      <c r="G782" s="273" t="s">
        <v>51</v>
      </c>
      <c r="H782" s="69" t="s">
        <v>78</v>
      </c>
      <c r="I782" s="457" t="s">
        <v>79</v>
      </c>
      <c r="J782" s="471">
        <v>7.92</v>
      </c>
      <c r="K782" s="304">
        <f t="shared" si="24"/>
        <v>200</v>
      </c>
      <c r="L782" s="221">
        <v>200</v>
      </c>
      <c r="M782" s="220" t="e">
        <f>IF(L782="nio",0,IF(L782&gt;0,L782*J782/N782,0))*VLOOKUP(B782,'2B-Kosten per locatie'!$A$14:$D$38,4,FALSE)</f>
        <v>#DIV/0!</v>
      </c>
      <c r="N782" s="305">
        <f>IF(L782="nio",0,IF(L782&gt;0,VLOOKUP(G782,'3-Productie normen'!A:J,VLOOKUP(L782,'3-Productie normen'!$B$34:$C$37,2,FALSE),FALSE)))</f>
        <v>0</v>
      </c>
      <c r="O782" s="306" t="str">
        <f>VLOOKUP(G782,'3-Productie normen'!A:L,9,FALSE)</f>
        <v>V</v>
      </c>
      <c r="P782" s="306"/>
      <c r="R782" s="307">
        <f t="shared" si="25"/>
        <v>1584</v>
      </c>
    </row>
    <row r="783" spans="1:18" ht="14.1" customHeight="1">
      <c r="A783" s="73">
        <v>783</v>
      </c>
      <c r="B783" s="457" t="s">
        <v>269</v>
      </c>
      <c r="C783" s="273" t="s">
        <v>617</v>
      </c>
      <c r="D783" s="467" t="s">
        <v>346</v>
      </c>
      <c r="E783" s="470">
        <v>2</v>
      </c>
      <c r="F783" s="84" t="s">
        <v>609</v>
      </c>
      <c r="G783" s="286" t="s">
        <v>41</v>
      </c>
      <c r="H783" s="69" t="s">
        <v>350</v>
      </c>
      <c r="I783" s="457" t="s">
        <v>76</v>
      </c>
      <c r="J783" s="471">
        <v>4.32</v>
      </c>
      <c r="K783" s="304">
        <f t="shared" si="24"/>
        <v>200</v>
      </c>
      <c r="L783" s="221">
        <v>200</v>
      </c>
      <c r="M783" s="220" t="e">
        <f>IF(L783="nio",0,IF(L783&gt;0,L783*J783/N783,0))*VLOOKUP(B783,'2B-Kosten per locatie'!$A$14:$D$38,4,FALSE)</f>
        <v>#DIV/0!</v>
      </c>
      <c r="N783" s="305">
        <f>IF(L783="nio",0,IF(L783&gt;0,VLOOKUP(G783,'3-Productie normen'!A:J,VLOOKUP(L783,'3-Productie normen'!$B$34:$C$37,2,FALSE),FALSE)))</f>
        <v>0</v>
      </c>
      <c r="O783" s="306" t="str">
        <f>VLOOKUP(G783,'3-Productie normen'!A:L,9,FALSE)</f>
        <v>S</v>
      </c>
      <c r="P783" s="306"/>
      <c r="R783" s="307">
        <f t="shared" si="25"/>
        <v>864</v>
      </c>
    </row>
    <row r="784" spans="1:18" ht="14.1" customHeight="1">
      <c r="A784" s="73">
        <v>784</v>
      </c>
      <c r="B784" s="457" t="s">
        <v>269</v>
      </c>
      <c r="C784" s="273" t="s">
        <v>617</v>
      </c>
      <c r="D784" s="467" t="s">
        <v>346</v>
      </c>
      <c r="E784" s="470">
        <v>3</v>
      </c>
      <c r="F784" s="84" t="s">
        <v>610</v>
      </c>
      <c r="G784" s="86" t="s">
        <v>651</v>
      </c>
      <c r="H784" s="69" t="s">
        <v>75</v>
      </c>
      <c r="I784" s="69" t="s">
        <v>75</v>
      </c>
      <c r="J784" s="471">
        <v>200</v>
      </c>
      <c r="K784" s="304">
        <f t="shared" si="24"/>
        <v>200</v>
      </c>
      <c r="L784" s="221">
        <v>200</v>
      </c>
      <c r="M784" s="220" t="e">
        <f>IF(L784="nio",0,IF(L784&gt;0,L784*J784/N784,0))*VLOOKUP(B784,'2B-Kosten per locatie'!$A$14:$D$38,4,FALSE)</f>
        <v>#DIV/0!</v>
      </c>
      <c r="N784" s="305">
        <f>IF(L784="nio",0,IF(L784&gt;0,VLOOKUP(G784,'3-Productie normen'!A:J,VLOOKUP(L784,'3-Productie normen'!$B$34:$C$37,2,FALSE),FALSE)))</f>
        <v>0</v>
      </c>
      <c r="O784" s="306" t="str">
        <f>VLOOKUP(G784,'3-Productie normen'!A:L,9,FALSE)</f>
        <v>V</v>
      </c>
      <c r="P784" s="306"/>
      <c r="R784" s="307">
        <f t="shared" si="25"/>
        <v>40000</v>
      </c>
    </row>
    <row r="785" spans="1:18" ht="14.1" customHeight="1">
      <c r="A785" s="73">
        <v>785</v>
      </c>
      <c r="B785" s="457" t="s">
        <v>269</v>
      </c>
      <c r="C785" s="273" t="s">
        <v>617</v>
      </c>
      <c r="D785" s="467" t="s">
        <v>346</v>
      </c>
      <c r="E785" s="470">
        <v>4</v>
      </c>
      <c r="F785" s="84" t="s">
        <v>611</v>
      </c>
      <c r="G785" s="84" t="s">
        <v>49</v>
      </c>
      <c r="H785" s="69" t="s">
        <v>75</v>
      </c>
      <c r="I785" s="69" t="s">
        <v>75</v>
      </c>
      <c r="J785" s="471">
        <v>10</v>
      </c>
      <c r="K785" s="304">
        <f t="shared" si="24"/>
        <v>40</v>
      </c>
      <c r="L785" s="221">
        <v>40</v>
      </c>
      <c r="M785" s="220" t="e">
        <f>IF(L785="nio",0,IF(L785&gt;0,L785*J785/N785,0))*VLOOKUP(B785,'2B-Kosten per locatie'!$A$14:$D$38,4,FALSE)</f>
        <v>#DIV/0!</v>
      </c>
      <c r="N785" s="305">
        <f>IF(L785="nio",0,IF(L785&gt;0,VLOOKUP(G785,'3-Productie normen'!A:J,VLOOKUP(L785,'3-Productie normen'!$B$34:$C$37,2,FALSE),FALSE)))</f>
        <v>0</v>
      </c>
      <c r="O785" s="306" t="str">
        <f>VLOOKUP(G785,'3-Productie normen'!A:L,9,FALSE)</f>
        <v>V</v>
      </c>
      <c r="P785" s="306"/>
      <c r="R785" s="307">
        <f t="shared" si="25"/>
        <v>400</v>
      </c>
    </row>
    <row r="786" spans="1:18" ht="14.1" customHeight="1">
      <c r="A786" s="73">
        <v>786</v>
      </c>
      <c r="B786" s="457" t="s">
        <v>269</v>
      </c>
      <c r="C786" s="273" t="s">
        <v>617</v>
      </c>
      <c r="D786" s="467" t="s">
        <v>346</v>
      </c>
      <c r="E786" s="470">
        <v>5</v>
      </c>
      <c r="F786" s="84" t="s">
        <v>612</v>
      </c>
      <c r="G786" s="273" t="s">
        <v>51</v>
      </c>
      <c r="H786" s="69" t="s">
        <v>78</v>
      </c>
      <c r="I786" s="457" t="s">
        <v>79</v>
      </c>
      <c r="J786" s="471">
        <v>10</v>
      </c>
      <c r="K786" s="304">
        <f t="shared" si="24"/>
        <v>200</v>
      </c>
      <c r="L786" s="221">
        <v>200</v>
      </c>
      <c r="M786" s="220" t="e">
        <f>IF(L786="nio",0,IF(L786&gt;0,L786*J786/N786,0))*VLOOKUP(B786,'2B-Kosten per locatie'!$A$14:$D$38,4,FALSE)</f>
        <v>#DIV/0!</v>
      </c>
      <c r="N786" s="305">
        <f>IF(L786="nio",0,IF(L786&gt;0,VLOOKUP(G786,'3-Productie normen'!A:J,VLOOKUP(L786,'3-Productie normen'!$B$34:$C$37,2,FALSE),FALSE)))</f>
        <v>0</v>
      </c>
      <c r="O786" s="306" t="str">
        <f>VLOOKUP(G786,'3-Productie normen'!A:L,9,FALSE)</f>
        <v>V</v>
      </c>
      <c r="P786" s="306"/>
      <c r="R786" s="307">
        <f t="shared" si="25"/>
        <v>2000</v>
      </c>
    </row>
    <row r="787" spans="1:18" ht="14.1" customHeight="1">
      <c r="A787" s="73">
        <v>787</v>
      </c>
      <c r="B787" s="457" t="s">
        <v>269</v>
      </c>
      <c r="C787" s="273" t="s">
        <v>617</v>
      </c>
      <c r="D787" s="467" t="s">
        <v>346</v>
      </c>
      <c r="E787" s="470">
        <v>6</v>
      </c>
      <c r="F787" s="84" t="s">
        <v>445</v>
      </c>
      <c r="G787" s="84" t="s">
        <v>45</v>
      </c>
      <c r="H787" s="69" t="s">
        <v>75</v>
      </c>
      <c r="I787" s="69" t="s">
        <v>75</v>
      </c>
      <c r="J787" s="471">
        <v>11.25</v>
      </c>
      <c r="K787" s="304">
        <f t="shared" si="24"/>
        <v>200</v>
      </c>
      <c r="L787" s="221">
        <v>200</v>
      </c>
      <c r="M787" s="220" t="e">
        <f>IF(L787="nio",0,IF(L787&gt;0,L787*J787/N787,0))*VLOOKUP(B787,'2B-Kosten per locatie'!$A$14:$D$38,4,FALSE)</f>
        <v>#DIV/0!</v>
      </c>
      <c r="N787" s="305">
        <f>IF(L787="nio",0,IF(L787&gt;0,VLOOKUP(G787,'3-Productie normen'!A:J,VLOOKUP(L787,'3-Productie normen'!$B$34:$C$37,2,FALSE),FALSE)))</f>
        <v>0</v>
      </c>
      <c r="O787" s="306" t="str">
        <f>VLOOKUP(G787,'3-Productie normen'!A:L,9,FALSE)</f>
        <v>V</v>
      </c>
      <c r="P787" s="306"/>
      <c r="R787" s="307">
        <f t="shared" si="25"/>
        <v>2250</v>
      </c>
    </row>
    <row r="788" spans="1:18" ht="14.1" customHeight="1">
      <c r="A788" s="73">
        <v>788</v>
      </c>
      <c r="B788" s="457" t="s">
        <v>269</v>
      </c>
      <c r="C788" s="273" t="s">
        <v>617</v>
      </c>
      <c r="D788" s="467" t="s">
        <v>346</v>
      </c>
      <c r="E788" s="470">
        <v>7</v>
      </c>
      <c r="F788" s="84" t="s">
        <v>613</v>
      </c>
      <c r="G788" s="69" t="s">
        <v>46</v>
      </c>
      <c r="H788" s="69" t="s">
        <v>75</v>
      </c>
      <c r="I788" s="69" t="s">
        <v>75</v>
      </c>
      <c r="J788" s="471">
        <v>46.75</v>
      </c>
      <c r="K788" s="304">
        <f t="shared" si="24"/>
        <v>160</v>
      </c>
      <c r="L788" s="221">
        <v>160</v>
      </c>
      <c r="M788" s="220" t="e">
        <f>IF(L788="nio",0,IF(L788&gt;0,L788*J788/N788,0))*VLOOKUP(B788,'2B-Kosten per locatie'!$A$14:$D$38,4,FALSE)</f>
        <v>#DIV/0!</v>
      </c>
      <c r="N788" s="305">
        <f>IF(L788="nio",0,IF(L788&gt;0,VLOOKUP(G788,'3-Productie normen'!A:J,VLOOKUP(L788,'3-Productie normen'!$B$34:$C$37,2,FALSE),FALSE)))</f>
        <v>0</v>
      </c>
      <c r="O788" s="306" t="str">
        <f>VLOOKUP(G788,'3-Productie normen'!A:L,9,FALSE)</f>
        <v>V</v>
      </c>
      <c r="P788" s="306"/>
      <c r="R788" s="307">
        <f t="shared" si="25"/>
        <v>7480</v>
      </c>
    </row>
    <row r="789" spans="1:18" ht="14.1" customHeight="1">
      <c r="A789" s="73">
        <v>789</v>
      </c>
      <c r="B789" s="457" t="s">
        <v>269</v>
      </c>
      <c r="C789" s="273" t="s">
        <v>617</v>
      </c>
      <c r="D789" s="467" t="s">
        <v>346</v>
      </c>
      <c r="E789" s="470">
        <v>8</v>
      </c>
      <c r="F789" s="84" t="s">
        <v>383</v>
      </c>
      <c r="G789" s="273" t="s">
        <v>39</v>
      </c>
      <c r="H789" s="69" t="s">
        <v>75</v>
      </c>
      <c r="I789" s="69" t="s">
        <v>75</v>
      </c>
      <c r="J789" s="471">
        <v>10.32</v>
      </c>
      <c r="K789" s="304">
        <f t="shared" si="24"/>
        <v>80</v>
      </c>
      <c r="L789" s="221">
        <v>80</v>
      </c>
      <c r="M789" s="220" t="e">
        <f>IF(L789="nio",0,IF(L789&gt;0,L789*J789/N789,0))*VLOOKUP(B789,'2B-Kosten per locatie'!$A$14:$D$38,4,FALSE)</f>
        <v>#DIV/0!</v>
      </c>
      <c r="N789" s="305">
        <f>IF(L789="nio",0,IF(L789&gt;0,VLOOKUP(G789,'3-Productie normen'!A:J,VLOOKUP(L789,'3-Productie normen'!$B$34:$C$37,2,FALSE),FALSE)))</f>
        <v>0</v>
      </c>
      <c r="O789" s="306" t="str">
        <f>VLOOKUP(G789,'3-Productie normen'!A:L,9,FALSE)</f>
        <v>B</v>
      </c>
      <c r="P789" s="306"/>
      <c r="R789" s="307">
        <f t="shared" si="25"/>
        <v>825.6</v>
      </c>
    </row>
    <row r="790" spans="1:18" ht="14.1" customHeight="1">
      <c r="A790" s="73">
        <v>790</v>
      </c>
      <c r="B790" s="457" t="s">
        <v>269</v>
      </c>
      <c r="C790" s="273" t="s">
        <v>617</v>
      </c>
      <c r="D790" s="467" t="s">
        <v>346</v>
      </c>
      <c r="E790" s="470">
        <v>9</v>
      </c>
      <c r="F790" s="84" t="s">
        <v>383</v>
      </c>
      <c r="G790" s="273" t="s">
        <v>39</v>
      </c>
      <c r="H790" s="69" t="s">
        <v>75</v>
      </c>
      <c r="I790" s="69" t="s">
        <v>75</v>
      </c>
      <c r="J790" s="471">
        <v>10.32</v>
      </c>
      <c r="K790" s="304">
        <f t="shared" si="24"/>
        <v>80</v>
      </c>
      <c r="L790" s="221">
        <v>80</v>
      </c>
      <c r="M790" s="220" t="e">
        <f>IF(L790="nio",0,IF(L790&gt;0,L790*J790/N790,0))*VLOOKUP(B790,'2B-Kosten per locatie'!$A$14:$D$38,4,FALSE)</f>
        <v>#DIV/0!</v>
      </c>
      <c r="N790" s="305">
        <f>IF(L790="nio",0,IF(L790&gt;0,VLOOKUP(G790,'3-Productie normen'!A:J,VLOOKUP(L790,'3-Productie normen'!$B$34:$C$37,2,FALSE),FALSE)))</f>
        <v>0</v>
      </c>
      <c r="O790" s="306" t="str">
        <f>VLOOKUP(G790,'3-Productie normen'!A:L,9,FALSE)</f>
        <v>B</v>
      </c>
      <c r="P790" s="306"/>
      <c r="R790" s="307">
        <f t="shared" si="25"/>
        <v>825.6</v>
      </c>
    </row>
    <row r="791" spans="1:18" ht="14.1" customHeight="1">
      <c r="A791" s="73">
        <v>791</v>
      </c>
      <c r="B791" s="457" t="s">
        <v>269</v>
      </c>
      <c r="C791" s="273" t="s">
        <v>617</v>
      </c>
      <c r="D791" s="467" t="s">
        <v>346</v>
      </c>
      <c r="E791" s="470">
        <v>10</v>
      </c>
      <c r="F791" s="84" t="s">
        <v>383</v>
      </c>
      <c r="G791" s="273" t="s">
        <v>39</v>
      </c>
      <c r="H791" s="69" t="s">
        <v>75</v>
      </c>
      <c r="I791" s="69" t="s">
        <v>75</v>
      </c>
      <c r="J791" s="471">
        <v>20.64</v>
      </c>
      <c r="K791" s="304">
        <f t="shared" si="24"/>
        <v>80</v>
      </c>
      <c r="L791" s="221">
        <v>80</v>
      </c>
      <c r="M791" s="220" t="e">
        <f>IF(L791="nio",0,IF(L791&gt;0,L791*J791/N791,0))*VLOOKUP(B791,'2B-Kosten per locatie'!$A$14:$D$38,4,FALSE)</f>
        <v>#DIV/0!</v>
      </c>
      <c r="N791" s="305">
        <f>IF(L791="nio",0,IF(L791&gt;0,VLOOKUP(G791,'3-Productie normen'!A:J,VLOOKUP(L791,'3-Productie normen'!$B$34:$C$37,2,FALSE),FALSE)))</f>
        <v>0</v>
      </c>
      <c r="O791" s="306" t="str">
        <f>VLOOKUP(G791,'3-Productie normen'!A:L,9,FALSE)</f>
        <v>B</v>
      </c>
      <c r="P791" s="306"/>
      <c r="R791" s="307">
        <f t="shared" si="25"/>
        <v>1651.2</v>
      </c>
    </row>
    <row r="792" spans="1:18" ht="14.1" customHeight="1">
      <c r="A792" s="73">
        <v>792</v>
      </c>
      <c r="B792" s="457" t="s">
        <v>269</v>
      </c>
      <c r="C792" s="273" t="s">
        <v>617</v>
      </c>
      <c r="D792" s="467" t="s">
        <v>346</v>
      </c>
      <c r="E792" s="470">
        <v>11</v>
      </c>
      <c r="F792" s="84" t="s">
        <v>536</v>
      </c>
      <c r="G792" s="273" t="s">
        <v>43</v>
      </c>
      <c r="H792" s="69" t="s">
        <v>78</v>
      </c>
      <c r="I792" s="457" t="s">
        <v>79</v>
      </c>
      <c r="J792" s="471">
        <v>18</v>
      </c>
      <c r="K792" s="304">
        <f t="shared" si="24"/>
        <v>200</v>
      </c>
      <c r="L792" s="221">
        <v>200</v>
      </c>
      <c r="M792" s="220" t="e">
        <f>IF(L792="nio",0,IF(L792&gt;0,L792*J792/N792,0))*VLOOKUP(B792,'2B-Kosten per locatie'!$A$14:$D$38,4,FALSE)</f>
        <v>#DIV/0!</v>
      </c>
      <c r="N792" s="305">
        <f>IF(L792="nio",0,IF(L792&gt;0,VLOOKUP(G792,'3-Productie normen'!A:J,VLOOKUP(L792,'3-Productie normen'!$B$34:$C$37,2,FALSE),FALSE)))</f>
        <v>0</v>
      </c>
      <c r="O792" s="306" t="str">
        <f>VLOOKUP(G792,'3-Productie normen'!A:L,9,FALSE)</f>
        <v>V</v>
      </c>
      <c r="P792" s="306"/>
      <c r="R792" s="307">
        <f t="shared" si="25"/>
        <v>3600</v>
      </c>
    </row>
    <row r="793" spans="1:18" ht="14.1" customHeight="1">
      <c r="A793" s="73">
        <v>793</v>
      </c>
      <c r="B793" s="457" t="s">
        <v>269</v>
      </c>
      <c r="C793" s="273" t="s">
        <v>617</v>
      </c>
      <c r="D793" s="467" t="s">
        <v>346</v>
      </c>
      <c r="E793" s="470">
        <v>12</v>
      </c>
      <c r="F793" s="84" t="s">
        <v>382</v>
      </c>
      <c r="G793" s="69" t="s">
        <v>290</v>
      </c>
      <c r="H793" s="69" t="s">
        <v>75</v>
      </c>
      <c r="I793" s="69" t="s">
        <v>75</v>
      </c>
      <c r="J793" s="471">
        <v>53.55</v>
      </c>
      <c r="K793" s="304">
        <f t="shared" si="24"/>
        <v>80</v>
      </c>
      <c r="L793" s="221">
        <v>80</v>
      </c>
      <c r="M793" s="220" t="e">
        <f>IF(L793="nio",0,IF(L793&gt;0,L793*J793/N793,0))*VLOOKUP(B793,'2B-Kosten per locatie'!$A$14:$D$38,4,FALSE)</f>
        <v>#DIV/0!</v>
      </c>
      <c r="N793" s="305">
        <f>IF(L793="nio",0,IF(L793&gt;0,VLOOKUP(G793,'3-Productie normen'!A:J,VLOOKUP(L793,'3-Productie normen'!$B$34:$C$37,2,FALSE),FALSE)))</f>
        <v>0</v>
      </c>
      <c r="O793" s="306" t="str">
        <f>VLOOKUP(G793,'3-Productie normen'!A:L,9,FALSE)</f>
        <v>L</v>
      </c>
      <c r="P793" s="306"/>
      <c r="R793" s="307">
        <f t="shared" si="25"/>
        <v>4284</v>
      </c>
    </row>
    <row r="794" spans="1:18" ht="14.1" customHeight="1">
      <c r="A794" s="73">
        <v>794</v>
      </c>
      <c r="B794" s="457" t="s">
        <v>269</v>
      </c>
      <c r="C794" s="273" t="s">
        <v>617</v>
      </c>
      <c r="D794" s="467" t="s">
        <v>346</v>
      </c>
      <c r="E794" s="470">
        <v>13</v>
      </c>
      <c r="F794" s="84" t="s">
        <v>382</v>
      </c>
      <c r="G794" s="69" t="s">
        <v>290</v>
      </c>
      <c r="H794" s="69" t="s">
        <v>75</v>
      </c>
      <c r="I794" s="69" t="s">
        <v>75</v>
      </c>
      <c r="J794" s="471">
        <v>53.55</v>
      </c>
      <c r="K794" s="304">
        <f t="shared" si="24"/>
        <v>80</v>
      </c>
      <c r="L794" s="221">
        <v>80</v>
      </c>
      <c r="M794" s="220" t="e">
        <f>IF(L794="nio",0,IF(L794&gt;0,L794*J794/N794,0))*VLOOKUP(B794,'2B-Kosten per locatie'!$A$14:$D$38,4,FALSE)</f>
        <v>#DIV/0!</v>
      </c>
      <c r="N794" s="305">
        <f>IF(L794="nio",0,IF(L794&gt;0,VLOOKUP(G794,'3-Productie normen'!A:J,VLOOKUP(L794,'3-Productie normen'!$B$34:$C$37,2,FALSE),FALSE)))</f>
        <v>0</v>
      </c>
      <c r="O794" s="306" t="str">
        <f>VLOOKUP(G794,'3-Productie normen'!A:L,9,FALSE)</f>
        <v>L</v>
      </c>
      <c r="P794" s="306"/>
      <c r="R794" s="307">
        <f t="shared" si="25"/>
        <v>4284</v>
      </c>
    </row>
    <row r="795" spans="1:18" ht="14.1" customHeight="1">
      <c r="A795" s="73">
        <v>795</v>
      </c>
      <c r="B795" s="457" t="s">
        <v>269</v>
      </c>
      <c r="C795" s="273" t="s">
        <v>617</v>
      </c>
      <c r="D795" s="467" t="s">
        <v>346</v>
      </c>
      <c r="E795" s="470">
        <v>14</v>
      </c>
      <c r="F795" s="84" t="s">
        <v>614</v>
      </c>
      <c r="G795" s="69" t="s">
        <v>290</v>
      </c>
      <c r="H795" s="69" t="s">
        <v>75</v>
      </c>
      <c r="I795" s="69" t="s">
        <v>75</v>
      </c>
      <c r="J795" s="471">
        <v>19.61</v>
      </c>
      <c r="K795" s="304">
        <f t="shared" si="24"/>
        <v>80</v>
      </c>
      <c r="L795" s="221">
        <v>80</v>
      </c>
      <c r="M795" s="220" t="e">
        <f>IF(L795="nio",0,IF(L795&gt;0,L795*J795/N795,0))*VLOOKUP(B795,'2B-Kosten per locatie'!$A$14:$D$38,4,FALSE)</f>
        <v>#DIV/0!</v>
      </c>
      <c r="N795" s="305">
        <f>IF(L795="nio",0,IF(L795&gt;0,VLOOKUP(G795,'3-Productie normen'!A:J,VLOOKUP(L795,'3-Productie normen'!$B$34:$C$37,2,FALSE),FALSE)))</f>
        <v>0</v>
      </c>
      <c r="O795" s="306" t="str">
        <f>VLOOKUP(G795,'3-Productie normen'!A:L,9,FALSE)</f>
        <v>L</v>
      </c>
      <c r="P795" s="306"/>
      <c r="R795" s="307">
        <f t="shared" si="25"/>
        <v>1568.8</v>
      </c>
    </row>
    <row r="796" spans="1:18" ht="14.1" customHeight="1">
      <c r="A796" s="73">
        <v>796</v>
      </c>
      <c r="B796" s="457" t="s">
        <v>269</v>
      </c>
      <c r="C796" s="273" t="s">
        <v>617</v>
      </c>
      <c r="D796" s="467" t="s">
        <v>346</v>
      </c>
      <c r="E796" s="470">
        <v>15</v>
      </c>
      <c r="F796" s="84" t="s">
        <v>439</v>
      </c>
      <c r="G796" s="273" t="s">
        <v>43</v>
      </c>
      <c r="H796" s="69" t="s">
        <v>75</v>
      </c>
      <c r="I796" s="69" t="s">
        <v>75</v>
      </c>
      <c r="J796" s="471">
        <v>38</v>
      </c>
      <c r="K796" s="304">
        <f t="shared" si="24"/>
        <v>200</v>
      </c>
      <c r="L796" s="221">
        <v>200</v>
      </c>
      <c r="M796" s="220" t="e">
        <f>IF(L796="nio",0,IF(L796&gt;0,L796*J796/N796,0))*VLOOKUP(B796,'2B-Kosten per locatie'!$A$14:$D$38,4,FALSE)</f>
        <v>#DIV/0!</v>
      </c>
      <c r="N796" s="305">
        <f>IF(L796="nio",0,IF(L796&gt;0,VLOOKUP(G796,'3-Productie normen'!A:J,VLOOKUP(L796,'3-Productie normen'!$B$34:$C$37,2,FALSE),FALSE)))</f>
        <v>0</v>
      </c>
      <c r="O796" s="306" t="str">
        <f>VLOOKUP(G796,'3-Productie normen'!A:L,9,FALSE)</f>
        <v>V</v>
      </c>
      <c r="P796" s="306"/>
      <c r="R796" s="307">
        <f t="shared" si="25"/>
        <v>7600</v>
      </c>
    </row>
    <row r="797" spans="1:18" ht="14.1" customHeight="1">
      <c r="A797" s="73">
        <v>797</v>
      </c>
      <c r="B797" s="457" t="s">
        <v>269</v>
      </c>
      <c r="C797" s="273" t="s">
        <v>617</v>
      </c>
      <c r="D797" s="467" t="s">
        <v>346</v>
      </c>
      <c r="E797" s="470">
        <v>16</v>
      </c>
      <c r="F797" s="84" t="s">
        <v>382</v>
      </c>
      <c r="G797" s="69" t="s">
        <v>290</v>
      </c>
      <c r="H797" s="69" t="s">
        <v>75</v>
      </c>
      <c r="I797" s="69" t="s">
        <v>75</v>
      </c>
      <c r="J797" s="471">
        <v>63.75</v>
      </c>
      <c r="K797" s="304">
        <f t="shared" si="24"/>
        <v>80</v>
      </c>
      <c r="L797" s="221">
        <v>80</v>
      </c>
      <c r="M797" s="220" t="e">
        <f>IF(L797="nio",0,IF(L797&gt;0,L797*J797/N797,0))*VLOOKUP(B797,'2B-Kosten per locatie'!$A$14:$D$38,4,FALSE)</f>
        <v>#DIV/0!</v>
      </c>
      <c r="N797" s="305">
        <f>IF(L797="nio",0,IF(L797&gt;0,VLOOKUP(G797,'3-Productie normen'!A:J,VLOOKUP(L797,'3-Productie normen'!$B$34:$C$37,2,FALSE),FALSE)))</f>
        <v>0</v>
      </c>
      <c r="O797" s="306" t="str">
        <f>VLOOKUP(G797,'3-Productie normen'!A:L,9,FALSE)</f>
        <v>L</v>
      </c>
      <c r="P797" s="306"/>
      <c r="R797" s="307">
        <f t="shared" si="25"/>
        <v>5100</v>
      </c>
    </row>
    <row r="798" spans="1:18" ht="14.1" customHeight="1">
      <c r="A798" s="73">
        <v>798</v>
      </c>
      <c r="B798" s="457" t="s">
        <v>269</v>
      </c>
      <c r="C798" s="273" t="s">
        <v>617</v>
      </c>
      <c r="D798" s="467" t="s">
        <v>346</v>
      </c>
      <c r="E798" s="470">
        <v>17</v>
      </c>
      <c r="F798" s="84" t="s">
        <v>382</v>
      </c>
      <c r="G798" s="69" t="s">
        <v>290</v>
      </c>
      <c r="H798" s="69" t="s">
        <v>75</v>
      </c>
      <c r="I798" s="69" t="s">
        <v>75</v>
      </c>
      <c r="J798" s="471">
        <v>63.75</v>
      </c>
      <c r="K798" s="304">
        <f t="shared" si="24"/>
        <v>80</v>
      </c>
      <c r="L798" s="221">
        <v>80</v>
      </c>
      <c r="M798" s="220" t="e">
        <f>IF(L798="nio",0,IF(L798&gt;0,L798*J798/N798,0))*VLOOKUP(B798,'2B-Kosten per locatie'!$A$14:$D$38,4,FALSE)</f>
        <v>#DIV/0!</v>
      </c>
      <c r="N798" s="305">
        <f>IF(L798="nio",0,IF(L798&gt;0,VLOOKUP(G798,'3-Productie normen'!A:J,VLOOKUP(L798,'3-Productie normen'!$B$34:$C$37,2,FALSE),FALSE)))</f>
        <v>0</v>
      </c>
      <c r="O798" s="306" t="str">
        <f>VLOOKUP(G798,'3-Productie normen'!A:L,9,FALSE)</f>
        <v>L</v>
      </c>
      <c r="P798" s="306"/>
      <c r="R798" s="307">
        <f t="shared" si="25"/>
        <v>5100</v>
      </c>
    </row>
    <row r="799" spans="1:18" ht="14.1" customHeight="1">
      <c r="A799" s="73">
        <v>799</v>
      </c>
      <c r="B799" s="457" t="s">
        <v>269</v>
      </c>
      <c r="C799" s="273" t="s">
        <v>617</v>
      </c>
      <c r="D799" s="467" t="s">
        <v>346</v>
      </c>
      <c r="E799" s="470">
        <v>18</v>
      </c>
      <c r="F799" s="84" t="s">
        <v>458</v>
      </c>
      <c r="G799" s="286" t="s">
        <v>41</v>
      </c>
      <c r="H799" s="69" t="s">
        <v>350</v>
      </c>
      <c r="I799" s="457" t="s">
        <v>76</v>
      </c>
      <c r="J799" s="471">
        <v>10.24</v>
      </c>
      <c r="K799" s="304">
        <f t="shared" si="24"/>
        <v>200</v>
      </c>
      <c r="L799" s="221">
        <v>200</v>
      </c>
      <c r="M799" s="220" t="e">
        <f>IF(L799="nio",0,IF(L799&gt;0,L799*J799/N799,0))*VLOOKUP(B799,'2B-Kosten per locatie'!$A$14:$D$38,4,FALSE)</f>
        <v>#DIV/0!</v>
      </c>
      <c r="N799" s="305">
        <f>IF(L799="nio",0,IF(L799&gt;0,VLOOKUP(G799,'3-Productie normen'!A:J,VLOOKUP(L799,'3-Productie normen'!$B$34:$C$37,2,FALSE),FALSE)))</f>
        <v>0</v>
      </c>
      <c r="O799" s="306" t="str">
        <f>VLOOKUP(G799,'3-Productie normen'!A:L,9,FALSE)</f>
        <v>S</v>
      </c>
      <c r="P799" s="306"/>
      <c r="R799" s="307">
        <f t="shared" si="25"/>
        <v>2048</v>
      </c>
    </row>
    <row r="800" spans="1:18" ht="14.1" customHeight="1">
      <c r="A800" s="73">
        <v>800</v>
      </c>
      <c r="B800" s="457" t="s">
        <v>269</v>
      </c>
      <c r="C800" s="273" t="s">
        <v>617</v>
      </c>
      <c r="D800" s="467" t="s">
        <v>346</v>
      </c>
      <c r="E800" s="470">
        <v>19</v>
      </c>
      <c r="F800" s="84" t="s">
        <v>458</v>
      </c>
      <c r="G800" s="286" t="s">
        <v>41</v>
      </c>
      <c r="H800" s="69" t="s">
        <v>350</v>
      </c>
      <c r="I800" s="457" t="s">
        <v>76</v>
      </c>
      <c r="J800" s="471">
        <v>10.24</v>
      </c>
      <c r="K800" s="304">
        <f t="shared" si="24"/>
        <v>200</v>
      </c>
      <c r="L800" s="221">
        <v>200</v>
      </c>
      <c r="M800" s="220" t="e">
        <f>IF(L800="nio",0,IF(L800&gt;0,L800*J800/N800,0))*VLOOKUP(B800,'2B-Kosten per locatie'!$A$14:$D$38,4,FALSE)</f>
        <v>#DIV/0!</v>
      </c>
      <c r="N800" s="305">
        <f>IF(L800="nio",0,IF(L800&gt;0,VLOOKUP(G800,'3-Productie normen'!A:J,VLOOKUP(L800,'3-Productie normen'!$B$34:$C$37,2,FALSE),FALSE)))</f>
        <v>0</v>
      </c>
      <c r="O800" s="306" t="str">
        <f>VLOOKUP(G800,'3-Productie normen'!A:L,9,FALSE)</f>
        <v>S</v>
      </c>
      <c r="P800" s="306"/>
      <c r="R800" s="307">
        <f t="shared" si="25"/>
        <v>2048</v>
      </c>
    </row>
    <row r="801" spans="1:18" ht="14.1" customHeight="1">
      <c r="A801" s="73">
        <v>801</v>
      </c>
      <c r="B801" s="457" t="s">
        <v>269</v>
      </c>
      <c r="C801" s="273" t="s">
        <v>617</v>
      </c>
      <c r="D801" s="467" t="s">
        <v>346</v>
      </c>
      <c r="E801" s="470">
        <v>20</v>
      </c>
      <c r="F801" s="84" t="s">
        <v>615</v>
      </c>
      <c r="G801" s="273" t="s">
        <v>43</v>
      </c>
      <c r="H801" s="69" t="s">
        <v>75</v>
      </c>
      <c r="I801" s="69" t="s">
        <v>75</v>
      </c>
      <c r="J801" s="471">
        <v>12</v>
      </c>
      <c r="K801" s="304">
        <f t="shared" si="24"/>
        <v>200</v>
      </c>
      <c r="L801" s="221">
        <v>200</v>
      </c>
      <c r="M801" s="220" t="e">
        <f>IF(L801="nio",0,IF(L801&gt;0,L801*J801/N801,0))*VLOOKUP(B801,'2B-Kosten per locatie'!$A$14:$D$38,4,FALSE)</f>
        <v>#DIV/0!</v>
      </c>
      <c r="N801" s="305">
        <f>IF(L801="nio",0,IF(L801&gt;0,VLOOKUP(G801,'3-Productie normen'!A:J,VLOOKUP(L801,'3-Productie normen'!$B$34:$C$37,2,FALSE),FALSE)))</f>
        <v>0</v>
      </c>
      <c r="O801" s="306" t="str">
        <f>VLOOKUP(G801,'3-Productie normen'!A:L,9,FALSE)</f>
        <v>V</v>
      </c>
      <c r="P801" s="306"/>
      <c r="R801" s="307">
        <f t="shared" si="25"/>
        <v>2400</v>
      </c>
    </row>
    <row r="802" spans="1:18" ht="14.1" customHeight="1">
      <c r="A802" s="73">
        <v>802</v>
      </c>
      <c r="B802" s="457" t="s">
        <v>269</v>
      </c>
      <c r="C802" s="273" t="s">
        <v>617</v>
      </c>
      <c r="D802" s="467" t="s">
        <v>346</v>
      </c>
      <c r="E802" s="470">
        <v>21</v>
      </c>
      <c r="F802" s="84" t="s">
        <v>616</v>
      </c>
      <c r="G802" s="69" t="s">
        <v>52</v>
      </c>
      <c r="H802" s="69" t="s">
        <v>75</v>
      </c>
      <c r="I802" s="69" t="s">
        <v>75</v>
      </c>
      <c r="J802" s="471">
        <v>17.100000000000001</v>
      </c>
      <c r="K802" s="304">
        <f t="shared" si="24"/>
        <v>200</v>
      </c>
      <c r="L802" s="221">
        <v>200</v>
      </c>
      <c r="M802" s="220" t="e">
        <f>IF(L802="nio",0,IF(L802&gt;0,L802*J802/N802,0))*VLOOKUP(B802,'2B-Kosten per locatie'!$A$14:$D$38,4,FALSE)</f>
        <v>#DIV/0!</v>
      </c>
      <c r="N802" s="305">
        <f>IF(L802="nio",0,IF(L802&gt;0,VLOOKUP(G802,'3-Productie normen'!A:J,VLOOKUP(L802,'3-Productie normen'!$B$34:$C$37,2,FALSE),FALSE)))</f>
        <v>0</v>
      </c>
      <c r="O802" s="306" t="str">
        <f>VLOOKUP(G802,'3-Productie normen'!A:L,9,FALSE)</f>
        <v>V</v>
      </c>
      <c r="P802" s="306"/>
      <c r="R802" s="307">
        <f t="shared" si="25"/>
        <v>3420.0000000000005</v>
      </c>
    </row>
    <row r="803" spans="1:18" ht="14.1" customHeight="1">
      <c r="A803" s="73">
        <v>803</v>
      </c>
      <c r="B803" s="457" t="s">
        <v>269</v>
      </c>
      <c r="C803" s="273" t="s">
        <v>617</v>
      </c>
      <c r="D803" s="467" t="s">
        <v>346</v>
      </c>
      <c r="E803" s="470">
        <v>22</v>
      </c>
      <c r="F803" s="84" t="s">
        <v>615</v>
      </c>
      <c r="G803" s="273" t="s">
        <v>43</v>
      </c>
      <c r="H803" s="69" t="s">
        <v>75</v>
      </c>
      <c r="I803" s="69" t="s">
        <v>75</v>
      </c>
      <c r="J803" s="471">
        <v>4</v>
      </c>
      <c r="K803" s="304">
        <f t="shared" si="24"/>
        <v>200</v>
      </c>
      <c r="L803" s="221">
        <v>200</v>
      </c>
      <c r="M803" s="220" t="e">
        <f>IF(L803="nio",0,IF(L803&gt;0,L803*J803/N803,0))*VLOOKUP(B803,'2B-Kosten per locatie'!$A$14:$D$38,4,FALSE)</f>
        <v>#DIV/0!</v>
      </c>
      <c r="N803" s="305">
        <f>IF(L803="nio",0,IF(L803&gt;0,VLOOKUP(G803,'3-Productie normen'!A:J,VLOOKUP(L803,'3-Productie normen'!$B$34:$C$37,2,FALSE),FALSE)))</f>
        <v>0</v>
      </c>
      <c r="O803" s="306" t="str">
        <f>VLOOKUP(G803,'3-Productie normen'!A:L,9,FALSE)</f>
        <v>V</v>
      </c>
      <c r="P803" s="306"/>
      <c r="R803" s="307">
        <f t="shared" si="25"/>
        <v>800</v>
      </c>
    </row>
    <row r="804" spans="1:18" ht="14.1" customHeight="1">
      <c r="A804" s="73">
        <v>804</v>
      </c>
      <c r="B804" s="457" t="s">
        <v>269</v>
      </c>
      <c r="C804" s="273" t="s">
        <v>617</v>
      </c>
      <c r="D804" s="467" t="s">
        <v>346</v>
      </c>
      <c r="E804" s="470">
        <v>23</v>
      </c>
      <c r="F804" s="84" t="s">
        <v>382</v>
      </c>
      <c r="G804" s="69" t="s">
        <v>290</v>
      </c>
      <c r="H804" s="69" t="s">
        <v>75</v>
      </c>
      <c r="I804" s="69" t="s">
        <v>75</v>
      </c>
      <c r="J804" s="471">
        <v>55.25</v>
      </c>
      <c r="K804" s="304">
        <f t="shared" si="24"/>
        <v>80</v>
      </c>
      <c r="L804" s="221">
        <v>80</v>
      </c>
      <c r="M804" s="220" t="e">
        <f>IF(L804="nio",0,IF(L804&gt;0,L804*J804/N804,0))*VLOOKUP(B804,'2B-Kosten per locatie'!$A$14:$D$38,4,FALSE)</f>
        <v>#DIV/0!</v>
      </c>
      <c r="N804" s="305">
        <f>IF(L804="nio",0,IF(L804&gt;0,VLOOKUP(G804,'3-Productie normen'!A:J,VLOOKUP(L804,'3-Productie normen'!$B$34:$C$37,2,FALSE),FALSE)))</f>
        <v>0</v>
      </c>
      <c r="O804" s="306" t="str">
        <f>VLOOKUP(G804,'3-Productie normen'!A:L,9,FALSE)</f>
        <v>L</v>
      </c>
      <c r="P804" s="306"/>
      <c r="R804" s="307">
        <f t="shared" si="25"/>
        <v>4420</v>
      </c>
    </row>
    <row r="805" spans="1:18" ht="14.1" customHeight="1">
      <c r="A805" s="73">
        <v>805</v>
      </c>
      <c r="B805" s="457" t="s">
        <v>269</v>
      </c>
      <c r="C805" s="273" t="s">
        <v>617</v>
      </c>
      <c r="D805" s="467" t="s">
        <v>346</v>
      </c>
      <c r="E805" s="470">
        <v>24</v>
      </c>
      <c r="F805" s="84" t="s">
        <v>382</v>
      </c>
      <c r="G805" s="69" t="s">
        <v>290</v>
      </c>
      <c r="H805" s="69" t="s">
        <v>75</v>
      </c>
      <c r="I805" s="69" t="s">
        <v>75</v>
      </c>
      <c r="J805" s="471">
        <v>55.25</v>
      </c>
      <c r="K805" s="304">
        <f t="shared" si="24"/>
        <v>80</v>
      </c>
      <c r="L805" s="221">
        <v>80</v>
      </c>
      <c r="M805" s="220" t="e">
        <f>IF(L805="nio",0,IF(L805&gt;0,L805*J805/N805,0))*VLOOKUP(B805,'2B-Kosten per locatie'!$A$14:$D$38,4,FALSE)</f>
        <v>#DIV/0!</v>
      </c>
      <c r="N805" s="305">
        <f>IF(L805="nio",0,IF(L805&gt;0,VLOOKUP(G805,'3-Productie normen'!A:J,VLOOKUP(L805,'3-Productie normen'!$B$34:$C$37,2,FALSE),FALSE)))</f>
        <v>0</v>
      </c>
      <c r="O805" s="306" t="str">
        <f>VLOOKUP(G805,'3-Productie normen'!A:L,9,FALSE)</f>
        <v>L</v>
      </c>
      <c r="P805" s="306"/>
      <c r="R805" s="307">
        <f t="shared" si="25"/>
        <v>4420</v>
      </c>
    </row>
    <row r="806" spans="1:18" ht="14.1" customHeight="1">
      <c r="A806" s="73">
        <v>806</v>
      </c>
      <c r="B806" s="457" t="s">
        <v>269</v>
      </c>
      <c r="C806" s="273" t="s">
        <v>617</v>
      </c>
      <c r="D806" s="467" t="s">
        <v>346</v>
      </c>
      <c r="E806" s="470">
        <v>25</v>
      </c>
      <c r="F806" s="84" t="s">
        <v>614</v>
      </c>
      <c r="G806" s="69" t="s">
        <v>290</v>
      </c>
      <c r="H806" s="69" t="s">
        <v>75</v>
      </c>
      <c r="I806" s="69" t="s">
        <v>75</v>
      </c>
      <c r="J806" s="471">
        <v>22</v>
      </c>
      <c r="K806" s="304">
        <f t="shared" si="24"/>
        <v>80</v>
      </c>
      <c r="L806" s="221">
        <v>80</v>
      </c>
      <c r="M806" s="220" t="e">
        <f>IF(L806="nio",0,IF(L806&gt;0,L806*J806/N806,0))*VLOOKUP(B806,'2B-Kosten per locatie'!$A$14:$D$38,4,FALSE)</f>
        <v>#DIV/0!</v>
      </c>
      <c r="N806" s="305">
        <f>IF(L806="nio",0,IF(L806&gt;0,VLOOKUP(G806,'3-Productie normen'!A:J,VLOOKUP(L806,'3-Productie normen'!$B$34:$C$37,2,FALSE),FALSE)))</f>
        <v>0</v>
      </c>
      <c r="O806" s="306" t="str">
        <f>VLOOKUP(G806,'3-Productie normen'!A:L,9,FALSE)</f>
        <v>L</v>
      </c>
      <c r="P806" s="306"/>
      <c r="R806" s="307">
        <f t="shared" si="25"/>
        <v>1760</v>
      </c>
    </row>
    <row r="807" spans="1:18" ht="14.1" customHeight="1">
      <c r="A807" s="73">
        <v>807</v>
      </c>
      <c r="B807" s="457" t="s">
        <v>269</v>
      </c>
      <c r="C807" s="273" t="s">
        <v>617</v>
      </c>
      <c r="D807" s="467" t="s">
        <v>346</v>
      </c>
      <c r="E807" s="470">
        <v>26</v>
      </c>
      <c r="F807" s="84" t="s">
        <v>536</v>
      </c>
      <c r="G807" s="273" t="s">
        <v>43</v>
      </c>
      <c r="H807" s="69" t="s">
        <v>75</v>
      </c>
      <c r="I807" s="69" t="s">
        <v>75</v>
      </c>
      <c r="J807" s="471">
        <v>34</v>
      </c>
      <c r="K807" s="304">
        <f t="shared" si="24"/>
        <v>200</v>
      </c>
      <c r="L807" s="221">
        <v>200</v>
      </c>
      <c r="M807" s="220" t="e">
        <f>IF(L807="nio",0,IF(L807&gt;0,L807*J807/N807,0))*VLOOKUP(B807,'2B-Kosten per locatie'!$A$14:$D$38,4,FALSE)</f>
        <v>#DIV/0!</v>
      </c>
      <c r="N807" s="305">
        <f>IF(L807="nio",0,IF(L807&gt;0,VLOOKUP(G807,'3-Productie normen'!A:J,VLOOKUP(L807,'3-Productie normen'!$B$34:$C$37,2,FALSE),FALSE)))</f>
        <v>0</v>
      </c>
      <c r="O807" s="306" t="str">
        <f>VLOOKUP(G807,'3-Productie normen'!A:L,9,FALSE)</f>
        <v>V</v>
      </c>
      <c r="P807" s="306"/>
      <c r="R807" s="307">
        <f t="shared" si="25"/>
        <v>6800</v>
      </c>
    </row>
    <row r="808" spans="1:18" ht="14.1" customHeight="1">
      <c r="A808" s="73">
        <v>808</v>
      </c>
      <c r="B808" s="457" t="s">
        <v>269</v>
      </c>
      <c r="C808" s="273" t="s">
        <v>617</v>
      </c>
      <c r="D808" s="467" t="s">
        <v>346</v>
      </c>
      <c r="E808" s="470">
        <v>27</v>
      </c>
      <c r="F808" s="84" t="s">
        <v>458</v>
      </c>
      <c r="G808" s="286" t="s">
        <v>41</v>
      </c>
      <c r="H808" s="69" t="s">
        <v>350</v>
      </c>
      <c r="I808" s="457" t="s">
        <v>76</v>
      </c>
      <c r="J808" s="471">
        <v>6.6</v>
      </c>
      <c r="K808" s="304">
        <f t="shared" si="24"/>
        <v>200</v>
      </c>
      <c r="L808" s="221">
        <v>200</v>
      </c>
      <c r="M808" s="220" t="e">
        <f>IF(L808="nio",0,IF(L808&gt;0,L808*J808/N808,0))*VLOOKUP(B808,'2B-Kosten per locatie'!$A$14:$D$38,4,FALSE)</f>
        <v>#DIV/0!</v>
      </c>
      <c r="N808" s="305">
        <f>IF(L808="nio",0,IF(L808&gt;0,VLOOKUP(G808,'3-Productie normen'!A:J,VLOOKUP(L808,'3-Productie normen'!$B$34:$C$37,2,FALSE),FALSE)))</f>
        <v>0</v>
      </c>
      <c r="O808" s="306" t="str">
        <f>VLOOKUP(G808,'3-Productie normen'!A:L,9,FALSE)</f>
        <v>S</v>
      </c>
      <c r="P808" s="306"/>
      <c r="R808" s="307">
        <f t="shared" si="25"/>
        <v>1320</v>
      </c>
    </row>
    <row r="809" spans="1:18" ht="14.1" customHeight="1">
      <c r="A809" s="73">
        <v>809</v>
      </c>
      <c r="B809" s="457" t="s">
        <v>751</v>
      </c>
      <c r="C809" s="273" t="s">
        <v>618</v>
      </c>
      <c r="D809" s="467" t="s">
        <v>346</v>
      </c>
      <c r="E809" s="470">
        <v>1</v>
      </c>
      <c r="F809" s="84" t="s">
        <v>560</v>
      </c>
      <c r="G809" s="273" t="s">
        <v>51</v>
      </c>
      <c r="H809" s="69" t="s">
        <v>78</v>
      </c>
      <c r="I809" s="457" t="s">
        <v>79</v>
      </c>
      <c r="J809" s="471">
        <v>13</v>
      </c>
      <c r="K809" s="304">
        <f t="shared" si="24"/>
        <v>200</v>
      </c>
      <c r="L809" s="221">
        <v>200</v>
      </c>
      <c r="M809" s="220" t="e">
        <f>IF(L809="nio",0,IF(L809&gt;0,L809*J809/N809,0))*VLOOKUP(B809,'2B-Kosten per locatie'!$A$14:$D$38,4,FALSE)</f>
        <v>#DIV/0!</v>
      </c>
      <c r="N809" s="305">
        <f>IF(L809="nio",0,IF(L809&gt;0,VLOOKUP(G809,'3-Productie normen'!A:J,VLOOKUP(L809,'3-Productie normen'!$B$34:$C$37,2,FALSE),FALSE)))</f>
        <v>0</v>
      </c>
      <c r="O809" s="306" t="str">
        <f>VLOOKUP(G809,'3-Productie normen'!A:L,9,FALSE)</f>
        <v>V</v>
      </c>
      <c r="P809" s="306"/>
      <c r="R809" s="307">
        <f t="shared" si="25"/>
        <v>2600</v>
      </c>
    </row>
    <row r="810" spans="1:18" ht="14.1" customHeight="1">
      <c r="A810" s="73">
        <v>810</v>
      </c>
      <c r="B810" s="457" t="s">
        <v>751</v>
      </c>
      <c r="C810" s="273" t="s">
        <v>618</v>
      </c>
      <c r="D810" s="467" t="s">
        <v>346</v>
      </c>
      <c r="E810" s="470">
        <v>3</v>
      </c>
      <c r="F810" s="84" t="s">
        <v>619</v>
      </c>
      <c r="G810" s="84" t="s">
        <v>43</v>
      </c>
      <c r="H810" s="69" t="s">
        <v>75</v>
      </c>
      <c r="I810" s="69" t="s">
        <v>75</v>
      </c>
      <c r="J810" s="471">
        <v>27.6</v>
      </c>
      <c r="K810" s="304">
        <f t="shared" si="24"/>
        <v>200</v>
      </c>
      <c r="L810" s="221">
        <v>200</v>
      </c>
      <c r="M810" s="220" t="e">
        <f>IF(L810="nio",0,IF(L810&gt;0,L810*J810/N810,0))*VLOOKUP(B810,'2B-Kosten per locatie'!$A$14:$D$38,4,FALSE)</f>
        <v>#DIV/0!</v>
      </c>
      <c r="N810" s="305">
        <f>IF(L810="nio",0,IF(L810&gt;0,VLOOKUP(G810,'3-Productie normen'!A:J,VLOOKUP(L810,'3-Productie normen'!$B$34:$C$37,2,FALSE),FALSE)))</f>
        <v>0</v>
      </c>
      <c r="O810" s="306" t="str">
        <f>VLOOKUP(G810,'3-Productie normen'!A:L,9,FALSE)</f>
        <v>V</v>
      </c>
      <c r="P810" s="306"/>
      <c r="R810" s="307">
        <f t="shared" si="25"/>
        <v>5520</v>
      </c>
    </row>
    <row r="811" spans="1:18" ht="14.1" customHeight="1">
      <c r="A811" s="73">
        <v>811</v>
      </c>
      <c r="B811" s="457" t="s">
        <v>751</v>
      </c>
      <c r="C811" s="273" t="s">
        <v>618</v>
      </c>
      <c r="D811" s="467" t="s">
        <v>346</v>
      </c>
      <c r="E811" s="470">
        <v>2</v>
      </c>
      <c r="F811" s="84" t="s">
        <v>620</v>
      </c>
      <c r="G811" s="273" t="s">
        <v>43</v>
      </c>
      <c r="H811" s="69" t="s">
        <v>75</v>
      </c>
      <c r="I811" s="69" t="s">
        <v>75</v>
      </c>
      <c r="J811" s="471">
        <v>274</v>
      </c>
      <c r="K811" s="304">
        <f t="shared" si="24"/>
        <v>200</v>
      </c>
      <c r="L811" s="221">
        <v>200</v>
      </c>
      <c r="M811" s="220" t="e">
        <f>IF(L811="nio",0,IF(L811&gt;0,L811*J811/N811,0))*VLOOKUP(B811,'2B-Kosten per locatie'!$A$14:$D$38,4,FALSE)</f>
        <v>#DIV/0!</v>
      </c>
      <c r="N811" s="305">
        <f>IF(L811="nio",0,IF(L811&gt;0,VLOOKUP(G811,'3-Productie normen'!A:J,VLOOKUP(L811,'3-Productie normen'!$B$34:$C$37,2,FALSE),FALSE)))</f>
        <v>0</v>
      </c>
      <c r="O811" s="306" t="str">
        <f>VLOOKUP(G811,'3-Productie normen'!A:L,9,FALSE)</f>
        <v>V</v>
      </c>
      <c r="P811" s="306"/>
      <c r="R811" s="307">
        <f t="shared" si="25"/>
        <v>54800</v>
      </c>
    </row>
    <row r="812" spans="1:18" ht="14.1" customHeight="1">
      <c r="A812" s="73">
        <v>812</v>
      </c>
      <c r="B812" s="457" t="s">
        <v>751</v>
      </c>
      <c r="C812" s="273" t="s">
        <v>618</v>
      </c>
      <c r="D812" s="467" t="s">
        <v>346</v>
      </c>
      <c r="E812" s="470">
        <v>10</v>
      </c>
      <c r="F812" s="84" t="s">
        <v>621</v>
      </c>
      <c r="G812" s="69" t="s">
        <v>50</v>
      </c>
      <c r="H812" s="69" t="s">
        <v>347</v>
      </c>
      <c r="I812" s="457" t="s">
        <v>364</v>
      </c>
      <c r="J812" s="471">
        <v>90</v>
      </c>
      <c r="K812" s="304">
        <f t="shared" si="24"/>
        <v>200</v>
      </c>
      <c r="L812" s="221">
        <v>200</v>
      </c>
      <c r="M812" s="220" t="e">
        <f>IF(L812="nio",0,IF(L812&gt;0,L812*J812/N812,0))*VLOOKUP(B812,'2B-Kosten per locatie'!$A$14:$D$38,4,FALSE)</f>
        <v>#DIV/0!</v>
      </c>
      <c r="N812" s="305">
        <f>IF(L812="nio",0,IF(L812&gt;0,VLOOKUP(G812,'3-Productie normen'!A:J,VLOOKUP(L812,'3-Productie normen'!$B$34:$C$37,2,FALSE),FALSE)))</f>
        <v>0</v>
      </c>
      <c r="O812" s="306" t="str">
        <f>VLOOKUP(G812,'3-Productie normen'!A:L,9,FALSE)</f>
        <v>L</v>
      </c>
      <c r="P812" s="306"/>
      <c r="R812" s="307">
        <f t="shared" si="25"/>
        <v>18000</v>
      </c>
    </row>
    <row r="813" spans="1:18" ht="14.1" customHeight="1">
      <c r="A813" s="73">
        <v>813</v>
      </c>
      <c r="B813" s="457" t="s">
        <v>751</v>
      </c>
      <c r="C813" s="273" t="s">
        <v>618</v>
      </c>
      <c r="D813" s="467" t="s">
        <v>346</v>
      </c>
      <c r="E813" s="470">
        <v>4</v>
      </c>
      <c r="F813" s="84" t="s">
        <v>622</v>
      </c>
      <c r="G813" s="286" t="s">
        <v>41</v>
      </c>
      <c r="H813" s="69" t="s">
        <v>645</v>
      </c>
      <c r="I813" s="457" t="s">
        <v>76</v>
      </c>
      <c r="J813" s="471">
        <v>30</v>
      </c>
      <c r="K813" s="304">
        <f t="shared" si="24"/>
        <v>200</v>
      </c>
      <c r="L813" s="221">
        <v>200</v>
      </c>
      <c r="M813" s="220" t="e">
        <f>IF(L813="nio",0,IF(L813&gt;0,L813*J813/N813,0))*VLOOKUP(B813,'2B-Kosten per locatie'!$A$14:$D$38,4,FALSE)</f>
        <v>#DIV/0!</v>
      </c>
      <c r="N813" s="305">
        <f>IF(L813="nio",0,IF(L813&gt;0,VLOOKUP(G813,'3-Productie normen'!A:J,VLOOKUP(L813,'3-Productie normen'!$B$34:$C$37,2,FALSE),FALSE)))</f>
        <v>0</v>
      </c>
      <c r="O813" s="306" t="str">
        <f>VLOOKUP(G813,'3-Productie normen'!A:L,9,FALSE)</f>
        <v>S</v>
      </c>
      <c r="P813" s="306"/>
      <c r="R813" s="307">
        <f t="shared" si="25"/>
        <v>6000</v>
      </c>
    </row>
    <row r="814" spans="1:18" ht="14.1" customHeight="1">
      <c r="A814" s="73">
        <v>814</v>
      </c>
      <c r="B814" s="457" t="s">
        <v>751</v>
      </c>
      <c r="C814" s="273" t="s">
        <v>618</v>
      </c>
      <c r="D814" s="467" t="s">
        <v>346</v>
      </c>
      <c r="E814" s="470">
        <v>5</v>
      </c>
      <c r="F814" s="84" t="s">
        <v>623</v>
      </c>
      <c r="G814" s="273" t="s">
        <v>39</v>
      </c>
      <c r="H814" s="69" t="s">
        <v>78</v>
      </c>
      <c r="I814" s="457" t="s">
        <v>79</v>
      </c>
      <c r="J814" s="471">
        <v>49</v>
      </c>
      <c r="K814" s="304">
        <f t="shared" ref="K814" si="26">SUM(L814:L814)</f>
        <v>80</v>
      </c>
      <c r="L814" s="221">
        <v>80</v>
      </c>
      <c r="M814" s="220" t="e">
        <f>IF(L814="nio",0,IF(L814&gt;0,L814*J814/N814,0))*VLOOKUP(B814,'2B-Kosten per locatie'!$A$14:$D$38,4,FALSE)</f>
        <v>#DIV/0!</v>
      </c>
      <c r="N814" s="305">
        <f>IF(L814="nio",0,IF(L814&gt;0,VLOOKUP(G814,'3-Productie normen'!A:J,VLOOKUP(L814,'3-Productie normen'!$B$34:$C$37,2,FALSE),FALSE)))</f>
        <v>0</v>
      </c>
      <c r="O814" s="306" t="str">
        <f>VLOOKUP(G814,'3-Productie normen'!A:L,9,FALSE)</f>
        <v>B</v>
      </c>
      <c r="P814" s="306"/>
      <c r="R814" s="307">
        <f t="shared" si="25"/>
        <v>3920</v>
      </c>
    </row>
    <row r="815" spans="1:18" ht="14.1" customHeight="1">
      <c r="A815" s="73">
        <v>815</v>
      </c>
      <c r="B815" s="457" t="s">
        <v>751</v>
      </c>
      <c r="C815" s="273" t="s">
        <v>618</v>
      </c>
      <c r="D815" s="467" t="s">
        <v>346</v>
      </c>
      <c r="E815" s="470">
        <v>6</v>
      </c>
      <c r="F815" s="84" t="s">
        <v>624</v>
      </c>
      <c r="G815" s="84" t="s">
        <v>290</v>
      </c>
      <c r="H815" s="69" t="s">
        <v>75</v>
      </c>
      <c r="I815" s="69" t="s">
        <v>75</v>
      </c>
      <c r="J815" s="471">
        <v>321</v>
      </c>
      <c r="K815" s="304">
        <f t="shared" ref="K815:K877" si="27">SUM(L815:L815)</f>
        <v>80</v>
      </c>
      <c r="L815" s="221">
        <v>80</v>
      </c>
      <c r="M815" s="220" t="e">
        <f>IF(L815="nio",0,IF(L815&gt;0,L815*J815/N815,0))*VLOOKUP(B815,'2B-Kosten per locatie'!$A$14:$D$38,4,FALSE)</f>
        <v>#DIV/0!</v>
      </c>
      <c r="N815" s="305">
        <f>IF(L815="nio",0,IF(L815&gt;0,VLOOKUP(G815,'3-Productie normen'!A:J,VLOOKUP(L815,'3-Productie normen'!$B$34:$C$37,2,FALSE),FALSE)))</f>
        <v>0</v>
      </c>
      <c r="O815" s="306" t="str">
        <f>VLOOKUP(G815,'3-Productie normen'!A:L,9,FALSE)</f>
        <v>L</v>
      </c>
      <c r="P815" s="306"/>
      <c r="R815" s="307">
        <f t="shared" ref="R815:R878" si="28">K815*J815</f>
        <v>25680</v>
      </c>
    </row>
    <row r="816" spans="1:18" ht="14.1" customHeight="1">
      <c r="A816" s="73">
        <v>816</v>
      </c>
      <c r="B816" s="457" t="s">
        <v>751</v>
      </c>
      <c r="C816" s="273" t="s">
        <v>618</v>
      </c>
      <c r="D816" s="467" t="s">
        <v>346</v>
      </c>
      <c r="E816" s="470">
        <v>9</v>
      </c>
      <c r="F816" s="84" t="s">
        <v>625</v>
      </c>
      <c r="G816" s="84" t="s">
        <v>290</v>
      </c>
      <c r="H816" s="69" t="s">
        <v>75</v>
      </c>
      <c r="I816" s="69" t="s">
        <v>75</v>
      </c>
      <c r="J816" s="471">
        <v>158</v>
      </c>
      <c r="K816" s="304">
        <f t="shared" si="27"/>
        <v>80</v>
      </c>
      <c r="L816" s="221">
        <v>80</v>
      </c>
      <c r="M816" s="220" t="e">
        <f>IF(L816="nio",0,IF(L816&gt;0,L816*J816/N816,0))*VLOOKUP(B816,'2B-Kosten per locatie'!$A$14:$D$38,4,FALSE)</f>
        <v>#DIV/0!</v>
      </c>
      <c r="N816" s="305">
        <f>IF(L816="nio",0,IF(L816&gt;0,VLOOKUP(G816,'3-Productie normen'!A:J,VLOOKUP(L816,'3-Productie normen'!$B$34:$C$37,2,FALSE),FALSE)))</f>
        <v>0</v>
      </c>
      <c r="O816" s="306" t="str">
        <f>VLOOKUP(G816,'3-Productie normen'!A:L,9,FALSE)</f>
        <v>L</v>
      </c>
      <c r="P816" s="306"/>
      <c r="R816" s="307">
        <f t="shared" si="28"/>
        <v>12640</v>
      </c>
    </row>
    <row r="817" spans="1:18" ht="14.1" customHeight="1">
      <c r="A817" s="73">
        <v>817</v>
      </c>
      <c r="B817" s="457" t="s">
        <v>751</v>
      </c>
      <c r="C817" s="273" t="s">
        <v>618</v>
      </c>
      <c r="D817" s="467" t="s">
        <v>346</v>
      </c>
      <c r="E817" s="470">
        <v>7</v>
      </c>
      <c r="F817" s="84" t="s">
        <v>626</v>
      </c>
      <c r="G817" s="84" t="s">
        <v>43</v>
      </c>
      <c r="H817" s="69" t="s">
        <v>75</v>
      </c>
      <c r="I817" s="69" t="s">
        <v>75</v>
      </c>
      <c r="J817" s="471">
        <v>27.6</v>
      </c>
      <c r="K817" s="304">
        <f t="shared" si="27"/>
        <v>160</v>
      </c>
      <c r="L817" s="221">
        <v>160</v>
      </c>
      <c r="M817" s="220" t="e">
        <f>IF(L817="nio",0,IF(L817&gt;0,L817*J817/N817,0))*VLOOKUP(B817,'2B-Kosten per locatie'!$A$14:$D$38,4,FALSE)</f>
        <v>#DIV/0!</v>
      </c>
      <c r="N817" s="305">
        <f>IF(L817="nio",0,IF(L817&gt;0,VLOOKUP(G817,'3-Productie normen'!A:J,VLOOKUP(L817,'3-Productie normen'!$B$34:$C$37,2,FALSE),FALSE)))</f>
        <v>0</v>
      </c>
      <c r="O817" s="306" t="str">
        <f>VLOOKUP(G817,'3-Productie normen'!A:L,9,FALSE)</f>
        <v>V</v>
      </c>
      <c r="P817" s="306"/>
      <c r="R817" s="307">
        <f t="shared" si="28"/>
        <v>4416</v>
      </c>
    </row>
    <row r="818" spans="1:18" ht="14.1" customHeight="1">
      <c r="A818" s="73">
        <v>818</v>
      </c>
      <c r="B818" s="457" t="s">
        <v>751</v>
      </c>
      <c r="C818" s="273" t="s">
        <v>618</v>
      </c>
      <c r="D818" s="467" t="s">
        <v>346</v>
      </c>
      <c r="E818" s="470">
        <v>8</v>
      </c>
      <c r="F818" s="84" t="s">
        <v>626</v>
      </c>
      <c r="G818" s="84" t="s">
        <v>43</v>
      </c>
      <c r="H818" s="69" t="s">
        <v>75</v>
      </c>
      <c r="I818" s="69" t="s">
        <v>75</v>
      </c>
      <c r="J818" s="471">
        <v>27.6</v>
      </c>
      <c r="K818" s="304">
        <f t="shared" si="27"/>
        <v>160</v>
      </c>
      <c r="L818" s="221">
        <v>160</v>
      </c>
      <c r="M818" s="220" t="e">
        <f>IF(L818="nio",0,IF(L818&gt;0,L818*J818/N818,0))*VLOOKUP(B818,'2B-Kosten per locatie'!$A$14:$D$38,4,FALSE)</f>
        <v>#DIV/0!</v>
      </c>
      <c r="N818" s="305">
        <f>IF(L818="nio",0,IF(L818&gt;0,VLOOKUP(G818,'3-Productie normen'!A:J,VLOOKUP(L818,'3-Productie normen'!$B$34:$C$37,2,FALSE),FALSE)))</f>
        <v>0</v>
      </c>
      <c r="O818" s="306" t="str">
        <f>VLOOKUP(G818,'3-Productie normen'!A:L,9,FALSE)</f>
        <v>V</v>
      </c>
      <c r="P818" s="306"/>
      <c r="R818" s="307">
        <f t="shared" si="28"/>
        <v>4416</v>
      </c>
    </row>
    <row r="819" spans="1:18" ht="14.1" customHeight="1">
      <c r="A819" s="73">
        <v>819</v>
      </c>
      <c r="B819" s="457" t="s">
        <v>268</v>
      </c>
      <c r="C819" s="273" t="s">
        <v>627</v>
      </c>
      <c r="D819" s="467" t="s">
        <v>346</v>
      </c>
      <c r="E819" s="470"/>
      <c r="F819" s="84" t="s">
        <v>622</v>
      </c>
      <c r="G819" s="286" t="s">
        <v>41</v>
      </c>
      <c r="H819" s="69" t="s">
        <v>645</v>
      </c>
      <c r="I819" s="457" t="s">
        <v>76</v>
      </c>
      <c r="J819" s="471">
        <v>72.3</v>
      </c>
      <c r="K819" s="304">
        <f t="shared" si="27"/>
        <v>200</v>
      </c>
      <c r="L819" s="221">
        <v>200</v>
      </c>
      <c r="M819" s="220" t="e">
        <f>IF(L819="nio",0,IF(L819&gt;0,L819*J819/N819,0))*VLOOKUP(B819,'2B-Kosten per locatie'!$A$14:$D$38,4,FALSE)</f>
        <v>#DIV/0!</v>
      </c>
      <c r="N819" s="305">
        <f>IF(L819="nio",0,IF(L819&gt;0,VLOOKUP(G819,'3-Productie normen'!A:J,VLOOKUP(L819,'3-Productie normen'!$B$34:$C$37,2,FALSE),FALSE)))</f>
        <v>0</v>
      </c>
      <c r="O819" s="306" t="str">
        <f>VLOOKUP(G819,'3-Productie normen'!A:L,9,FALSE)</f>
        <v>S</v>
      </c>
      <c r="P819" s="306"/>
      <c r="R819" s="307">
        <f t="shared" si="28"/>
        <v>14460</v>
      </c>
    </row>
    <row r="820" spans="1:18" ht="14.1" customHeight="1">
      <c r="A820" s="73">
        <v>820</v>
      </c>
      <c r="B820" s="457" t="s">
        <v>268</v>
      </c>
      <c r="C820" s="273" t="s">
        <v>627</v>
      </c>
      <c r="D820" s="467" t="s">
        <v>346</v>
      </c>
      <c r="E820" s="470"/>
      <c r="F820" s="84" t="s">
        <v>286</v>
      </c>
      <c r="G820" s="273" t="s">
        <v>39</v>
      </c>
      <c r="H820" s="69" t="s">
        <v>78</v>
      </c>
      <c r="I820" s="457" t="s">
        <v>79</v>
      </c>
      <c r="J820" s="471">
        <v>93</v>
      </c>
      <c r="K820" s="304">
        <f t="shared" si="27"/>
        <v>80</v>
      </c>
      <c r="L820" s="221">
        <v>80</v>
      </c>
      <c r="M820" s="220" t="e">
        <f>IF(L820="nio",0,IF(L820&gt;0,L820*J820/N820,0))*VLOOKUP(B820,'2B-Kosten per locatie'!$A$14:$D$38,4,FALSE)</f>
        <v>#DIV/0!</v>
      </c>
      <c r="N820" s="305">
        <f>IF(L820="nio",0,IF(L820&gt;0,VLOOKUP(G820,'3-Productie normen'!A:J,VLOOKUP(L820,'3-Productie normen'!$B$34:$C$37,2,FALSE),FALSE)))</f>
        <v>0</v>
      </c>
      <c r="O820" s="306" t="str">
        <f>VLOOKUP(G820,'3-Productie normen'!A:L,9,FALSE)</f>
        <v>B</v>
      </c>
      <c r="P820" s="306"/>
      <c r="R820" s="307">
        <f t="shared" si="28"/>
        <v>7440</v>
      </c>
    </row>
    <row r="821" spans="1:18" ht="14.1" customHeight="1">
      <c r="A821" s="73">
        <v>821</v>
      </c>
      <c r="B821" s="457" t="s">
        <v>268</v>
      </c>
      <c r="C821" s="273" t="s">
        <v>627</v>
      </c>
      <c r="D821" s="467" t="s">
        <v>346</v>
      </c>
      <c r="E821" s="470"/>
      <c r="F821" s="84" t="s">
        <v>560</v>
      </c>
      <c r="G821" s="273" t="s">
        <v>51</v>
      </c>
      <c r="H821" s="69" t="s">
        <v>78</v>
      </c>
      <c r="I821" s="457" t="s">
        <v>79</v>
      </c>
      <c r="J821" s="471">
        <v>20</v>
      </c>
      <c r="K821" s="304">
        <f t="shared" si="27"/>
        <v>200</v>
      </c>
      <c r="L821" s="221">
        <v>200</v>
      </c>
      <c r="M821" s="220" t="e">
        <f>IF(L821="nio",0,IF(L821&gt;0,L821*J821/N821,0))*VLOOKUP(B821,'2B-Kosten per locatie'!$A$14:$D$38,4,FALSE)</f>
        <v>#DIV/0!</v>
      </c>
      <c r="N821" s="305">
        <f>IF(L821="nio",0,IF(L821&gt;0,VLOOKUP(G821,'3-Productie normen'!A:J,VLOOKUP(L821,'3-Productie normen'!$B$34:$C$37,2,FALSE),FALSE)))</f>
        <v>0</v>
      </c>
      <c r="O821" s="306" t="str">
        <f>VLOOKUP(G821,'3-Productie normen'!A:L,9,FALSE)</f>
        <v>V</v>
      </c>
      <c r="P821" s="306"/>
      <c r="R821" s="307">
        <f t="shared" si="28"/>
        <v>4000</v>
      </c>
    </row>
    <row r="822" spans="1:18" ht="14.1" customHeight="1">
      <c r="A822" s="73">
        <v>822</v>
      </c>
      <c r="B822" s="457" t="s">
        <v>268</v>
      </c>
      <c r="C822" s="273" t="s">
        <v>627</v>
      </c>
      <c r="D822" s="467" t="s">
        <v>346</v>
      </c>
      <c r="E822" s="470"/>
      <c r="F822" s="84" t="s">
        <v>560</v>
      </c>
      <c r="G822" s="273" t="s">
        <v>51</v>
      </c>
      <c r="H822" s="69" t="s">
        <v>75</v>
      </c>
      <c r="I822" s="69" t="s">
        <v>75</v>
      </c>
      <c r="J822" s="471">
        <v>8.5</v>
      </c>
      <c r="K822" s="304">
        <f t="shared" si="27"/>
        <v>200</v>
      </c>
      <c r="L822" s="221">
        <v>200</v>
      </c>
      <c r="M822" s="220" t="e">
        <f>IF(L822="nio",0,IF(L822&gt;0,L822*J822/N822,0))*VLOOKUP(B822,'2B-Kosten per locatie'!$A$14:$D$38,4,FALSE)</f>
        <v>#DIV/0!</v>
      </c>
      <c r="N822" s="305">
        <f>IF(L822="nio",0,IF(L822&gt;0,VLOOKUP(G822,'3-Productie normen'!A:J,VLOOKUP(L822,'3-Productie normen'!$B$34:$C$37,2,FALSE),FALSE)))</f>
        <v>0</v>
      </c>
      <c r="O822" s="306" t="str">
        <f>VLOOKUP(G822,'3-Productie normen'!A:L,9,FALSE)</f>
        <v>V</v>
      </c>
      <c r="P822" s="306"/>
      <c r="R822" s="307">
        <f t="shared" si="28"/>
        <v>1700</v>
      </c>
    </row>
    <row r="823" spans="1:18" ht="14.1" customHeight="1">
      <c r="A823" s="73">
        <v>823</v>
      </c>
      <c r="B823" s="457" t="s">
        <v>268</v>
      </c>
      <c r="C823" s="273" t="s">
        <v>627</v>
      </c>
      <c r="D823" s="467" t="s">
        <v>346</v>
      </c>
      <c r="E823" s="470"/>
      <c r="F823" s="84" t="s">
        <v>374</v>
      </c>
      <c r="G823" s="69" t="s">
        <v>52</v>
      </c>
      <c r="H823" s="69" t="s">
        <v>75</v>
      </c>
      <c r="I823" s="69" t="s">
        <v>75</v>
      </c>
      <c r="J823" s="471">
        <v>20</v>
      </c>
      <c r="K823" s="304">
        <f t="shared" si="27"/>
        <v>200</v>
      </c>
      <c r="L823" s="221">
        <v>200</v>
      </c>
      <c r="M823" s="220" t="e">
        <f>IF(L823="nio",0,IF(L823&gt;0,L823*J823/N823,0))*VLOOKUP(B823,'2B-Kosten per locatie'!$A$14:$D$38,4,FALSE)</f>
        <v>#DIV/0!</v>
      </c>
      <c r="N823" s="305">
        <f>IF(L823="nio",0,IF(L823&gt;0,VLOOKUP(G823,'3-Productie normen'!A:J,VLOOKUP(L823,'3-Productie normen'!$B$34:$C$37,2,FALSE),FALSE)))</f>
        <v>0</v>
      </c>
      <c r="O823" s="306" t="str">
        <f>VLOOKUP(G823,'3-Productie normen'!A:L,9,FALSE)</f>
        <v>V</v>
      </c>
      <c r="P823" s="306"/>
      <c r="R823" s="307">
        <f t="shared" si="28"/>
        <v>4000</v>
      </c>
    </row>
    <row r="824" spans="1:18" ht="14.1" customHeight="1">
      <c r="A824" s="73">
        <v>824</v>
      </c>
      <c r="B824" s="457" t="s">
        <v>268</v>
      </c>
      <c r="C824" s="273" t="s">
        <v>627</v>
      </c>
      <c r="D824" s="467" t="s">
        <v>346</v>
      </c>
      <c r="E824" s="470"/>
      <c r="F824" s="84" t="s">
        <v>620</v>
      </c>
      <c r="G824" s="273" t="s">
        <v>43</v>
      </c>
      <c r="H824" s="69" t="s">
        <v>75</v>
      </c>
      <c r="I824" s="69" t="s">
        <v>75</v>
      </c>
      <c r="J824" s="471">
        <v>180</v>
      </c>
      <c r="K824" s="304">
        <f t="shared" si="27"/>
        <v>200</v>
      </c>
      <c r="L824" s="221">
        <v>200</v>
      </c>
      <c r="M824" s="220" t="e">
        <f>IF(L824="nio",0,IF(L824&gt;0,L824*J824/N824,0))*VLOOKUP(B824,'2B-Kosten per locatie'!$A$14:$D$38,4,FALSE)</f>
        <v>#DIV/0!</v>
      </c>
      <c r="N824" s="305">
        <f>IF(L824="nio",0,IF(L824&gt;0,VLOOKUP(G824,'3-Productie normen'!A:J,VLOOKUP(L824,'3-Productie normen'!$B$34:$C$37,2,FALSE),FALSE)))</f>
        <v>0</v>
      </c>
      <c r="O824" s="306" t="str">
        <f>VLOOKUP(G824,'3-Productie normen'!A:L,9,FALSE)</f>
        <v>V</v>
      </c>
      <c r="P824" s="306"/>
      <c r="R824" s="307">
        <f t="shared" si="28"/>
        <v>36000</v>
      </c>
    </row>
    <row r="825" spans="1:18" ht="14.1" customHeight="1">
      <c r="A825" s="73">
        <v>825</v>
      </c>
      <c r="B825" s="457" t="s">
        <v>268</v>
      </c>
      <c r="C825" s="273" t="s">
        <v>627</v>
      </c>
      <c r="D825" s="467" t="s">
        <v>346</v>
      </c>
      <c r="E825" s="470"/>
      <c r="F825" s="84" t="s">
        <v>621</v>
      </c>
      <c r="G825" s="69" t="s">
        <v>50</v>
      </c>
      <c r="H825" s="69" t="s">
        <v>347</v>
      </c>
      <c r="I825" s="457" t="s">
        <v>364</v>
      </c>
      <c r="J825" s="471">
        <v>161</v>
      </c>
      <c r="K825" s="304">
        <f t="shared" si="27"/>
        <v>200</v>
      </c>
      <c r="L825" s="221">
        <v>200</v>
      </c>
      <c r="M825" s="220" t="e">
        <f>IF(L825="nio",0,IF(L825&gt;0,L825*J825/N825,0))*VLOOKUP(B825,'2B-Kosten per locatie'!$A$14:$D$38,4,FALSE)</f>
        <v>#DIV/0!</v>
      </c>
      <c r="N825" s="305">
        <f>IF(L825="nio",0,IF(L825&gt;0,VLOOKUP(G825,'3-Productie normen'!A:J,VLOOKUP(L825,'3-Productie normen'!$B$34:$C$37,2,FALSE),FALSE)))</f>
        <v>0</v>
      </c>
      <c r="O825" s="306" t="str">
        <f>VLOOKUP(G825,'3-Productie normen'!A:L,9,FALSE)</f>
        <v>L</v>
      </c>
      <c r="P825" s="306"/>
      <c r="R825" s="307">
        <f t="shared" si="28"/>
        <v>32200</v>
      </c>
    </row>
    <row r="826" spans="1:18" ht="14.1" customHeight="1">
      <c r="A826" s="73">
        <v>826</v>
      </c>
      <c r="B826" s="457" t="s">
        <v>268</v>
      </c>
      <c r="C826" s="273" t="s">
        <v>627</v>
      </c>
      <c r="D826" s="467" t="s">
        <v>346</v>
      </c>
      <c r="E826" s="470"/>
      <c r="F826" s="84" t="s">
        <v>624</v>
      </c>
      <c r="G826" s="84" t="s">
        <v>290</v>
      </c>
      <c r="H826" s="69" t="s">
        <v>75</v>
      </c>
      <c r="I826" s="69" t="s">
        <v>75</v>
      </c>
      <c r="J826" s="471">
        <v>580</v>
      </c>
      <c r="K826" s="304">
        <f t="shared" si="27"/>
        <v>80</v>
      </c>
      <c r="L826" s="221">
        <v>80</v>
      </c>
      <c r="M826" s="220" t="e">
        <f>IF(L826="nio",0,IF(L826&gt;0,L826*J826/N826,0))*VLOOKUP(B826,'2B-Kosten per locatie'!$A$14:$D$38,4,FALSE)</f>
        <v>#DIV/0!</v>
      </c>
      <c r="N826" s="305">
        <f>IF(L826="nio",0,IF(L826&gt;0,VLOOKUP(G826,'3-Productie normen'!A:J,VLOOKUP(L826,'3-Productie normen'!$B$34:$C$37,2,FALSE),FALSE)))</f>
        <v>0</v>
      </c>
      <c r="O826" s="306" t="str">
        <f>VLOOKUP(G826,'3-Productie normen'!A:L,9,FALSE)</f>
        <v>L</v>
      </c>
      <c r="P826" s="306"/>
      <c r="R826" s="307">
        <f t="shared" si="28"/>
        <v>46400</v>
      </c>
    </row>
    <row r="827" spans="1:18" ht="14.1" customHeight="1">
      <c r="A827" s="73">
        <v>827</v>
      </c>
      <c r="B827" s="457" t="s">
        <v>268</v>
      </c>
      <c r="C827" s="273" t="s">
        <v>627</v>
      </c>
      <c r="D827" s="467" t="s">
        <v>346</v>
      </c>
      <c r="E827" s="470"/>
      <c r="F827" s="84" t="s">
        <v>625</v>
      </c>
      <c r="G827" s="84" t="s">
        <v>290</v>
      </c>
      <c r="H827" s="69" t="s">
        <v>75</v>
      </c>
      <c r="I827" s="69" t="s">
        <v>75</v>
      </c>
      <c r="J827" s="471">
        <v>260</v>
      </c>
      <c r="K827" s="304">
        <f t="shared" si="27"/>
        <v>80</v>
      </c>
      <c r="L827" s="221">
        <v>80</v>
      </c>
      <c r="M827" s="220" t="e">
        <f>IF(L827="nio",0,IF(L827&gt;0,L827*J827/N827,0))*VLOOKUP(B827,'2B-Kosten per locatie'!$A$14:$D$38,4,FALSE)</f>
        <v>#DIV/0!</v>
      </c>
      <c r="N827" s="305">
        <f>IF(L827="nio",0,IF(L827&gt;0,VLOOKUP(G827,'3-Productie normen'!A:J,VLOOKUP(L827,'3-Productie normen'!$B$34:$C$37,2,FALSE),FALSE)))</f>
        <v>0</v>
      </c>
      <c r="O827" s="306" t="str">
        <f>VLOOKUP(G827,'3-Productie normen'!A:L,9,FALSE)</f>
        <v>L</v>
      </c>
      <c r="P827" s="306"/>
      <c r="R827" s="307">
        <f t="shared" si="28"/>
        <v>20800</v>
      </c>
    </row>
    <row r="828" spans="1:18" ht="14.1" customHeight="1">
      <c r="A828" s="73">
        <v>828</v>
      </c>
      <c r="B828" s="457" t="s">
        <v>270</v>
      </c>
      <c r="C828" s="273" t="s">
        <v>628</v>
      </c>
      <c r="D828" s="467" t="s">
        <v>346</v>
      </c>
      <c r="E828" s="470" t="s">
        <v>302</v>
      </c>
      <c r="F828" s="84" t="s">
        <v>629</v>
      </c>
      <c r="G828" s="286" t="s">
        <v>41</v>
      </c>
      <c r="H828" s="69" t="s">
        <v>645</v>
      </c>
      <c r="I828" s="457" t="s">
        <v>76</v>
      </c>
      <c r="J828" s="471">
        <v>3.22</v>
      </c>
      <c r="K828" s="304">
        <f t="shared" si="27"/>
        <v>200</v>
      </c>
      <c r="L828" s="221">
        <v>200</v>
      </c>
      <c r="M828" s="220" t="e">
        <f>IF(L828="nio",0,IF(L828&gt;0,L828*J828/N828,0))*VLOOKUP(B828,'2B-Kosten per locatie'!$A$14:$D$38,4,FALSE)</f>
        <v>#DIV/0!</v>
      </c>
      <c r="N828" s="305">
        <f>IF(L828="nio",0,IF(L828&gt;0,VLOOKUP(G828,'3-Productie normen'!A:J,VLOOKUP(L828,'3-Productie normen'!$B$34:$C$37,2,FALSE),FALSE)))</f>
        <v>0</v>
      </c>
      <c r="O828" s="306" t="str">
        <f>VLOOKUP(G828,'3-Productie normen'!A:L,9,FALSE)</f>
        <v>S</v>
      </c>
      <c r="P828" s="306"/>
      <c r="R828" s="307">
        <f t="shared" si="28"/>
        <v>644</v>
      </c>
    </row>
    <row r="829" spans="1:18" ht="14.1" customHeight="1">
      <c r="A829" s="73">
        <v>829</v>
      </c>
      <c r="B829" s="457" t="s">
        <v>270</v>
      </c>
      <c r="C829" s="273" t="s">
        <v>628</v>
      </c>
      <c r="D829" s="467" t="s">
        <v>346</v>
      </c>
      <c r="E829" s="470" t="s">
        <v>386</v>
      </c>
      <c r="F829" s="84" t="s">
        <v>77</v>
      </c>
      <c r="G829" s="286" t="s">
        <v>41</v>
      </c>
      <c r="H829" s="69" t="s">
        <v>350</v>
      </c>
      <c r="I829" s="457" t="s">
        <v>76</v>
      </c>
      <c r="J829" s="471">
        <v>18.11</v>
      </c>
      <c r="K829" s="304">
        <f t="shared" si="27"/>
        <v>200</v>
      </c>
      <c r="L829" s="221">
        <v>200</v>
      </c>
      <c r="M829" s="220" t="e">
        <f>IF(L829="nio",0,IF(L829&gt;0,L829*J829/N829,0))*VLOOKUP(B829,'2B-Kosten per locatie'!$A$14:$D$38,4,FALSE)</f>
        <v>#DIV/0!</v>
      </c>
      <c r="N829" s="305">
        <f>IF(L829="nio",0,IF(L829&gt;0,VLOOKUP(G829,'3-Productie normen'!A:J,VLOOKUP(L829,'3-Productie normen'!$B$34:$C$37,2,FALSE),FALSE)))</f>
        <v>0</v>
      </c>
      <c r="O829" s="306" t="str">
        <f>VLOOKUP(G829,'3-Productie normen'!A:L,9,FALSE)</f>
        <v>S</v>
      </c>
      <c r="P829" s="306"/>
      <c r="R829" s="307">
        <f t="shared" si="28"/>
        <v>3622</v>
      </c>
    </row>
    <row r="830" spans="1:18" ht="14.1" customHeight="1">
      <c r="A830" s="73">
        <v>830</v>
      </c>
      <c r="B830" s="457" t="s">
        <v>270</v>
      </c>
      <c r="C830" s="273" t="s">
        <v>628</v>
      </c>
      <c r="D830" s="302">
        <v>1</v>
      </c>
      <c r="E830" s="470" t="s">
        <v>333</v>
      </c>
      <c r="F830" s="84" t="s">
        <v>77</v>
      </c>
      <c r="G830" s="286" t="s">
        <v>41</v>
      </c>
      <c r="H830" s="69" t="s">
        <v>350</v>
      </c>
      <c r="I830" s="457" t="s">
        <v>76</v>
      </c>
      <c r="J830" s="471">
        <v>18.11</v>
      </c>
      <c r="K830" s="304">
        <f t="shared" si="27"/>
        <v>200</v>
      </c>
      <c r="L830" s="221">
        <v>200</v>
      </c>
      <c r="M830" s="220" t="e">
        <f>IF(L830="nio",0,IF(L830&gt;0,L830*J830/N830,0))*VLOOKUP(B830,'2B-Kosten per locatie'!$A$14:$D$38,4,FALSE)</f>
        <v>#DIV/0!</v>
      </c>
      <c r="N830" s="305">
        <f>IF(L830="nio",0,IF(L830&gt;0,VLOOKUP(G830,'3-Productie normen'!A:J,VLOOKUP(L830,'3-Productie normen'!$B$34:$C$37,2,FALSE),FALSE)))</f>
        <v>0</v>
      </c>
      <c r="O830" s="306" t="str">
        <f>VLOOKUP(G830,'3-Productie normen'!A:L,9,FALSE)</f>
        <v>S</v>
      </c>
      <c r="P830" s="306"/>
      <c r="R830" s="307">
        <f t="shared" si="28"/>
        <v>3622</v>
      </c>
    </row>
    <row r="831" spans="1:18" ht="14.1" customHeight="1">
      <c r="A831" s="73">
        <v>831</v>
      </c>
      <c r="B831" s="457" t="s">
        <v>270</v>
      </c>
      <c r="C831" s="273" t="s">
        <v>628</v>
      </c>
      <c r="D831" s="302">
        <v>1</v>
      </c>
      <c r="E831" s="470" t="s">
        <v>334</v>
      </c>
      <c r="F831" s="84" t="s">
        <v>77</v>
      </c>
      <c r="G831" s="286" t="s">
        <v>41</v>
      </c>
      <c r="H831" s="69" t="s">
        <v>350</v>
      </c>
      <c r="I831" s="457" t="s">
        <v>76</v>
      </c>
      <c r="J831" s="471">
        <v>6.5250000000000004</v>
      </c>
      <c r="K831" s="304">
        <f t="shared" si="27"/>
        <v>200</v>
      </c>
      <c r="L831" s="221">
        <v>200</v>
      </c>
      <c r="M831" s="220" t="e">
        <f>IF(L831="nio",0,IF(L831&gt;0,L831*J831/N831,0))*VLOOKUP(B831,'2B-Kosten per locatie'!$A$14:$D$38,4,FALSE)</f>
        <v>#DIV/0!</v>
      </c>
      <c r="N831" s="305">
        <f>IF(L831="nio",0,IF(L831&gt;0,VLOOKUP(G831,'3-Productie normen'!A:J,VLOOKUP(L831,'3-Productie normen'!$B$34:$C$37,2,FALSE),FALSE)))</f>
        <v>0</v>
      </c>
      <c r="O831" s="306" t="str">
        <f>VLOOKUP(G831,'3-Productie normen'!A:L,9,FALSE)</f>
        <v>S</v>
      </c>
      <c r="P831" s="306"/>
      <c r="R831" s="307">
        <f t="shared" si="28"/>
        <v>1305</v>
      </c>
    </row>
    <row r="832" spans="1:18" ht="14.1" customHeight="1">
      <c r="A832" s="73">
        <v>832</v>
      </c>
      <c r="B832" s="457" t="s">
        <v>270</v>
      </c>
      <c r="C832" s="273" t="s">
        <v>628</v>
      </c>
      <c r="D832" s="467" t="s">
        <v>346</v>
      </c>
      <c r="E832" s="470" t="s">
        <v>385</v>
      </c>
      <c r="F832" s="84" t="s">
        <v>349</v>
      </c>
      <c r="G832" s="286" t="s">
        <v>41</v>
      </c>
      <c r="H832" s="69" t="s">
        <v>645</v>
      </c>
      <c r="I832" s="457" t="s">
        <v>76</v>
      </c>
      <c r="J832" s="471">
        <v>1.92</v>
      </c>
      <c r="K832" s="304">
        <f t="shared" si="27"/>
        <v>200</v>
      </c>
      <c r="L832" s="221">
        <v>200</v>
      </c>
      <c r="M832" s="220" t="e">
        <f>IF(L832="nio",0,IF(L832&gt;0,L832*J832/N832,0))*VLOOKUP(B832,'2B-Kosten per locatie'!$A$14:$D$38,4,FALSE)</f>
        <v>#DIV/0!</v>
      </c>
      <c r="N832" s="305">
        <f>IF(L832="nio",0,IF(L832&gt;0,VLOOKUP(G832,'3-Productie normen'!A:J,VLOOKUP(L832,'3-Productie normen'!$B$34:$C$37,2,FALSE),FALSE)))</f>
        <v>0</v>
      </c>
      <c r="O832" s="306" t="str">
        <f>VLOOKUP(G832,'3-Productie normen'!A:L,9,FALSE)</f>
        <v>S</v>
      </c>
      <c r="P832" s="306"/>
      <c r="R832" s="307">
        <f t="shared" si="28"/>
        <v>384</v>
      </c>
    </row>
    <row r="833" spans="1:18" ht="14.1" customHeight="1">
      <c r="A833" s="73">
        <v>833</v>
      </c>
      <c r="B833" s="457" t="s">
        <v>270</v>
      </c>
      <c r="C833" s="273" t="s">
        <v>628</v>
      </c>
      <c r="D833" s="302">
        <v>1</v>
      </c>
      <c r="E833" s="470" t="s">
        <v>318</v>
      </c>
      <c r="F833" s="84" t="s">
        <v>630</v>
      </c>
      <c r="G833" s="273" t="s">
        <v>43</v>
      </c>
      <c r="H833" s="69" t="s">
        <v>350</v>
      </c>
      <c r="I833" s="457" t="s">
        <v>80</v>
      </c>
      <c r="J833" s="471">
        <v>2.4</v>
      </c>
      <c r="K833" s="304">
        <f t="shared" si="27"/>
        <v>200</v>
      </c>
      <c r="L833" s="221">
        <v>200</v>
      </c>
      <c r="M833" s="220" t="e">
        <f>IF(L833="nio",0,IF(L833&gt;0,L833*J833/N833,0))*VLOOKUP(B833,'2B-Kosten per locatie'!$A$14:$D$38,4,FALSE)</f>
        <v>#DIV/0!</v>
      </c>
      <c r="N833" s="305">
        <f>IF(L833="nio",0,IF(L833&gt;0,VLOOKUP(G833,'3-Productie normen'!A:J,VLOOKUP(L833,'3-Productie normen'!$B$34:$C$37,2,FALSE),FALSE)))</f>
        <v>0</v>
      </c>
      <c r="O833" s="306" t="str">
        <f>VLOOKUP(G833,'3-Productie normen'!A:L,9,FALSE)</f>
        <v>V</v>
      </c>
      <c r="P833" s="306"/>
      <c r="R833" s="307">
        <f t="shared" si="28"/>
        <v>480</v>
      </c>
    </row>
    <row r="834" spans="1:18" ht="14.1" customHeight="1">
      <c r="A834" s="73">
        <v>834</v>
      </c>
      <c r="B834" s="457" t="s">
        <v>270</v>
      </c>
      <c r="C834" s="273" t="s">
        <v>628</v>
      </c>
      <c r="D834" s="302">
        <v>1</v>
      </c>
      <c r="E834" s="470" t="s">
        <v>319</v>
      </c>
      <c r="F834" s="84" t="s">
        <v>349</v>
      </c>
      <c r="G834" s="286" t="s">
        <v>41</v>
      </c>
      <c r="H834" s="69" t="s">
        <v>350</v>
      </c>
      <c r="I834" s="457" t="s">
        <v>76</v>
      </c>
      <c r="J834" s="471">
        <v>1.92</v>
      </c>
      <c r="K834" s="304">
        <f t="shared" si="27"/>
        <v>200</v>
      </c>
      <c r="L834" s="221">
        <v>200</v>
      </c>
      <c r="M834" s="220" t="e">
        <f>IF(L834="nio",0,IF(L834&gt;0,L834*J834/N834,0))*VLOOKUP(B834,'2B-Kosten per locatie'!$A$14:$D$38,4,FALSE)</f>
        <v>#DIV/0!</v>
      </c>
      <c r="N834" s="305">
        <f>IF(L834="nio",0,IF(L834&gt;0,VLOOKUP(G834,'3-Productie normen'!A:J,VLOOKUP(L834,'3-Productie normen'!$B$34:$C$37,2,FALSE),FALSE)))</f>
        <v>0</v>
      </c>
      <c r="O834" s="306" t="str">
        <f>VLOOKUP(G834,'3-Productie normen'!A:L,9,FALSE)</f>
        <v>S</v>
      </c>
      <c r="P834" s="306"/>
      <c r="R834" s="307">
        <f t="shared" si="28"/>
        <v>384</v>
      </c>
    </row>
    <row r="835" spans="1:18" ht="14.1" customHeight="1">
      <c r="A835" s="73">
        <v>835</v>
      </c>
      <c r="B835" s="457" t="s">
        <v>270</v>
      </c>
      <c r="C835" s="273" t="s">
        <v>628</v>
      </c>
      <c r="D835" s="302">
        <v>1</v>
      </c>
      <c r="E835" s="470" t="s">
        <v>320</v>
      </c>
      <c r="F835" s="84" t="s">
        <v>349</v>
      </c>
      <c r="G835" s="286" t="s">
        <v>41</v>
      </c>
      <c r="H835" s="69" t="s">
        <v>350</v>
      </c>
      <c r="I835" s="457" t="s">
        <v>76</v>
      </c>
      <c r="J835" s="471">
        <v>1.92</v>
      </c>
      <c r="K835" s="304">
        <f t="shared" si="27"/>
        <v>200</v>
      </c>
      <c r="L835" s="221">
        <v>200</v>
      </c>
      <c r="M835" s="220" t="e">
        <f>IF(L835="nio",0,IF(L835&gt;0,L835*J835/N835,0))*VLOOKUP(B835,'2B-Kosten per locatie'!$A$14:$D$38,4,FALSE)</f>
        <v>#DIV/0!</v>
      </c>
      <c r="N835" s="305">
        <f>IF(L835="nio",0,IF(L835&gt;0,VLOOKUP(G835,'3-Productie normen'!A:J,VLOOKUP(L835,'3-Productie normen'!$B$34:$C$37,2,FALSE),FALSE)))</f>
        <v>0</v>
      </c>
      <c r="O835" s="306" t="str">
        <f>VLOOKUP(G835,'3-Productie normen'!A:L,9,FALSE)</f>
        <v>S</v>
      </c>
      <c r="P835" s="306"/>
      <c r="R835" s="307">
        <f t="shared" si="28"/>
        <v>384</v>
      </c>
    </row>
    <row r="836" spans="1:18" ht="14.1" customHeight="1">
      <c r="A836" s="73">
        <v>836</v>
      </c>
      <c r="B836" s="457" t="s">
        <v>270</v>
      </c>
      <c r="C836" s="273" t="s">
        <v>628</v>
      </c>
      <c r="D836" s="302">
        <v>1</v>
      </c>
      <c r="E836" s="470" t="s">
        <v>323</v>
      </c>
      <c r="F836" s="84" t="s">
        <v>415</v>
      </c>
      <c r="G836" s="286" t="s">
        <v>41</v>
      </c>
      <c r="H836" s="69" t="s">
        <v>350</v>
      </c>
      <c r="I836" s="457" t="s">
        <v>76</v>
      </c>
      <c r="J836" s="471">
        <v>4.74</v>
      </c>
      <c r="K836" s="304">
        <f t="shared" si="27"/>
        <v>200</v>
      </c>
      <c r="L836" s="221">
        <v>200</v>
      </c>
      <c r="M836" s="220" t="e">
        <f>IF(L836="nio",0,IF(L836&gt;0,L836*J836/N836,0))*VLOOKUP(B836,'2B-Kosten per locatie'!$A$14:$D$38,4,FALSE)</f>
        <v>#DIV/0!</v>
      </c>
      <c r="N836" s="305">
        <f>IF(L836="nio",0,IF(L836&gt;0,VLOOKUP(G836,'3-Productie normen'!A:J,VLOOKUP(L836,'3-Productie normen'!$B$34:$C$37,2,FALSE),FALSE)))</f>
        <v>0</v>
      </c>
      <c r="O836" s="306" t="str">
        <f>VLOOKUP(G836,'3-Productie normen'!A:L,9,FALSE)</f>
        <v>S</v>
      </c>
      <c r="P836" s="306"/>
      <c r="R836" s="307">
        <f t="shared" si="28"/>
        <v>948</v>
      </c>
    </row>
    <row r="837" spans="1:18" ht="14.1" customHeight="1">
      <c r="A837" s="73">
        <v>837</v>
      </c>
      <c r="B837" s="457" t="s">
        <v>270</v>
      </c>
      <c r="C837" s="273" t="s">
        <v>628</v>
      </c>
      <c r="D837" s="467" t="s">
        <v>346</v>
      </c>
      <c r="E837" s="470" t="s">
        <v>300</v>
      </c>
      <c r="F837" s="84" t="s">
        <v>631</v>
      </c>
      <c r="G837" s="273" t="s">
        <v>39</v>
      </c>
      <c r="H837" s="69" t="s">
        <v>75</v>
      </c>
      <c r="I837" s="69" t="s">
        <v>75</v>
      </c>
      <c r="J837" s="471">
        <v>29.76</v>
      </c>
      <c r="K837" s="304">
        <f t="shared" si="27"/>
        <v>80</v>
      </c>
      <c r="L837" s="221">
        <v>80</v>
      </c>
      <c r="M837" s="220" t="e">
        <f>IF(L837="nio",0,IF(L837&gt;0,L837*J837/N837,0))*VLOOKUP(B837,'2B-Kosten per locatie'!$A$14:$D$38,4,FALSE)</f>
        <v>#DIV/0!</v>
      </c>
      <c r="N837" s="305">
        <f>IF(L837="nio",0,IF(L837&gt;0,VLOOKUP(G837,'3-Productie normen'!A:J,VLOOKUP(L837,'3-Productie normen'!$B$34:$C$37,2,FALSE),FALSE)))</f>
        <v>0</v>
      </c>
      <c r="O837" s="306" t="str">
        <f>VLOOKUP(G837,'3-Productie normen'!A:L,9,FALSE)</f>
        <v>B</v>
      </c>
      <c r="P837" s="306"/>
      <c r="R837" s="307">
        <f t="shared" si="28"/>
        <v>2380.8000000000002</v>
      </c>
    </row>
    <row r="838" spans="1:18" ht="14.1" customHeight="1">
      <c r="A838" s="73">
        <v>838</v>
      </c>
      <c r="B838" s="457" t="s">
        <v>270</v>
      </c>
      <c r="C838" s="273" t="s">
        <v>628</v>
      </c>
      <c r="D838" s="302">
        <v>1</v>
      </c>
      <c r="E838" s="470" t="s">
        <v>402</v>
      </c>
      <c r="F838" s="84" t="s">
        <v>632</v>
      </c>
      <c r="G838" s="84" t="s">
        <v>39</v>
      </c>
      <c r="H838" s="69" t="s">
        <v>78</v>
      </c>
      <c r="I838" s="457" t="s">
        <v>79</v>
      </c>
      <c r="J838" s="471">
        <v>12.69</v>
      </c>
      <c r="K838" s="304">
        <f t="shared" si="27"/>
        <v>80</v>
      </c>
      <c r="L838" s="221">
        <v>80</v>
      </c>
      <c r="M838" s="220" t="e">
        <f>IF(L838="nio",0,IF(L838&gt;0,L838*J838/N838,0))*VLOOKUP(B838,'2B-Kosten per locatie'!$A$14:$D$38,4,FALSE)</f>
        <v>#DIV/0!</v>
      </c>
      <c r="N838" s="305">
        <f>IF(L838="nio",0,IF(L838&gt;0,VLOOKUP(G838,'3-Productie normen'!A:J,VLOOKUP(L838,'3-Productie normen'!$B$34:$C$37,2,FALSE),FALSE)))</f>
        <v>0</v>
      </c>
      <c r="O838" s="306" t="str">
        <f>VLOOKUP(G838,'3-Productie normen'!A:L,9,FALSE)</f>
        <v>B</v>
      </c>
      <c r="P838" s="306"/>
      <c r="R838" s="307">
        <f t="shared" si="28"/>
        <v>1015.1999999999999</v>
      </c>
    </row>
    <row r="839" spans="1:18" ht="14.1" customHeight="1">
      <c r="A839" s="73">
        <v>839</v>
      </c>
      <c r="B839" s="457" t="s">
        <v>270</v>
      </c>
      <c r="C839" s="273" t="s">
        <v>628</v>
      </c>
      <c r="D839" s="467" t="s">
        <v>346</v>
      </c>
      <c r="E839" s="470" t="s">
        <v>303</v>
      </c>
      <c r="F839" s="84" t="s">
        <v>286</v>
      </c>
      <c r="G839" s="273" t="s">
        <v>39</v>
      </c>
      <c r="H839" s="69" t="s">
        <v>75</v>
      </c>
      <c r="I839" s="69" t="s">
        <v>75</v>
      </c>
      <c r="J839" s="471">
        <v>17.010000000000002</v>
      </c>
      <c r="K839" s="304">
        <f t="shared" si="27"/>
        <v>80</v>
      </c>
      <c r="L839" s="221">
        <v>80</v>
      </c>
      <c r="M839" s="220" t="e">
        <f>IF(L839="nio",0,IF(L839&gt;0,L839*J839/N839,0))*VLOOKUP(B839,'2B-Kosten per locatie'!$A$14:$D$38,4,FALSE)</f>
        <v>#DIV/0!</v>
      </c>
      <c r="N839" s="305">
        <f>IF(L839="nio",0,IF(L839&gt;0,VLOOKUP(G839,'3-Productie normen'!A:J,VLOOKUP(L839,'3-Productie normen'!$B$34:$C$37,2,FALSE),FALSE)))</f>
        <v>0</v>
      </c>
      <c r="O839" s="306" t="str">
        <f>VLOOKUP(G839,'3-Productie normen'!A:L,9,FALSE)</f>
        <v>B</v>
      </c>
      <c r="P839" s="306"/>
      <c r="R839" s="307">
        <f t="shared" si="28"/>
        <v>1360.8000000000002</v>
      </c>
    </row>
    <row r="840" spans="1:18" ht="14.1" customHeight="1">
      <c r="A840" s="73">
        <v>840</v>
      </c>
      <c r="B840" s="457" t="s">
        <v>270</v>
      </c>
      <c r="C840" s="273" t="s">
        <v>628</v>
      </c>
      <c r="D840" s="467" t="s">
        <v>346</v>
      </c>
      <c r="E840" s="470" t="s">
        <v>304</v>
      </c>
      <c r="F840" s="84" t="s">
        <v>631</v>
      </c>
      <c r="G840" s="273" t="s">
        <v>39</v>
      </c>
      <c r="H840" s="69" t="s">
        <v>75</v>
      </c>
      <c r="I840" s="69" t="s">
        <v>75</v>
      </c>
      <c r="J840" s="471">
        <v>7.85</v>
      </c>
      <c r="K840" s="304">
        <f t="shared" si="27"/>
        <v>80</v>
      </c>
      <c r="L840" s="221">
        <v>80</v>
      </c>
      <c r="M840" s="220" t="e">
        <f>IF(L840="nio",0,IF(L840&gt;0,L840*J840/N840,0))*VLOOKUP(B840,'2B-Kosten per locatie'!$A$14:$D$38,4,FALSE)</f>
        <v>#DIV/0!</v>
      </c>
      <c r="N840" s="305">
        <f>IF(L840="nio",0,IF(L840&gt;0,VLOOKUP(G840,'3-Productie normen'!A:J,VLOOKUP(L840,'3-Productie normen'!$B$34:$C$37,2,FALSE),FALSE)))</f>
        <v>0</v>
      </c>
      <c r="O840" s="306" t="str">
        <f>VLOOKUP(G840,'3-Productie normen'!A:L,9,FALSE)</f>
        <v>B</v>
      </c>
      <c r="P840" s="306"/>
      <c r="R840" s="307">
        <f t="shared" si="28"/>
        <v>628</v>
      </c>
    </row>
    <row r="841" spans="1:18" ht="14.1" customHeight="1">
      <c r="A841" s="73">
        <v>841</v>
      </c>
      <c r="B841" s="457" t="s">
        <v>270</v>
      </c>
      <c r="C841" s="273" t="s">
        <v>628</v>
      </c>
      <c r="D841" s="467" t="s">
        <v>346</v>
      </c>
      <c r="E841" s="470" t="s">
        <v>313</v>
      </c>
      <c r="F841" s="84" t="s">
        <v>632</v>
      </c>
      <c r="G841" s="84" t="s">
        <v>39</v>
      </c>
      <c r="H841" s="69" t="s">
        <v>75</v>
      </c>
      <c r="I841" s="69" t="s">
        <v>75</v>
      </c>
      <c r="J841" s="471">
        <v>17.46</v>
      </c>
      <c r="K841" s="304">
        <f t="shared" si="27"/>
        <v>80</v>
      </c>
      <c r="L841" s="221">
        <v>80</v>
      </c>
      <c r="M841" s="220" t="e">
        <f>IF(L841="nio",0,IF(L841&gt;0,L841*J841/N841,0))*VLOOKUP(B841,'2B-Kosten per locatie'!$A$14:$D$38,4,FALSE)</f>
        <v>#DIV/0!</v>
      </c>
      <c r="N841" s="305">
        <f>IF(L841="nio",0,IF(L841&gt;0,VLOOKUP(G841,'3-Productie normen'!A:J,VLOOKUP(L841,'3-Productie normen'!$B$34:$C$37,2,FALSE),FALSE)))</f>
        <v>0</v>
      </c>
      <c r="O841" s="306" t="str">
        <f>VLOOKUP(G841,'3-Productie normen'!A:L,9,FALSE)</f>
        <v>B</v>
      </c>
      <c r="P841" s="306"/>
      <c r="R841" s="307">
        <f t="shared" si="28"/>
        <v>1396.8000000000002</v>
      </c>
    </row>
    <row r="842" spans="1:18" ht="14.1" customHeight="1">
      <c r="A842" s="73">
        <v>842</v>
      </c>
      <c r="B842" s="457" t="s">
        <v>270</v>
      </c>
      <c r="C842" s="273" t="s">
        <v>628</v>
      </c>
      <c r="D842" s="302">
        <v>1</v>
      </c>
      <c r="E842" s="470" t="s">
        <v>330</v>
      </c>
      <c r="F842" s="84" t="s">
        <v>286</v>
      </c>
      <c r="G842" s="273" t="s">
        <v>39</v>
      </c>
      <c r="H842" s="69" t="s">
        <v>75</v>
      </c>
      <c r="I842" s="69" t="s">
        <v>75</v>
      </c>
      <c r="J842" s="471">
        <v>5.88</v>
      </c>
      <c r="K842" s="304">
        <f t="shared" si="27"/>
        <v>80</v>
      </c>
      <c r="L842" s="221">
        <v>80</v>
      </c>
      <c r="M842" s="220" t="e">
        <f>IF(L842="nio",0,IF(L842&gt;0,L842*J842/N842,0))*VLOOKUP(B842,'2B-Kosten per locatie'!$A$14:$D$38,4,FALSE)</f>
        <v>#DIV/0!</v>
      </c>
      <c r="N842" s="305">
        <f>IF(L842="nio",0,IF(L842&gt;0,VLOOKUP(G842,'3-Productie normen'!A:J,VLOOKUP(L842,'3-Productie normen'!$B$34:$C$37,2,FALSE),FALSE)))</f>
        <v>0</v>
      </c>
      <c r="O842" s="306" t="str">
        <f>VLOOKUP(G842,'3-Productie normen'!A:L,9,FALSE)</f>
        <v>B</v>
      </c>
      <c r="P842" s="306"/>
      <c r="R842" s="307">
        <f t="shared" si="28"/>
        <v>470.4</v>
      </c>
    </row>
    <row r="843" spans="1:18" ht="14.1" customHeight="1">
      <c r="A843" s="73">
        <v>843</v>
      </c>
      <c r="B843" s="457" t="s">
        <v>270</v>
      </c>
      <c r="C843" s="273" t="s">
        <v>628</v>
      </c>
      <c r="D843" s="467" t="s">
        <v>346</v>
      </c>
      <c r="E843" s="470" t="s">
        <v>299</v>
      </c>
      <c r="F843" s="84" t="s">
        <v>633</v>
      </c>
      <c r="G843" s="273" t="s">
        <v>51</v>
      </c>
      <c r="H843" s="84" t="s">
        <v>368</v>
      </c>
      <c r="I843" s="458" t="s">
        <v>79</v>
      </c>
      <c r="J843" s="471">
        <v>8.16</v>
      </c>
      <c r="K843" s="304">
        <f t="shared" si="27"/>
        <v>200</v>
      </c>
      <c r="L843" s="221">
        <v>200</v>
      </c>
      <c r="M843" s="220" t="e">
        <f>IF(L843="nio",0,IF(L843&gt;0,L843*J843/N843,0))*VLOOKUP(B843,'2B-Kosten per locatie'!$A$14:$D$38,4,FALSE)</f>
        <v>#DIV/0!</v>
      </c>
      <c r="N843" s="305">
        <f>IF(L843="nio",0,IF(L843&gt;0,VLOOKUP(G843,'3-Productie normen'!A:J,VLOOKUP(L843,'3-Productie normen'!$B$34:$C$37,2,FALSE),FALSE)))</f>
        <v>0</v>
      </c>
      <c r="O843" s="306" t="str">
        <f>VLOOKUP(G843,'3-Productie normen'!A:L,9,FALSE)</f>
        <v>V</v>
      </c>
      <c r="P843" s="306"/>
      <c r="R843" s="307">
        <f t="shared" si="28"/>
        <v>1632</v>
      </c>
    </row>
    <row r="844" spans="1:18" ht="14.1" customHeight="1">
      <c r="A844" s="73">
        <v>844</v>
      </c>
      <c r="B844" s="457" t="s">
        <v>270</v>
      </c>
      <c r="C844" s="273" t="s">
        <v>628</v>
      </c>
      <c r="D844" s="467" t="s">
        <v>346</v>
      </c>
      <c r="E844" s="470" t="s">
        <v>300</v>
      </c>
      <c r="F844" s="84" t="s">
        <v>295</v>
      </c>
      <c r="G844" s="273" t="s">
        <v>43</v>
      </c>
      <c r="H844" s="69" t="s">
        <v>75</v>
      </c>
      <c r="I844" s="69" t="s">
        <v>75</v>
      </c>
      <c r="J844" s="471">
        <v>23.99</v>
      </c>
      <c r="K844" s="304">
        <f t="shared" si="27"/>
        <v>200</v>
      </c>
      <c r="L844" s="221">
        <v>200</v>
      </c>
      <c r="M844" s="220" t="e">
        <f>IF(L844="nio",0,IF(L844&gt;0,L844*J844/N844,0))*VLOOKUP(B844,'2B-Kosten per locatie'!$A$14:$D$38,4,FALSE)</f>
        <v>#DIV/0!</v>
      </c>
      <c r="N844" s="305">
        <f>IF(L844="nio",0,IF(L844&gt;0,VLOOKUP(G844,'3-Productie normen'!A:J,VLOOKUP(L844,'3-Productie normen'!$B$34:$C$37,2,FALSE),FALSE)))</f>
        <v>0</v>
      </c>
      <c r="O844" s="306" t="str">
        <f>VLOOKUP(G844,'3-Productie normen'!A:L,9,FALSE)</f>
        <v>V</v>
      </c>
      <c r="P844" s="306"/>
      <c r="R844" s="307">
        <f t="shared" si="28"/>
        <v>4798</v>
      </c>
    </row>
    <row r="845" spans="1:18" ht="14.1" customHeight="1">
      <c r="A845" s="73">
        <v>845</v>
      </c>
      <c r="B845" s="457" t="s">
        <v>270</v>
      </c>
      <c r="C845" s="273" t="s">
        <v>628</v>
      </c>
      <c r="D845" s="467" t="s">
        <v>346</v>
      </c>
      <c r="E845" s="470" t="s">
        <v>386</v>
      </c>
      <c r="F845" s="84" t="s">
        <v>295</v>
      </c>
      <c r="G845" s="273" t="s">
        <v>43</v>
      </c>
      <c r="H845" s="69" t="s">
        <v>75</v>
      </c>
      <c r="I845" s="69" t="s">
        <v>75</v>
      </c>
      <c r="J845" s="471">
        <v>2.52</v>
      </c>
      <c r="K845" s="304">
        <f t="shared" si="27"/>
        <v>200</v>
      </c>
      <c r="L845" s="221">
        <v>200</v>
      </c>
      <c r="M845" s="220" t="e">
        <f>IF(L845="nio",0,IF(L845&gt;0,L845*J845/N845,0))*VLOOKUP(B845,'2B-Kosten per locatie'!$A$14:$D$38,4,FALSE)</f>
        <v>#DIV/0!</v>
      </c>
      <c r="N845" s="305">
        <f>IF(L845="nio",0,IF(L845&gt;0,VLOOKUP(G845,'3-Productie normen'!A:J,VLOOKUP(L845,'3-Productie normen'!$B$34:$C$37,2,FALSE),FALSE)))</f>
        <v>0</v>
      </c>
      <c r="O845" s="306" t="str">
        <f>VLOOKUP(G845,'3-Productie normen'!A:L,9,FALSE)</f>
        <v>V</v>
      </c>
      <c r="P845" s="306"/>
      <c r="R845" s="307">
        <f t="shared" si="28"/>
        <v>504</v>
      </c>
    </row>
    <row r="846" spans="1:18" ht="14.1" customHeight="1">
      <c r="A846" s="73">
        <v>846</v>
      </c>
      <c r="B846" s="457" t="s">
        <v>270</v>
      </c>
      <c r="C846" s="273" t="s">
        <v>628</v>
      </c>
      <c r="D846" s="467" t="s">
        <v>346</v>
      </c>
      <c r="E846" s="470" t="s">
        <v>387</v>
      </c>
      <c r="F846" s="84" t="s">
        <v>375</v>
      </c>
      <c r="G846" s="69" t="s">
        <v>52</v>
      </c>
      <c r="H846" s="84" t="s">
        <v>636</v>
      </c>
      <c r="I846" s="458" t="s">
        <v>80</v>
      </c>
      <c r="J846" s="471">
        <v>1.92</v>
      </c>
      <c r="K846" s="304">
        <f t="shared" si="27"/>
        <v>200</v>
      </c>
      <c r="L846" s="221">
        <v>200</v>
      </c>
      <c r="M846" s="220" t="e">
        <f>IF(L846="nio",0,IF(L846&gt;0,L846*J846/N846,0))*VLOOKUP(B846,'2B-Kosten per locatie'!$A$14:$D$38,4,FALSE)</f>
        <v>#DIV/0!</v>
      </c>
      <c r="N846" s="305">
        <f>IF(L846="nio",0,IF(L846&gt;0,VLOOKUP(G846,'3-Productie normen'!A:J,VLOOKUP(L846,'3-Productie normen'!$B$34:$C$37,2,FALSE),FALSE)))</f>
        <v>0</v>
      </c>
      <c r="O846" s="306" t="str">
        <f>VLOOKUP(G846,'3-Productie normen'!A:L,9,FALSE)</f>
        <v>V</v>
      </c>
      <c r="P846" s="306"/>
      <c r="R846" s="307">
        <f t="shared" si="28"/>
        <v>384</v>
      </c>
    </row>
    <row r="847" spans="1:18" ht="14.1" customHeight="1">
      <c r="A847" s="73">
        <v>847</v>
      </c>
      <c r="B847" s="457" t="s">
        <v>270</v>
      </c>
      <c r="C847" s="273" t="s">
        <v>628</v>
      </c>
      <c r="D847" s="467" t="s">
        <v>346</v>
      </c>
      <c r="E847" s="470" t="s">
        <v>311</v>
      </c>
      <c r="F847" s="84" t="s">
        <v>295</v>
      </c>
      <c r="G847" s="273" t="s">
        <v>43</v>
      </c>
      <c r="H847" s="84" t="s">
        <v>368</v>
      </c>
      <c r="I847" s="458" t="s">
        <v>79</v>
      </c>
      <c r="J847" s="471">
        <v>2.52</v>
      </c>
      <c r="K847" s="304">
        <f t="shared" si="27"/>
        <v>200</v>
      </c>
      <c r="L847" s="221">
        <v>200</v>
      </c>
      <c r="M847" s="220" t="e">
        <f>IF(L847="nio",0,IF(L847&gt;0,L847*J847/N847,0))*VLOOKUP(B847,'2B-Kosten per locatie'!$A$14:$D$38,4,FALSE)</f>
        <v>#DIV/0!</v>
      </c>
      <c r="N847" s="305">
        <f>IF(L847="nio",0,IF(L847&gt;0,VLOOKUP(G847,'3-Productie normen'!A:J,VLOOKUP(L847,'3-Productie normen'!$B$34:$C$37,2,FALSE),FALSE)))</f>
        <v>0</v>
      </c>
      <c r="O847" s="306" t="str">
        <f>VLOOKUP(G847,'3-Productie normen'!A:L,9,FALSE)</f>
        <v>V</v>
      </c>
      <c r="P847" s="306"/>
      <c r="R847" s="307">
        <f t="shared" si="28"/>
        <v>504</v>
      </c>
    </row>
    <row r="848" spans="1:18" ht="14.1" customHeight="1">
      <c r="A848" s="73">
        <v>848</v>
      </c>
      <c r="B848" s="457" t="s">
        <v>270</v>
      </c>
      <c r="C848" s="273" t="s">
        <v>628</v>
      </c>
      <c r="D848" s="467" t="s">
        <v>346</v>
      </c>
      <c r="E848" s="470" t="s">
        <v>314</v>
      </c>
      <c r="F848" s="84" t="s">
        <v>375</v>
      </c>
      <c r="G848" s="69" t="s">
        <v>52</v>
      </c>
      <c r="H848" s="84" t="s">
        <v>636</v>
      </c>
      <c r="I848" s="458" t="s">
        <v>80</v>
      </c>
      <c r="J848" s="471">
        <v>1.92</v>
      </c>
      <c r="K848" s="304">
        <f t="shared" si="27"/>
        <v>200</v>
      </c>
      <c r="L848" s="221">
        <v>200</v>
      </c>
      <c r="M848" s="220" t="e">
        <f>IF(L848="nio",0,IF(L848&gt;0,L848*J848/N848,0))*VLOOKUP(B848,'2B-Kosten per locatie'!$A$14:$D$38,4,FALSE)</f>
        <v>#DIV/0!</v>
      </c>
      <c r="N848" s="305">
        <f>IF(L848="nio",0,IF(L848&gt;0,VLOOKUP(G848,'3-Productie normen'!A:J,VLOOKUP(L848,'3-Productie normen'!$B$34:$C$37,2,FALSE),FALSE)))</f>
        <v>0</v>
      </c>
      <c r="O848" s="306" t="str">
        <f>VLOOKUP(G848,'3-Productie normen'!A:L,9,FALSE)</f>
        <v>V</v>
      </c>
      <c r="P848" s="306"/>
      <c r="R848" s="307">
        <f t="shared" si="28"/>
        <v>384</v>
      </c>
    </row>
    <row r="849" spans="1:18" ht="14.1" customHeight="1">
      <c r="A849" s="73">
        <v>849</v>
      </c>
      <c r="B849" s="457" t="s">
        <v>270</v>
      </c>
      <c r="C849" s="273" t="s">
        <v>628</v>
      </c>
      <c r="D849" s="302">
        <v>1</v>
      </c>
      <c r="E849" s="470" t="s">
        <v>316</v>
      </c>
      <c r="F849" s="84" t="s">
        <v>295</v>
      </c>
      <c r="G849" s="273" t="s">
        <v>43</v>
      </c>
      <c r="H849" s="69" t="s">
        <v>75</v>
      </c>
      <c r="I849" s="69" t="s">
        <v>75</v>
      </c>
      <c r="J849" s="471">
        <v>20.059999999999999</v>
      </c>
      <c r="K849" s="304">
        <f t="shared" si="27"/>
        <v>200</v>
      </c>
      <c r="L849" s="221">
        <v>200</v>
      </c>
      <c r="M849" s="220" t="e">
        <f>IF(L849="nio",0,IF(L849&gt;0,L849*J849/N849,0))*VLOOKUP(B849,'2B-Kosten per locatie'!$A$14:$D$38,4,FALSE)</f>
        <v>#DIV/0!</v>
      </c>
      <c r="N849" s="305">
        <f>IF(L849="nio",0,IF(L849&gt;0,VLOOKUP(G849,'3-Productie normen'!A:J,VLOOKUP(L849,'3-Productie normen'!$B$34:$C$37,2,FALSE),FALSE)))</f>
        <v>0</v>
      </c>
      <c r="O849" s="306" t="str">
        <f>VLOOKUP(G849,'3-Productie normen'!A:L,9,FALSE)</f>
        <v>V</v>
      </c>
      <c r="P849" s="306"/>
      <c r="R849" s="307">
        <f t="shared" si="28"/>
        <v>4011.9999999999995</v>
      </c>
    </row>
    <row r="850" spans="1:18" ht="14.1" customHeight="1">
      <c r="A850" s="73">
        <v>850</v>
      </c>
      <c r="B850" s="457" t="s">
        <v>270</v>
      </c>
      <c r="C850" s="273" t="s">
        <v>628</v>
      </c>
      <c r="D850" s="302">
        <v>1</v>
      </c>
      <c r="E850" s="470" t="s">
        <v>317</v>
      </c>
      <c r="F850" s="84" t="s">
        <v>295</v>
      </c>
      <c r="G850" s="273" t="s">
        <v>43</v>
      </c>
      <c r="H850" s="69" t="s">
        <v>75</v>
      </c>
      <c r="I850" s="69" t="s">
        <v>75</v>
      </c>
      <c r="J850" s="471">
        <v>2.52</v>
      </c>
      <c r="K850" s="304">
        <f t="shared" si="27"/>
        <v>200</v>
      </c>
      <c r="L850" s="221">
        <v>200</v>
      </c>
      <c r="M850" s="220" t="e">
        <f>IF(L850="nio",0,IF(L850&gt;0,L850*J850/N850,0))*VLOOKUP(B850,'2B-Kosten per locatie'!$A$14:$D$38,4,FALSE)</f>
        <v>#DIV/0!</v>
      </c>
      <c r="N850" s="305">
        <f>IF(L850="nio",0,IF(L850&gt;0,VLOOKUP(G850,'3-Productie normen'!A:J,VLOOKUP(L850,'3-Productie normen'!$B$34:$C$37,2,FALSE),FALSE)))</f>
        <v>0</v>
      </c>
      <c r="O850" s="306" t="str">
        <f>VLOOKUP(G850,'3-Productie normen'!A:L,9,FALSE)</f>
        <v>V</v>
      </c>
      <c r="P850" s="306"/>
      <c r="R850" s="307">
        <f t="shared" si="28"/>
        <v>504</v>
      </c>
    </row>
    <row r="851" spans="1:18" ht="14.1" customHeight="1">
      <c r="A851" s="73">
        <v>851</v>
      </c>
      <c r="B851" s="457" t="s">
        <v>270</v>
      </c>
      <c r="C851" s="273" t="s">
        <v>628</v>
      </c>
      <c r="D851" s="302">
        <v>1</v>
      </c>
      <c r="E851" s="470" t="s">
        <v>326</v>
      </c>
      <c r="F851" s="84" t="s">
        <v>295</v>
      </c>
      <c r="G851" s="273" t="s">
        <v>43</v>
      </c>
      <c r="H851" s="69" t="s">
        <v>75</v>
      </c>
      <c r="I851" s="69" t="s">
        <v>75</v>
      </c>
      <c r="J851" s="471">
        <v>15.2</v>
      </c>
      <c r="K851" s="304">
        <f t="shared" si="27"/>
        <v>200</v>
      </c>
      <c r="L851" s="221">
        <v>200</v>
      </c>
      <c r="M851" s="220" t="e">
        <f>IF(L851="nio",0,IF(L851&gt;0,L851*J851/N851,0))*VLOOKUP(B851,'2B-Kosten per locatie'!$A$14:$D$38,4,FALSE)</f>
        <v>#DIV/0!</v>
      </c>
      <c r="N851" s="305">
        <f>IF(L851="nio",0,IF(L851&gt;0,VLOOKUP(G851,'3-Productie normen'!A:J,VLOOKUP(L851,'3-Productie normen'!$B$34:$C$37,2,FALSE),FALSE)))</f>
        <v>0</v>
      </c>
      <c r="O851" s="306" t="str">
        <f>VLOOKUP(G851,'3-Productie normen'!A:L,9,FALSE)</f>
        <v>V</v>
      </c>
      <c r="P851" s="306"/>
      <c r="R851" s="307">
        <f t="shared" si="28"/>
        <v>3040</v>
      </c>
    </row>
    <row r="852" spans="1:18" ht="14.1" customHeight="1">
      <c r="A852" s="73">
        <v>852</v>
      </c>
      <c r="B852" s="457" t="s">
        <v>270</v>
      </c>
      <c r="C852" s="273" t="s">
        <v>628</v>
      </c>
      <c r="D852" s="302">
        <v>1</v>
      </c>
      <c r="E852" s="470" t="s">
        <v>327</v>
      </c>
      <c r="F852" s="84" t="s">
        <v>295</v>
      </c>
      <c r="G852" s="273" t="s">
        <v>43</v>
      </c>
      <c r="H852" s="69" t="s">
        <v>75</v>
      </c>
      <c r="I852" s="69" t="s">
        <v>75</v>
      </c>
      <c r="J852" s="471">
        <v>2.52</v>
      </c>
      <c r="K852" s="304">
        <f t="shared" si="27"/>
        <v>200</v>
      </c>
      <c r="L852" s="221">
        <v>200</v>
      </c>
      <c r="M852" s="220" t="e">
        <f>IF(L852="nio",0,IF(L852&gt;0,L852*J852/N852,0))*VLOOKUP(B852,'2B-Kosten per locatie'!$A$14:$D$38,4,FALSE)</f>
        <v>#DIV/0!</v>
      </c>
      <c r="N852" s="305">
        <f>IF(L852="nio",0,IF(L852&gt;0,VLOOKUP(G852,'3-Productie normen'!A:J,VLOOKUP(L852,'3-Productie normen'!$B$34:$C$37,2,FALSE),FALSE)))</f>
        <v>0</v>
      </c>
      <c r="O852" s="306" t="str">
        <f>VLOOKUP(G852,'3-Productie normen'!A:L,9,FALSE)</f>
        <v>V</v>
      </c>
      <c r="P852" s="306"/>
      <c r="R852" s="307">
        <f t="shared" si="28"/>
        <v>504</v>
      </c>
    </row>
    <row r="853" spans="1:18" ht="14.1" customHeight="1">
      <c r="A853" s="73">
        <v>853</v>
      </c>
      <c r="B853" s="457" t="s">
        <v>270</v>
      </c>
      <c r="C853" s="273" t="s">
        <v>628</v>
      </c>
      <c r="D853" s="467" t="s">
        <v>346</v>
      </c>
      <c r="E853" s="470" t="s">
        <v>299</v>
      </c>
      <c r="F853" s="84" t="s">
        <v>51</v>
      </c>
      <c r="G853" s="273" t="s">
        <v>51</v>
      </c>
      <c r="H853" s="84" t="s">
        <v>368</v>
      </c>
      <c r="I853" s="458" t="s">
        <v>79</v>
      </c>
      <c r="J853" s="471">
        <v>5.29</v>
      </c>
      <c r="K853" s="304">
        <f t="shared" si="27"/>
        <v>200</v>
      </c>
      <c r="L853" s="221">
        <v>200</v>
      </c>
      <c r="M853" s="220" t="e">
        <f>IF(L853="nio",0,IF(L853&gt;0,L853*J853/N853,0))*VLOOKUP(B853,'2B-Kosten per locatie'!$A$14:$D$38,4,FALSE)</f>
        <v>#DIV/0!</v>
      </c>
      <c r="N853" s="305">
        <f>IF(L853="nio",0,IF(L853&gt;0,VLOOKUP(G853,'3-Productie normen'!A:J,VLOOKUP(L853,'3-Productie normen'!$B$34:$C$37,2,FALSE),FALSE)))</f>
        <v>0</v>
      </c>
      <c r="O853" s="306" t="str">
        <f>VLOOKUP(G853,'3-Productie normen'!A:L,9,FALSE)</f>
        <v>V</v>
      </c>
      <c r="P853" s="306"/>
      <c r="R853" s="307">
        <f t="shared" si="28"/>
        <v>1058</v>
      </c>
    </row>
    <row r="854" spans="1:18" ht="14.1" customHeight="1">
      <c r="A854" s="73">
        <v>854</v>
      </c>
      <c r="B854" s="457" t="s">
        <v>270</v>
      </c>
      <c r="C854" s="273" t="s">
        <v>628</v>
      </c>
      <c r="D854" s="467" t="s">
        <v>346</v>
      </c>
      <c r="E854" s="470" t="s">
        <v>301</v>
      </c>
      <c r="F854" s="84" t="s">
        <v>634</v>
      </c>
      <c r="G854" s="273" t="s">
        <v>43</v>
      </c>
      <c r="H854" s="69" t="s">
        <v>645</v>
      </c>
      <c r="I854" s="457" t="s">
        <v>80</v>
      </c>
      <c r="J854" s="471">
        <v>2.6</v>
      </c>
      <c r="K854" s="304">
        <f t="shared" si="27"/>
        <v>200</v>
      </c>
      <c r="L854" s="221">
        <v>200</v>
      </c>
      <c r="M854" s="220" t="e">
        <f>IF(L854="nio",0,IF(L854&gt;0,L854*J854/N854,0))*VLOOKUP(B854,'2B-Kosten per locatie'!$A$14:$D$38,4,FALSE)</f>
        <v>#DIV/0!</v>
      </c>
      <c r="N854" s="305">
        <f>IF(L854="nio",0,IF(L854&gt;0,VLOOKUP(G854,'3-Productie normen'!A:J,VLOOKUP(L854,'3-Productie normen'!$B$34:$C$37,2,FALSE),FALSE)))</f>
        <v>0</v>
      </c>
      <c r="O854" s="306" t="str">
        <f>VLOOKUP(G854,'3-Productie normen'!A:L,9,FALSE)</f>
        <v>V</v>
      </c>
      <c r="P854" s="306"/>
      <c r="R854" s="307">
        <f t="shared" si="28"/>
        <v>520</v>
      </c>
    </row>
    <row r="855" spans="1:18" ht="14.1" customHeight="1">
      <c r="A855" s="73">
        <v>855</v>
      </c>
      <c r="B855" s="457" t="s">
        <v>270</v>
      </c>
      <c r="C855" s="273" t="s">
        <v>628</v>
      </c>
      <c r="D855" s="467" t="s">
        <v>346</v>
      </c>
      <c r="E855" s="470" t="s">
        <v>385</v>
      </c>
      <c r="F855" s="84" t="s">
        <v>500</v>
      </c>
      <c r="G855" s="273" t="s">
        <v>43</v>
      </c>
      <c r="H855" s="69" t="s">
        <v>645</v>
      </c>
      <c r="I855" s="457" t="s">
        <v>80</v>
      </c>
      <c r="J855" s="471">
        <v>144.55000000000001</v>
      </c>
      <c r="K855" s="304">
        <f t="shared" si="27"/>
        <v>200</v>
      </c>
      <c r="L855" s="221">
        <v>200</v>
      </c>
      <c r="M855" s="220" t="e">
        <f>IF(L855="nio",0,IF(L855&gt;0,L855*J855/N855,0))*VLOOKUP(B855,'2B-Kosten per locatie'!$A$14:$D$38,4,FALSE)</f>
        <v>#DIV/0!</v>
      </c>
      <c r="N855" s="305">
        <f>IF(L855="nio",0,IF(L855&gt;0,VLOOKUP(G855,'3-Productie normen'!A:J,VLOOKUP(L855,'3-Productie normen'!$B$34:$C$37,2,FALSE),FALSE)))</f>
        <v>0</v>
      </c>
      <c r="O855" s="306" t="str">
        <f>VLOOKUP(G855,'3-Productie normen'!A:L,9,FALSE)</f>
        <v>V</v>
      </c>
      <c r="P855" s="306"/>
      <c r="R855" s="307">
        <f t="shared" si="28"/>
        <v>28910.000000000004</v>
      </c>
    </row>
    <row r="856" spans="1:18" ht="14.1" customHeight="1">
      <c r="A856" s="73">
        <v>856</v>
      </c>
      <c r="B856" s="457" t="s">
        <v>270</v>
      </c>
      <c r="C856" s="273" t="s">
        <v>628</v>
      </c>
      <c r="D856" s="467" t="s">
        <v>346</v>
      </c>
      <c r="E856" s="470" t="s">
        <v>303</v>
      </c>
      <c r="F856" s="84" t="s">
        <v>635</v>
      </c>
      <c r="G856" s="84" t="s">
        <v>43</v>
      </c>
      <c r="H856" s="69" t="s">
        <v>645</v>
      </c>
      <c r="I856" s="457" t="s">
        <v>80</v>
      </c>
      <c r="J856" s="471">
        <v>16.86</v>
      </c>
      <c r="K856" s="304">
        <f t="shared" si="27"/>
        <v>200</v>
      </c>
      <c r="L856" s="221">
        <v>200</v>
      </c>
      <c r="M856" s="220" t="e">
        <f>IF(L856="nio",0,IF(L856&gt;0,L856*J856/N856,0))*VLOOKUP(B856,'2B-Kosten per locatie'!$A$14:$D$38,4,FALSE)</f>
        <v>#DIV/0!</v>
      </c>
      <c r="N856" s="305">
        <f>IF(L856="nio",0,IF(L856&gt;0,VLOOKUP(G856,'3-Productie normen'!A:J,VLOOKUP(L856,'3-Productie normen'!$B$34:$C$37,2,FALSE),FALSE)))</f>
        <v>0</v>
      </c>
      <c r="O856" s="306" t="str">
        <f>VLOOKUP(G856,'3-Productie normen'!A:L,9,FALSE)</f>
        <v>V</v>
      </c>
      <c r="P856" s="306"/>
      <c r="R856" s="307">
        <f t="shared" si="28"/>
        <v>3372</v>
      </c>
    </row>
    <row r="857" spans="1:18" ht="14.1" customHeight="1">
      <c r="A857" s="73">
        <v>857</v>
      </c>
      <c r="B857" s="457" t="s">
        <v>270</v>
      </c>
      <c r="C857" s="273" t="s">
        <v>628</v>
      </c>
      <c r="D857" s="467" t="s">
        <v>346</v>
      </c>
      <c r="E857" s="470"/>
      <c r="F857" s="84" t="s">
        <v>375</v>
      </c>
      <c r="G857" s="69" t="s">
        <v>52</v>
      </c>
      <c r="H857" s="69" t="s">
        <v>645</v>
      </c>
      <c r="I857" s="457" t="s">
        <v>80</v>
      </c>
      <c r="J857" s="471">
        <v>2.4</v>
      </c>
      <c r="K857" s="304">
        <f t="shared" si="27"/>
        <v>200</v>
      </c>
      <c r="L857" s="221">
        <v>200</v>
      </c>
      <c r="M857" s="220" t="e">
        <f>IF(L857="nio",0,IF(L857&gt;0,L857*J857/N857,0))*VLOOKUP(B857,'2B-Kosten per locatie'!$A$14:$D$38,4,FALSE)</f>
        <v>#DIV/0!</v>
      </c>
      <c r="N857" s="305">
        <f>IF(L857="nio",0,IF(L857&gt;0,VLOOKUP(G857,'3-Productie normen'!A:J,VLOOKUP(L857,'3-Productie normen'!$B$34:$C$37,2,FALSE),FALSE)))</f>
        <v>0</v>
      </c>
      <c r="O857" s="306" t="str">
        <f>VLOOKUP(G857,'3-Productie normen'!A:L,9,FALSE)</f>
        <v>V</v>
      </c>
      <c r="P857" s="306"/>
      <c r="R857" s="307">
        <f t="shared" si="28"/>
        <v>480</v>
      </c>
    </row>
    <row r="858" spans="1:18" ht="14.1" customHeight="1">
      <c r="A858" s="73">
        <v>858</v>
      </c>
      <c r="B858" s="457" t="s">
        <v>270</v>
      </c>
      <c r="C858" s="273" t="s">
        <v>628</v>
      </c>
      <c r="D858" s="302">
        <v>1</v>
      </c>
      <c r="E858" s="470" t="s">
        <v>328</v>
      </c>
      <c r="F858" s="84" t="s">
        <v>295</v>
      </c>
      <c r="G858" s="273" t="s">
        <v>43</v>
      </c>
      <c r="H858" s="69" t="s">
        <v>645</v>
      </c>
      <c r="I858" s="457" t="s">
        <v>80</v>
      </c>
      <c r="J858" s="471">
        <v>51.06</v>
      </c>
      <c r="K858" s="304">
        <f t="shared" si="27"/>
        <v>200</v>
      </c>
      <c r="L858" s="221">
        <v>200</v>
      </c>
      <c r="M858" s="220" t="e">
        <f>IF(L858="nio",0,IF(L858&gt;0,L858*J858/N858,0))*VLOOKUP(B858,'2B-Kosten per locatie'!$A$14:$D$38,4,FALSE)</f>
        <v>#DIV/0!</v>
      </c>
      <c r="N858" s="305">
        <f>IF(L858="nio",0,IF(L858&gt;0,VLOOKUP(G858,'3-Productie normen'!A:J,VLOOKUP(L858,'3-Productie normen'!$B$34:$C$37,2,FALSE),FALSE)))</f>
        <v>0</v>
      </c>
      <c r="O858" s="306" t="str">
        <f>VLOOKUP(G858,'3-Productie normen'!A:L,9,FALSE)</f>
        <v>V</v>
      </c>
      <c r="P858" s="306"/>
      <c r="R858" s="307">
        <f t="shared" si="28"/>
        <v>10212</v>
      </c>
    </row>
    <row r="859" spans="1:18" ht="14.1" customHeight="1">
      <c r="A859" s="73">
        <v>859</v>
      </c>
      <c r="B859" s="457" t="s">
        <v>270</v>
      </c>
      <c r="C859" s="273" t="s">
        <v>628</v>
      </c>
      <c r="D859" s="467" t="s">
        <v>346</v>
      </c>
      <c r="E859" s="470" t="s">
        <v>312</v>
      </c>
      <c r="F859" s="84" t="s">
        <v>445</v>
      </c>
      <c r="G859" s="84" t="s">
        <v>45</v>
      </c>
      <c r="H859" s="69" t="s">
        <v>75</v>
      </c>
      <c r="I859" s="69" t="s">
        <v>75</v>
      </c>
      <c r="J859" s="471">
        <v>7.86</v>
      </c>
      <c r="K859" s="304">
        <f t="shared" si="27"/>
        <v>200</v>
      </c>
      <c r="L859" s="221">
        <v>200</v>
      </c>
      <c r="M859" s="220" t="e">
        <f>IF(L859="nio",0,IF(L859&gt;0,L859*J859/N859,0))*VLOOKUP(B859,'2B-Kosten per locatie'!$A$14:$D$38,4,FALSE)</f>
        <v>#DIV/0!</v>
      </c>
      <c r="N859" s="305">
        <f>IF(L859="nio",0,IF(L859&gt;0,VLOOKUP(G859,'3-Productie normen'!A:J,VLOOKUP(L859,'3-Productie normen'!$B$34:$C$37,2,FALSE),FALSE)))</f>
        <v>0</v>
      </c>
      <c r="O859" s="306" t="str">
        <f>VLOOKUP(G859,'3-Productie normen'!A:L,9,FALSE)</f>
        <v>V</v>
      </c>
      <c r="P859" s="306"/>
      <c r="R859" s="307">
        <f t="shared" si="28"/>
        <v>1572</v>
      </c>
    </row>
    <row r="860" spans="1:18" ht="14.1" customHeight="1">
      <c r="A860" s="73">
        <v>860</v>
      </c>
      <c r="B860" s="457" t="s">
        <v>270</v>
      </c>
      <c r="C860" s="273" t="s">
        <v>628</v>
      </c>
      <c r="D860" s="302">
        <v>1</v>
      </c>
      <c r="E860" s="470" t="s">
        <v>321</v>
      </c>
      <c r="F860" s="84" t="s">
        <v>445</v>
      </c>
      <c r="G860" s="84" t="s">
        <v>45</v>
      </c>
      <c r="H860" s="69" t="s">
        <v>645</v>
      </c>
      <c r="I860" s="457" t="s">
        <v>80</v>
      </c>
      <c r="J860" s="471">
        <v>7.04</v>
      </c>
      <c r="K860" s="304">
        <f t="shared" si="27"/>
        <v>200</v>
      </c>
      <c r="L860" s="221">
        <v>200</v>
      </c>
      <c r="M860" s="220" t="e">
        <f>IF(L860="nio",0,IF(L860&gt;0,L860*J860/N860,0))*VLOOKUP(B860,'2B-Kosten per locatie'!$A$14:$D$38,4,FALSE)</f>
        <v>#DIV/0!</v>
      </c>
      <c r="N860" s="305">
        <f>IF(L860="nio",0,IF(L860&gt;0,VLOOKUP(G860,'3-Productie normen'!A:J,VLOOKUP(L860,'3-Productie normen'!$B$34:$C$37,2,FALSE),FALSE)))</f>
        <v>0</v>
      </c>
      <c r="O860" s="306" t="str">
        <f>VLOOKUP(G860,'3-Productie normen'!A:L,9,FALSE)</f>
        <v>V</v>
      </c>
      <c r="P860" s="306"/>
      <c r="R860" s="307">
        <f t="shared" si="28"/>
        <v>1408</v>
      </c>
    </row>
    <row r="861" spans="1:18" ht="14.1" customHeight="1">
      <c r="A861" s="73">
        <v>861</v>
      </c>
      <c r="B861" s="457" t="s">
        <v>270</v>
      </c>
      <c r="C861" s="273" t="s">
        <v>628</v>
      </c>
      <c r="D861" s="302">
        <v>1</v>
      </c>
      <c r="E861" s="470" t="s">
        <v>331</v>
      </c>
      <c r="F861" s="84" t="s">
        <v>293</v>
      </c>
      <c r="G861" s="69" t="s">
        <v>290</v>
      </c>
      <c r="H861" s="69" t="s">
        <v>75</v>
      </c>
      <c r="I861" s="69" t="s">
        <v>75</v>
      </c>
      <c r="J861" s="471">
        <v>54.06</v>
      </c>
      <c r="K861" s="304">
        <f t="shared" si="27"/>
        <v>80</v>
      </c>
      <c r="L861" s="221">
        <v>80</v>
      </c>
      <c r="M861" s="220" t="e">
        <f>IF(L861="nio",0,IF(L861&gt;0,L861*J861/N861,0))*VLOOKUP(B861,'2B-Kosten per locatie'!$A$14:$D$38,4,FALSE)</f>
        <v>#DIV/0!</v>
      </c>
      <c r="N861" s="305">
        <f>IF(L861="nio",0,IF(L861&gt;0,VLOOKUP(G861,'3-Productie normen'!A:J,VLOOKUP(L861,'3-Productie normen'!$B$34:$C$37,2,FALSE),FALSE)))</f>
        <v>0</v>
      </c>
      <c r="O861" s="306" t="str">
        <f>VLOOKUP(G861,'3-Productie normen'!A:L,9,FALSE)</f>
        <v>L</v>
      </c>
      <c r="P861" s="306"/>
      <c r="R861" s="307">
        <f t="shared" si="28"/>
        <v>4324.8</v>
      </c>
    </row>
    <row r="862" spans="1:18" ht="14.1" customHeight="1">
      <c r="A862" s="73">
        <v>862</v>
      </c>
      <c r="B862" s="457" t="s">
        <v>270</v>
      </c>
      <c r="C862" s="273" t="s">
        <v>628</v>
      </c>
      <c r="D862" s="302">
        <v>1</v>
      </c>
      <c r="E862" s="470" t="s">
        <v>332</v>
      </c>
      <c r="F862" s="84" t="s">
        <v>293</v>
      </c>
      <c r="G862" s="69" t="s">
        <v>290</v>
      </c>
      <c r="H862" s="69" t="s">
        <v>75</v>
      </c>
      <c r="I862" s="69" t="s">
        <v>75</v>
      </c>
      <c r="J862" s="471">
        <v>56.88</v>
      </c>
      <c r="K862" s="304">
        <f t="shared" si="27"/>
        <v>80</v>
      </c>
      <c r="L862" s="221">
        <v>80</v>
      </c>
      <c r="M862" s="220" t="e">
        <f>IF(L862="nio",0,IF(L862&gt;0,L862*J862/N862,0))*VLOOKUP(B862,'2B-Kosten per locatie'!$A$14:$D$38,4,FALSE)</f>
        <v>#DIV/0!</v>
      </c>
      <c r="N862" s="305">
        <f>IF(L862="nio",0,IF(L862&gt;0,VLOOKUP(G862,'3-Productie normen'!A:J,VLOOKUP(L862,'3-Productie normen'!$B$34:$C$37,2,FALSE),FALSE)))</f>
        <v>0</v>
      </c>
      <c r="O862" s="306" t="str">
        <f>VLOOKUP(G862,'3-Productie normen'!A:L,9,FALSE)</f>
        <v>L</v>
      </c>
      <c r="P862" s="306"/>
      <c r="R862" s="307">
        <f t="shared" si="28"/>
        <v>4550.4000000000005</v>
      </c>
    </row>
    <row r="863" spans="1:18" ht="14.1" customHeight="1">
      <c r="A863" s="73">
        <v>863</v>
      </c>
      <c r="B863" s="457" t="s">
        <v>270</v>
      </c>
      <c r="C863" s="273" t="s">
        <v>628</v>
      </c>
      <c r="D863" s="467" t="s">
        <v>346</v>
      </c>
      <c r="E863" s="470" t="s">
        <v>387</v>
      </c>
      <c r="F863" s="84" t="s">
        <v>293</v>
      </c>
      <c r="G863" s="69" t="s">
        <v>290</v>
      </c>
      <c r="H863" s="69" t="s">
        <v>75</v>
      </c>
      <c r="I863" s="69" t="s">
        <v>75</v>
      </c>
      <c r="J863" s="471">
        <v>72.75</v>
      </c>
      <c r="K863" s="304">
        <f t="shared" si="27"/>
        <v>80</v>
      </c>
      <c r="L863" s="221">
        <v>80</v>
      </c>
      <c r="M863" s="220" t="e">
        <f>IF(L863="nio",0,IF(L863&gt;0,L863*J863/N863,0))*VLOOKUP(B863,'2B-Kosten per locatie'!$A$14:$D$38,4,FALSE)</f>
        <v>#DIV/0!</v>
      </c>
      <c r="N863" s="305">
        <f>IF(L863="nio",0,IF(L863&gt;0,VLOOKUP(G863,'3-Productie normen'!A:J,VLOOKUP(L863,'3-Productie normen'!$B$34:$C$37,2,FALSE),FALSE)))</f>
        <v>0</v>
      </c>
      <c r="O863" s="306" t="str">
        <f>VLOOKUP(G863,'3-Productie normen'!A:L,9,FALSE)</f>
        <v>L</v>
      </c>
      <c r="P863" s="306"/>
      <c r="R863" s="307">
        <f t="shared" si="28"/>
        <v>5820</v>
      </c>
    </row>
    <row r="864" spans="1:18" ht="14.1" customHeight="1">
      <c r="A864" s="73">
        <v>864</v>
      </c>
      <c r="B864" s="457" t="s">
        <v>270</v>
      </c>
      <c r="C864" s="273" t="s">
        <v>628</v>
      </c>
      <c r="D864" s="467" t="s">
        <v>346</v>
      </c>
      <c r="E864" s="470" t="s">
        <v>305</v>
      </c>
      <c r="F864" s="84" t="s">
        <v>293</v>
      </c>
      <c r="G864" s="69" t="s">
        <v>290</v>
      </c>
      <c r="H864" s="69" t="s">
        <v>75</v>
      </c>
      <c r="I864" s="69" t="s">
        <v>75</v>
      </c>
      <c r="J864" s="471">
        <v>72.75</v>
      </c>
      <c r="K864" s="304">
        <f t="shared" si="27"/>
        <v>80</v>
      </c>
      <c r="L864" s="221">
        <v>80</v>
      </c>
      <c r="M864" s="220" t="e">
        <f>IF(L864="nio",0,IF(L864&gt;0,L864*J864/N864,0))*VLOOKUP(B864,'2B-Kosten per locatie'!$A$14:$D$38,4,FALSE)</f>
        <v>#DIV/0!</v>
      </c>
      <c r="N864" s="305">
        <f>IF(L864="nio",0,IF(L864&gt;0,VLOOKUP(G864,'3-Productie normen'!A:J,VLOOKUP(L864,'3-Productie normen'!$B$34:$C$37,2,FALSE),FALSE)))</f>
        <v>0</v>
      </c>
      <c r="O864" s="306" t="str">
        <f>VLOOKUP(G864,'3-Productie normen'!A:L,9,FALSE)</f>
        <v>L</v>
      </c>
      <c r="P864" s="306"/>
      <c r="R864" s="307">
        <f t="shared" si="28"/>
        <v>5820</v>
      </c>
    </row>
    <row r="865" spans="1:18" ht="14.1" customHeight="1">
      <c r="A865" s="73">
        <v>865</v>
      </c>
      <c r="B865" s="457" t="s">
        <v>270</v>
      </c>
      <c r="C865" s="273" t="s">
        <v>628</v>
      </c>
      <c r="D865" s="467" t="s">
        <v>346</v>
      </c>
      <c r="E865" s="470" t="s">
        <v>306</v>
      </c>
      <c r="F865" s="84" t="s">
        <v>293</v>
      </c>
      <c r="G865" s="69" t="s">
        <v>290</v>
      </c>
      <c r="H865" s="69" t="s">
        <v>75</v>
      </c>
      <c r="I865" s="69" t="s">
        <v>75</v>
      </c>
      <c r="J865" s="471">
        <v>72.75</v>
      </c>
      <c r="K865" s="304">
        <f t="shared" si="27"/>
        <v>80</v>
      </c>
      <c r="L865" s="221">
        <v>80</v>
      </c>
      <c r="M865" s="220" t="e">
        <f>IF(L865="nio",0,IF(L865&gt;0,L865*J865/N865,0))*VLOOKUP(B865,'2B-Kosten per locatie'!$A$14:$D$38,4,FALSE)</f>
        <v>#DIV/0!</v>
      </c>
      <c r="N865" s="305">
        <f>IF(L865="nio",0,IF(L865&gt;0,VLOOKUP(G865,'3-Productie normen'!A:J,VLOOKUP(L865,'3-Productie normen'!$B$34:$C$37,2,FALSE),FALSE)))</f>
        <v>0</v>
      </c>
      <c r="O865" s="306" t="str">
        <f>VLOOKUP(G865,'3-Productie normen'!A:L,9,FALSE)</f>
        <v>L</v>
      </c>
      <c r="P865" s="306"/>
      <c r="R865" s="307">
        <f t="shared" si="28"/>
        <v>5820</v>
      </c>
    </row>
    <row r="866" spans="1:18" ht="14.1" customHeight="1">
      <c r="A866" s="73">
        <v>866</v>
      </c>
      <c r="B866" s="457" t="s">
        <v>270</v>
      </c>
      <c r="C866" s="273" t="s">
        <v>628</v>
      </c>
      <c r="D866" s="467" t="s">
        <v>346</v>
      </c>
      <c r="E866" s="470" t="s">
        <v>388</v>
      </c>
      <c r="F866" s="84" t="s">
        <v>293</v>
      </c>
      <c r="G866" s="69" t="s">
        <v>290</v>
      </c>
      <c r="H866" s="69" t="s">
        <v>75</v>
      </c>
      <c r="I866" s="69" t="s">
        <v>75</v>
      </c>
      <c r="J866" s="471">
        <v>71.41</v>
      </c>
      <c r="K866" s="304">
        <f t="shared" si="27"/>
        <v>80</v>
      </c>
      <c r="L866" s="221">
        <v>80</v>
      </c>
      <c r="M866" s="220" t="e">
        <f>IF(L866="nio",0,IF(L866&gt;0,L866*J866/N866,0))*VLOOKUP(B866,'2B-Kosten per locatie'!$A$14:$D$38,4,FALSE)</f>
        <v>#DIV/0!</v>
      </c>
      <c r="N866" s="305">
        <f>IF(L866="nio",0,IF(L866&gt;0,VLOOKUP(G866,'3-Productie normen'!A:J,VLOOKUP(L866,'3-Productie normen'!$B$34:$C$37,2,FALSE),FALSE)))</f>
        <v>0</v>
      </c>
      <c r="O866" s="306" t="str">
        <f>VLOOKUP(G866,'3-Productie normen'!A:L,9,FALSE)</f>
        <v>L</v>
      </c>
      <c r="P866" s="306"/>
      <c r="R866" s="307">
        <f t="shared" si="28"/>
        <v>5712.7999999999993</v>
      </c>
    </row>
    <row r="867" spans="1:18" ht="14.1" customHeight="1">
      <c r="A867" s="73">
        <v>867</v>
      </c>
      <c r="B867" s="457" t="s">
        <v>270</v>
      </c>
      <c r="C867" s="273" t="s">
        <v>628</v>
      </c>
      <c r="D867" s="302">
        <v>1</v>
      </c>
      <c r="E867" s="470" t="s">
        <v>329</v>
      </c>
      <c r="F867" s="84" t="s">
        <v>293</v>
      </c>
      <c r="G867" s="69" t="s">
        <v>290</v>
      </c>
      <c r="H867" s="69" t="s">
        <v>75</v>
      </c>
      <c r="I867" s="69" t="s">
        <v>75</v>
      </c>
      <c r="J867" s="471">
        <v>71.41</v>
      </c>
      <c r="K867" s="304">
        <f t="shared" si="27"/>
        <v>80</v>
      </c>
      <c r="L867" s="221">
        <v>80</v>
      </c>
      <c r="M867" s="220" t="e">
        <f>IF(L867="nio",0,IF(L867&gt;0,L867*J867/N867,0))*VLOOKUP(B867,'2B-Kosten per locatie'!$A$14:$D$38,4,FALSE)</f>
        <v>#DIV/0!</v>
      </c>
      <c r="N867" s="305">
        <f>IF(L867="nio",0,IF(L867&gt;0,VLOOKUP(G867,'3-Productie normen'!A:J,VLOOKUP(L867,'3-Productie normen'!$B$34:$C$37,2,FALSE),FALSE)))</f>
        <v>0</v>
      </c>
      <c r="O867" s="306" t="str">
        <f>VLOOKUP(G867,'3-Productie normen'!A:L,9,FALSE)</f>
        <v>L</v>
      </c>
      <c r="P867" s="306"/>
      <c r="R867" s="307">
        <f t="shared" si="28"/>
        <v>5712.7999999999993</v>
      </c>
    </row>
    <row r="868" spans="1:18" ht="14.1" customHeight="1">
      <c r="A868" s="73">
        <v>868</v>
      </c>
      <c r="B868" s="457" t="s">
        <v>270</v>
      </c>
      <c r="C868" s="273" t="s">
        <v>628</v>
      </c>
      <c r="D868" s="302">
        <v>1</v>
      </c>
      <c r="E868" s="470" t="s">
        <v>330</v>
      </c>
      <c r="F868" s="84" t="s">
        <v>293</v>
      </c>
      <c r="G868" s="69" t="s">
        <v>290</v>
      </c>
      <c r="H868" s="69" t="s">
        <v>75</v>
      </c>
      <c r="I868" s="69" t="s">
        <v>75</v>
      </c>
      <c r="J868" s="471">
        <v>72.75</v>
      </c>
      <c r="K868" s="304">
        <f t="shared" si="27"/>
        <v>80</v>
      </c>
      <c r="L868" s="221">
        <v>80</v>
      </c>
      <c r="M868" s="220" t="e">
        <f>IF(L868="nio",0,IF(L868&gt;0,L868*J868/N868,0))*VLOOKUP(B868,'2B-Kosten per locatie'!$A$14:$D$38,4,FALSE)</f>
        <v>#DIV/0!</v>
      </c>
      <c r="N868" s="305">
        <f>IF(L868="nio",0,IF(L868&gt;0,VLOOKUP(G868,'3-Productie normen'!A:J,VLOOKUP(L868,'3-Productie normen'!$B$34:$C$37,2,FALSE),FALSE)))</f>
        <v>0</v>
      </c>
      <c r="O868" s="306" t="str">
        <f>VLOOKUP(G868,'3-Productie normen'!A:L,9,FALSE)</f>
        <v>L</v>
      </c>
      <c r="P868" s="306"/>
      <c r="R868" s="307">
        <f t="shared" si="28"/>
        <v>5820</v>
      </c>
    </row>
    <row r="869" spans="1:18" ht="14.1" customHeight="1">
      <c r="A869" s="73">
        <v>869</v>
      </c>
      <c r="B869" s="457" t="s">
        <v>270</v>
      </c>
      <c r="C869" s="273" t="s">
        <v>628</v>
      </c>
      <c r="D869" s="302">
        <v>1</v>
      </c>
      <c r="E869" s="470" t="s">
        <v>331</v>
      </c>
      <c r="F869" s="84" t="s">
        <v>293</v>
      </c>
      <c r="G869" s="69" t="s">
        <v>290</v>
      </c>
      <c r="H869" s="69" t="s">
        <v>75</v>
      </c>
      <c r="I869" s="69" t="s">
        <v>75</v>
      </c>
      <c r="J869" s="471">
        <v>72.75</v>
      </c>
      <c r="K869" s="304">
        <f t="shared" si="27"/>
        <v>80</v>
      </c>
      <c r="L869" s="221">
        <v>80</v>
      </c>
      <c r="M869" s="220" t="e">
        <f>IF(L869="nio",0,IF(L869&gt;0,L869*J869/N869,0))*VLOOKUP(B869,'2B-Kosten per locatie'!$A$14:$D$38,4,FALSE)</f>
        <v>#DIV/0!</v>
      </c>
      <c r="N869" s="305">
        <f>IF(L869="nio",0,IF(L869&gt;0,VLOOKUP(G869,'3-Productie normen'!A:J,VLOOKUP(L869,'3-Productie normen'!$B$34:$C$37,2,FALSE),FALSE)))</f>
        <v>0</v>
      </c>
      <c r="O869" s="306" t="str">
        <f>VLOOKUP(G869,'3-Productie normen'!A:L,9,FALSE)</f>
        <v>L</v>
      </c>
      <c r="P869" s="306"/>
      <c r="R869" s="307">
        <f t="shared" si="28"/>
        <v>5820</v>
      </c>
    </row>
    <row r="870" spans="1:18" ht="14.1" customHeight="1">
      <c r="A870" s="73">
        <v>870</v>
      </c>
      <c r="B870" s="457" t="s">
        <v>270</v>
      </c>
      <c r="C870" s="273" t="s">
        <v>628</v>
      </c>
      <c r="D870" s="302">
        <v>1</v>
      </c>
      <c r="E870" s="470" t="s">
        <v>332</v>
      </c>
      <c r="F870" s="84" t="s">
        <v>293</v>
      </c>
      <c r="G870" s="69" t="s">
        <v>290</v>
      </c>
      <c r="H870" s="69" t="s">
        <v>75</v>
      </c>
      <c r="I870" s="69" t="s">
        <v>75</v>
      </c>
      <c r="J870" s="471">
        <v>72.75</v>
      </c>
      <c r="K870" s="304">
        <f t="shared" si="27"/>
        <v>80</v>
      </c>
      <c r="L870" s="221">
        <v>80</v>
      </c>
      <c r="M870" s="220" t="e">
        <f>IF(L870="nio",0,IF(L870&gt;0,L870*J870/N870,0))*VLOOKUP(B870,'2B-Kosten per locatie'!$A$14:$D$38,4,FALSE)</f>
        <v>#DIV/0!</v>
      </c>
      <c r="N870" s="305">
        <f>IF(L870="nio",0,IF(L870&gt;0,VLOOKUP(G870,'3-Productie normen'!A:J,VLOOKUP(L870,'3-Productie normen'!$B$34:$C$37,2,FALSE),FALSE)))</f>
        <v>0</v>
      </c>
      <c r="O870" s="306" t="str">
        <f>VLOOKUP(G870,'3-Productie normen'!A:L,9,FALSE)</f>
        <v>L</v>
      </c>
      <c r="P870" s="306"/>
      <c r="R870" s="307">
        <f t="shared" si="28"/>
        <v>5820</v>
      </c>
    </row>
    <row r="871" spans="1:18" ht="14.1" customHeight="1">
      <c r="A871" s="73">
        <v>871</v>
      </c>
      <c r="B871" s="457" t="s">
        <v>277</v>
      </c>
      <c r="C871" s="273" t="s">
        <v>637</v>
      </c>
      <c r="D871" s="467" t="s">
        <v>346</v>
      </c>
      <c r="E871" s="470"/>
      <c r="F871" s="84" t="s">
        <v>288</v>
      </c>
      <c r="G871" s="286" t="s">
        <v>41</v>
      </c>
      <c r="H871" s="84" t="s">
        <v>645</v>
      </c>
      <c r="I871" s="458" t="s">
        <v>76</v>
      </c>
      <c r="J871" s="471">
        <v>112</v>
      </c>
      <c r="K871" s="304">
        <f t="shared" si="27"/>
        <v>200</v>
      </c>
      <c r="L871" s="221">
        <v>200</v>
      </c>
      <c r="M871" s="220" t="e">
        <f>IF(L871="nio",0,IF(L871&gt;0,L871*J871/N871,0))*VLOOKUP(B871,'2B-Kosten per locatie'!$A$14:$D$38,4,FALSE)</f>
        <v>#DIV/0!</v>
      </c>
      <c r="N871" s="305">
        <f>IF(L871="nio",0,IF(L871&gt;0,VLOOKUP(G871,'3-Productie normen'!A:J,VLOOKUP(L871,'3-Productie normen'!$B$34:$C$37,2,FALSE),FALSE)))</f>
        <v>0</v>
      </c>
      <c r="O871" s="306" t="str">
        <f>VLOOKUP(G871,'3-Productie normen'!A:L,9,FALSE)</f>
        <v>S</v>
      </c>
      <c r="P871" s="306"/>
      <c r="R871" s="307">
        <f t="shared" si="28"/>
        <v>22400</v>
      </c>
    </row>
    <row r="872" spans="1:18" ht="14.1" customHeight="1">
      <c r="A872" s="73">
        <v>872</v>
      </c>
      <c r="B872" s="457" t="s">
        <v>277</v>
      </c>
      <c r="C872" s="273" t="s">
        <v>637</v>
      </c>
      <c r="D872" s="467" t="s">
        <v>346</v>
      </c>
      <c r="E872" s="470"/>
      <c r="F872" s="84" t="s">
        <v>383</v>
      </c>
      <c r="G872" s="273" t="s">
        <v>39</v>
      </c>
      <c r="H872" s="69" t="s">
        <v>75</v>
      </c>
      <c r="I872" s="69" t="s">
        <v>75</v>
      </c>
      <c r="J872" s="471">
        <v>102</v>
      </c>
      <c r="K872" s="304">
        <f t="shared" si="27"/>
        <v>80</v>
      </c>
      <c r="L872" s="221">
        <v>80</v>
      </c>
      <c r="M872" s="220" t="e">
        <f>IF(L872="nio",0,IF(L872&gt;0,L872*J872/N872,0))*VLOOKUP(B872,'2B-Kosten per locatie'!$A$14:$D$38,4,FALSE)</f>
        <v>#DIV/0!</v>
      </c>
      <c r="N872" s="305">
        <f>IF(L872="nio",0,IF(L872&gt;0,VLOOKUP(G872,'3-Productie normen'!A:J,VLOOKUP(L872,'3-Productie normen'!$B$34:$C$37,2,FALSE),FALSE)))</f>
        <v>0</v>
      </c>
      <c r="O872" s="306" t="str">
        <f>VLOOKUP(G872,'3-Productie normen'!A:L,9,FALSE)</f>
        <v>B</v>
      </c>
      <c r="P872" s="306"/>
      <c r="R872" s="307">
        <f t="shared" si="28"/>
        <v>8160</v>
      </c>
    </row>
    <row r="873" spans="1:18" ht="14.1" customHeight="1">
      <c r="A873" s="73">
        <v>873</v>
      </c>
      <c r="B873" s="457" t="s">
        <v>277</v>
      </c>
      <c r="C873" s="273" t="s">
        <v>637</v>
      </c>
      <c r="D873" s="467" t="s">
        <v>346</v>
      </c>
      <c r="E873" s="470"/>
      <c r="F873" s="84" t="s">
        <v>560</v>
      </c>
      <c r="G873" s="273" t="s">
        <v>51</v>
      </c>
      <c r="H873" s="69" t="s">
        <v>75</v>
      </c>
      <c r="I873" s="69" t="s">
        <v>75</v>
      </c>
      <c r="J873" s="471">
        <v>12</v>
      </c>
      <c r="K873" s="304">
        <f t="shared" si="27"/>
        <v>200</v>
      </c>
      <c r="L873" s="221">
        <v>200</v>
      </c>
      <c r="M873" s="220" t="e">
        <f>IF(L873="nio",0,IF(L873&gt;0,L873*J873/N873,0))*VLOOKUP(B873,'2B-Kosten per locatie'!$A$14:$D$38,4,FALSE)</f>
        <v>#DIV/0!</v>
      </c>
      <c r="N873" s="305">
        <f>IF(L873="nio",0,IF(L873&gt;0,VLOOKUP(G873,'3-Productie normen'!A:J,VLOOKUP(L873,'3-Productie normen'!$B$34:$C$37,2,FALSE),FALSE)))</f>
        <v>0</v>
      </c>
      <c r="O873" s="306" t="str">
        <f>VLOOKUP(G873,'3-Productie normen'!A:L,9,FALSE)</f>
        <v>V</v>
      </c>
      <c r="P873" s="306"/>
      <c r="R873" s="307">
        <f t="shared" si="28"/>
        <v>2400</v>
      </c>
    </row>
    <row r="874" spans="1:18" ht="14.1" customHeight="1">
      <c r="A874" s="73">
        <v>874</v>
      </c>
      <c r="B874" s="457" t="s">
        <v>277</v>
      </c>
      <c r="C874" s="273" t="s">
        <v>637</v>
      </c>
      <c r="D874" s="467" t="s">
        <v>346</v>
      </c>
      <c r="E874" s="470"/>
      <c r="F874" s="84" t="s">
        <v>620</v>
      </c>
      <c r="G874" s="273" t="s">
        <v>43</v>
      </c>
      <c r="H874" s="69" t="s">
        <v>75</v>
      </c>
      <c r="I874" s="69" t="s">
        <v>75</v>
      </c>
      <c r="J874" s="471">
        <v>668</v>
      </c>
      <c r="K874" s="304">
        <f t="shared" si="27"/>
        <v>200</v>
      </c>
      <c r="L874" s="221">
        <v>200</v>
      </c>
      <c r="M874" s="220" t="e">
        <f>IF(L874="nio",0,IF(L874&gt;0,L874*J874/N874,0))*VLOOKUP(B874,'2B-Kosten per locatie'!$A$14:$D$38,4,FALSE)</f>
        <v>#DIV/0!</v>
      </c>
      <c r="N874" s="305">
        <f>IF(L874="nio",0,IF(L874&gt;0,VLOOKUP(G874,'3-Productie normen'!A:J,VLOOKUP(L874,'3-Productie normen'!$B$34:$C$37,2,FALSE),FALSE)))</f>
        <v>0</v>
      </c>
      <c r="O874" s="306" t="str">
        <f>VLOOKUP(G874,'3-Productie normen'!A:L,9,FALSE)</f>
        <v>V</v>
      </c>
      <c r="P874" s="306"/>
      <c r="R874" s="307">
        <f t="shared" si="28"/>
        <v>133600</v>
      </c>
    </row>
    <row r="875" spans="1:18" ht="14.1" customHeight="1">
      <c r="A875" s="73">
        <v>875</v>
      </c>
      <c r="B875" s="457" t="s">
        <v>277</v>
      </c>
      <c r="C875" s="273" t="s">
        <v>637</v>
      </c>
      <c r="D875" s="467" t="s">
        <v>346</v>
      </c>
      <c r="E875" s="470"/>
      <c r="F875" s="84" t="s">
        <v>638</v>
      </c>
      <c r="G875" s="69" t="s">
        <v>50</v>
      </c>
      <c r="H875" s="69" t="s">
        <v>347</v>
      </c>
      <c r="I875" s="457" t="s">
        <v>364</v>
      </c>
      <c r="J875" s="471">
        <v>114</v>
      </c>
      <c r="K875" s="304">
        <f t="shared" si="27"/>
        <v>200</v>
      </c>
      <c r="L875" s="221">
        <v>200</v>
      </c>
      <c r="M875" s="220" t="e">
        <f>IF(L875="nio",0,IF(L875&gt;0,L875*J875/N875,0))*VLOOKUP(B875,'2B-Kosten per locatie'!$A$14:$D$38,4,FALSE)</f>
        <v>#DIV/0!</v>
      </c>
      <c r="N875" s="305">
        <f>IF(L875="nio",0,IF(L875&gt;0,VLOOKUP(G875,'3-Productie normen'!A:J,VLOOKUP(L875,'3-Productie normen'!$B$34:$C$37,2,FALSE),FALSE)))</f>
        <v>0</v>
      </c>
      <c r="O875" s="306" t="str">
        <f>VLOOKUP(G875,'3-Productie normen'!A:L,9,FALSE)</f>
        <v>L</v>
      </c>
      <c r="P875" s="306"/>
      <c r="R875" s="307">
        <f t="shared" si="28"/>
        <v>22800</v>
      </c>
    </row>
    <row r="876" spans="1:18" ht="14.1" customHeight="1">
      <c r="A876" s="73">
        <v>876</v>
      </c>
      <c r="B876" s="457" t="s">
        <v>277</v>
      </c>
      <c r="C876" s="273" t="s">
        <v>637</v>
      </c>
      <c r="D876" s="467" t="s">
        <v>346</v>
      </c>
      <c r="E876" s="470"/>
      <c r="F876" s="84" t="s">
        <v>624</v>
      </c>
      <c r="G876" s="84" t="s">
        <v>290</v>
      </c>
      <c r="H876" s="69" t="s">
        <v>75</v>
      </c>
      <c r="I876" s="69" t="s">
        <v>75</v>
      </c>
      <c r="J876" s="471">
        <v>372</v>
      </c>
      <c r="K876" s="304">
        <f t="shared" si="27"/>
        <v>80</v>
      </c>
      <c r="L876" s="221">
        <v>80</v>
      </c>
      <c r="M876" s="220" t="e">
        <f>IF(L876="nio",0,IF(L876&gt;0,L876*J876/N876,0))*VLOOKUP(B876,'2B-Kosten per locatie'!$A$14:$D$38,4,FALSE)</f>
        <v>#DIV/0!</v>
      </c>
      <c r="N876" s="305">
        <f>IF(L876="nio",0,IF(L876&gt;0,VLOOKUP(G876,'3-Productie normen'!A:J,VLOOKUP(L876,'3-Productie normen'!$B$34:$C$37,2,FALSE),FALSE)))</f>
        <v>0</v>
      </c>
      <c r="O876" s="306" t="str">
        <f>VLOOKUP(G876,'3-Productie normen'!A:L,9,FALSE)</f>
        <v>L</v>
      </c>
      <c r="P876" s="306"/>
      <c r="R876" s="307">
        <f t="shared" si="28"/>
        <v>29760</v>
      </c>
    </row>
    <row r="877" spans="1:18" ht="14.1" customHeight="1">
      <c r="A877" s="73">
        <v>877</v>
      </c>
      <c r="B877" s="457" t="s">
        <v>277</v>
      </c>
      <c r="C877" s="273" t="s">
        <v>637</v>
      </c>
      <c r="D877" s="467" t="s">
        <v>346</v>
      </c>
      <c r="E877" s="470"/>
      <c r="F877" s="84" t="s">
        <v>625</v>
      </c>
      <c r="G877" s="84" t="s">
        <v>290</v>
      </c>
      <c r="H877" s="69" t="s">
        <v>75</v>
      </c>
      <c r="I877" s="69" t="s">
        <v>75</v>
      </c>
      <c r="J877" s="471">
        <v>755</v>
      </c>
      <c r="K877" s="304">
        <f t="shared" si="27"/>
        <v>80</v>
      </c>
      <c r="L877" s="221">
        <v>80</v>
      </c>
      <c r="M877" s="220" t="e">
        <f>IF(L877="nio",0,IF(L877&gt;0,L877*J877/N877,0))*VLOOKUP(B877,'2B-Kosten per locatie'!$A$14:$D$38,4,FALSE)</f>
        <v>#DIV/0!</v>
      </c>
      <c r="N877" s="305">
        <f>IF(L877="nio",0,IF(L877&gt;0,VLOOKUP(G877,'3-Productie normen'!A:J,VLOOKUP(L877,'3-Productie normen'!$B$34:$C$37,2,FALSE),FALSE)))</f>
        <v>0</v>
      </c>
      <c r="O877" s="306" t="str">
        <f>VLOOKUP(G877,'3-Productie normen'!A:L,9,FALSE)</f>
        <v>L</v>
      </c>
      <c r="P877" s="306"/>
      <c r="R877" s="307">
        <f t="shared" si="28"/>
        <v>60400</v>
      </c>
    </row>
    <row r="878" spans="1:18" ht="14.1" customHeight="1">
      <c r="A878" s="73">
        <v>878</v>
      </c>
      <c r="B878" s="457" t="s">
        <v>277</v>
      </c>
      <c r="C878" s="273" t="s">
        <v>637</v>
      </c>
      <c r="D878" s="467" t="s">
        <v>346</v>
      </c>
      <c r="E878" s="470"/>
      <c r="F878" s="84" t="s">
        <v>639</v>
      </c>
      <c r="G878" s="69" t="s">
        <v>290</v>
      </c>
      <c r="H878" s="69" t="s">
        <v>75</v>
      </c>
      <c r="I878" s="69" t="s">
        <v>75</v>
      </c>
      <c r="J878" s="471">
        <v>40</v>
      </c>
      <c r="K878" s="304">
        <f t="shared" ref="K878:K941" si="29">SUM(L878:L878)</f>
        <v>80</v>
      </c>
      <c r="L878" s="221">
        <v>80</v>
      </c>
      <c r="M878" s="220" t="e">
        <f>IF(L878="nio",0,IF(L878&gt;0,L878*J878/N878,0))*VLOOKUP(B878,'2B-Kosten per locatie'!$A$14:$D$38,4,FALSE)</f>
        <v>#DIV/0!</v>
      </c>
      <c r="N878" s="305">
        <f>IF(L878="nio",0,IF(L878&gt;0,VLOOKUP(G878,'3-Productie normen'!A:J,VLOOKUP(L878,'3-Productie normen'!$B$34:$C$37,2,FALSE),FALSE)))</f>
        <v>0</v>
      </c>
      <c r="O878" s="306" t="str">
        <f>VLOOKUP(G878,'3-Productie normen'!A:L,9,FALSE)</f>
        <v>L</v>
      </c>
      <c r="P878" s="306"/>
      <c r="R878" s="307">
        <f t="shared" si="28"/>
        <v>3200</v>
      </c>
    </row>
    <row r="879" spans="1:18" ht="14.1" customHeight="1">
      <c r="A879" s="73">
        <v>879</v>
      </c>
      <c r="B879" s="457" t="s">
        <v>271</v>
      </c>
      <c r="C879" s="273" t="s">
        <v>640</v>
      </c>
      <c r="D879" s="467" t="s">
        <v>346</v>
      </c>
      <c r="E879" s="470"/>
      <c r="F879" s="84" t="s">
        <v>622</v>
      </c>
      <c r="G879" s="286" t="s">
        <v>41</v>
      </c>
      <c r="H879" s="69" t="s">
        <v>645</v>
      </c>
      <c r="I879" s="457" t="s">
        <v>76</v>
      </c>
      <c r="J879" s="471">
        <v>37</v>
      </c>
      <c r="K879" s="304">
        <f t="shared" si="29"/>
        <v>200</v>
      </c>
      <c r="L879" s="221">
        <v>200</v>
      </c>
      <c r="M879" s="220" t="e">
        <f>IF(L879="nio",0,IF(L879&gt;0,L879*J879/N879,0))*VLOOKUP(B879,'2B-Kosten per locatie'!$A$14:$D$38,4,FALSE)</f>
        <v>#DIV/0!</v>
      </c>
      <c r="N879" s="305">
        <f>IF(L879="nio",0,IF(L879&gt;0,VLOOKUP(G879,'3-Productie normen'!A:J,VLOOKUP(L879,'3-Productie normen'!$B$34:$C$37,2,FALSE),FALSE)))</f>
        <v>0</v>
      </c>
      <c r="O879" s="306" t="str">
        <f>VLOOKUP(G879,'3-Productie normen'!A:L,9,FALSE)</f>
        <v>S</v>
      </c>
      <c r="P879" s="306"/>
      <c r="R879" s="307">
        <f t="shared" ref="R879:R896" si="30">K879*J879</f>
        <v>7400</v>
      </c>
    </row>
    <row r="880" spans="1:18" ht="14.1" customHeight="1">
      <c r="A880" s="73">
        <v>880</v>
      </c>
      <c r="B880" s="457" t="s">
        <v>271</v>
      </c>
      <c r="C880" s="273" t="s">
        <v>640</v>
      </c>
      <c r="D880" s="467" t="s">
        <v>346</v>
      </c>
      <c r="E880" s="470"/>
      <c r="F880" s="84" t="s">
        <v>383</v>
      </c>
      <c r="G880" s="273" t="s">
        <v>39</v>
      </c>
      <c r="H880" s="69" t="s">
        <v>78</v>
      </c>
      <c r="I880" s="457" t="s">
        <v>79</v>
      </c>
      <c r="J880" s="471">
        <v>43</v>
      </c>
      <c r="K880" s="304">
        <f t="shared" si="29"/>
        <v>80</v>
      </c>
      <c r="L880" s="221">
        <v>80</v>
      </c>
      <c r="M880" s="220" t="e">
        <f>IF(L880="nio",0,IF(L880&gt;0,L880*J880/N880,0))*VLOOKUP(B880,'2B-Kosten per locatie'!$A$14:$D$38,4,FALSE)</f>
        <v>#DIV/0!</v>
      </c>
      <c r="N880" s="305">
        <f>IF(L880="nio",0,IF(L880&gt;0,VLOOKUP(G880,'3-Productie normen'!A:J,VLOOKUP(L880,'3-Productie normen'!$B$34:$C$37,2,FALSE),FALSE)))</f>
        <v>0</v>
      </c>
      <c r="O880" s="306" t="str">
        <f>VLOOKUP(G880,'3-Productie normen'!A:L,9,FALSE)</f>
        <v>B</v>
      </c>
      <c r="P880" s="306"/>
      <c r="R880" s="307">
        <f t="shared" si="30"/>
        <v>3440</v>
      </c>
    </row>
    <row r="881" spans="1:18" ht="14.1" customHeight="1">
      <c r="A881" s="73">
        <v>881</v>
      </c>
      <c r="B881" s="457" t="s">
        <v>271</v>
      </c>
      <c r="C881" s="273" t="s">
        <v>640</v>
      </c>
      <c r="D881" s="467" t="s">
        <v>346</v>
      </c>
      <c r="E881" s="470"/>
      <c r="F881" s="84" t="s">
        <v>560</v>
      </c>
      <c r="G881" s="273" t="s">
        <v>51</v>
      </c>
      <c r="H881" s="69" t="s">
        <v>78</v>
      </c>
      <c r="I881" s="457" t="s">
        <v>79</v>
      </c>
      <c r="J881" s="471">
        <v>24</v>
      </c>
      <c r="K881" s="304">
        <f t="shared" si="29"/>
        <v>200</v>
      </c>
      <c r="L881" s="221">
        <v>200</v>
      </c>
      <c r="M881" s="220" t="e">
        <f>IF(L881="nio",0,IF(L881&gt;0,L881*J881/N881,0))*VLOOKUP(B881,'2B-Kosten per locatie'!$A$14:$D$38,4,FALSE)</f>
        <v>#DIV/0!</v>
      </c>
      <c r="N881" s="305">
        <f>IF(L881="nio",0,IF(L881&gt;0,VLOOKUP(G881,'3-Productie normen'!A:J,VLOOKUP(L881,'3-Productie normen'!$B$34:$C$37,2,FALSE),FALSE)))</f>
        <v>0</v>
      </c>
      <c r="O881" s="306" t="str">
        <f>VLOOKUP(G881,'3-Productie normen'!A:L,9,FALSE)</f>
        <v>V</v>
      </c>
      <c r="P881" s="306"/>
      <c r="R881" s="307">
        <f t="shared" si="30"/>
        <v>4800</v>
      </c>
    </row>
    <row r="882" spans="1:18" ht="14.1" customHeight="1">
      <c r="A882" s="73">
        <v>882</v>
      </c>
      <c r="B882" s="457" t="s">
        <v>271</v>
      </c>
      <c r="C882" s="273" t="s">
        <v>640</v>
      </c>
      <c r="D882" s="467" t="s">
        <v>346</v>
      </c>
      <c r="E882" s="470"/>
      <c r="F882" s="84" t="s">
        <v>374</v>
      </c>
      <c r="G882" s="69" t="s">
        <v>52</v>
      </c>
      <c r="H882" s="69" t="s">
        <v>75</v>
      </c>
      <c r="I882" s="69" t="s">
        <v>75</v>
      </c>
      <c r="J882" s="471">
        <v>26</v>
      </c>
      <c r="K882" s="304">
        <f t="shared" si="29"/>
        <v>200</v>
      </c>
      <c r="L882" s="221">
        <v>200</v>
      </c>
      <c r="M882" s="220" t="e">
        <f>IF(L882="nio",0,IF(L882&gt;0,L882*J882/N882,0))*VLOOKUP(B882,'2B-Kosten per locatie'!$A$14:$D$38,4,FALSE)</f>
        <v>#DIV/0!</v>
      </c>
      <c r="N882" s="305">
        <f>IF(L882="nio",0,IF(L882&gt;0,VLOOKUP(G882,'3-Productie normen'!A:J,VLOOKUP(L882,'3-Productie normen'!$B$34:$C$37,2,FALSE),FALSE)))</f>
        <v>0</v>
      </c>
      <c r="O882" s="306" t="str">
        <f>VLOOKUP(G882,'3-Productie normen'!A:L,9,FALSE)</f>
        <v>V</v>
      </c>
      <c r="P882" s="306"/>
      <c r="R882" s="307">
        <f t="shared" si="30"/>
        <v>5200</v>
      </c>
    </row>
    <row r="883" spans="1:18" ht="14.1" customHeight="1">
      <c r="A883" s="73">
        <v>883</v>
      </c>
      <c r="B883" s="457" t="s">
        <v>271</v>
      </c>
      <c r="C883" s="273" t="s">
        <v>640</v>
      </c>
      <c r="D883" s="467" t="s">
        <v>346</v>
      </c>
      <c r="E883" s="470"/>
      <c r="F883" s="84" t="s">
        <v>620</v>
      </c>
      <c r="G883" s="273" t="s">
        <v>43</v>
      </c>
      <c r="H883" s="69" t="s">
        <v>75</v>
      </c>
      <c r="I883" s="69" t="s">
        <v>75</v>
      </c>
      <c r="J883" s="471">
        <v>358</v>
      </c>
      <c r="K883" s="304">
        <f t="shared" si="29"/>
        <v>200</v>
      </c>
      <c r="L883" s="221">
        <v>200</v>
      </c>
      <c r="M883" s="220" t="e">
        <f>IF(L883="nio",0,IF(L883&gt;0,L883*J883/N883,0))*VLOOKUP(B883,'2B-Kosten per locatie'!$A$14:$D$38,4,FALSE)</f>
        <v>#DIV/0!</v>
      </c>
      <c r="N883" s="305">
        <f>IF(L883="nio",0,IF(L883&gt;0,VLOOKUP(G883,'3-Productie normen'!A:J,VLOOKUP(L883,'3-Productie normen'!$B$34:$C$37,2,FALSE),FALSE)))</f>
        <v>0</v>
      </c>
      <c r="O883" s="306" t="str">
        <f>VLOOKUP(G883,'3-Productie normen'!A:L,9,FALSE)</f>
        <v>V</v>
      </c>
      <c r="P883" s="306"/>
      <c r="R883" s="307">
        <f t="shared" si="30"/>
        <v>71600</v>
      </c>
    </row>
    <row r="884" spans="1:18" ht="14.1" customHeight="1">
      <c r="A884" s="73">
        <v>884</v>
      </c>
      <c r="B884" s="457" t="s">
        <v>271</v>
      </c>
      <c r="C884" s="273" t="s">
        <v>640</v>
      </c>
      <c r="D884" s="467" t="s">
        <v>346</v>
      </c>
      <c r="E884" s="470"/>
      <c r="F884" s="84" t="s">
        <v>621</v>
      </c>
      <c r="G884" s="69" t="s">
        <v>50</v>
      </c>
      <c r="H884" s="69" t="s">
        <v>347</v>
      </c>
      <c r="I884" s="457" t="s">
        <v>364</v>
      </c>
      <c r="J884" s="471">
        <v>60</v>
      </c>
      <c r="K884" s="304">
        <f t="shared" si="29"/>
        <v>200</v>
      </c>
      <c r="L884" s="221">
        <v>200</v>
      </c>
      <c r="M884" s="220" t="e">
        <f>IF(L884="nio",0,IF(L884&gt;0,L884*J884/N884,0))*VLOOKUP(B884,'2B-Kosten per locatie'!$A$14:$D$38,4,FALSE)</f>
        <v>#DIV/0!</v>
      </c>
      <c r="N884" s="305">
        <f>IF(L884="nio",0,IF(L884&gt;0,VLOOKUP(G884,'3-Productie normen'!A:J,VLOOKUP(L884,'3-Productie normen'!$B$34:$C$37,2,FALSE),FALSE)))</f>
        <v>0</v>
      </c>
      <c r="O884" s="306" t="str">
        <f>VLOOKUP(G884,'3-Productie normen'!A:L,9,FALSE)</f>
        <v>L</v>
      </c>
      <c r="P884" s="306"/>
      <c r="R884" s="307">
        <f t="shared" si="30"/>
        <v>12000</v>
      </c>
    </row>
    <row r="885" spans="1:18" ht="14.1" customHeight="1">
      <c r="A885" s="73">
        <v>885</v>
      </c>
      <c r="B885" s="457" t="s">
        <v>271</v>
      </c>
      <c r="C885" s="273" t="s">
        <v>640</v>
      </c>
      <c r="D885" s="467" t="s">
        <v>346</v>
      </c>
      <c r="E885" s="470"/>
      <c r="F885" s="84" t="s">
        <v>624</v>
      </c>
      <c r="G885" s="84" t="s">
        <v>290</v>
      </c>
      <c r="H885" s="69" t="s">
        <v>75</v>
      </c>
      <c r="I885" s="69" t="s">
        <v>75</v>
      </c>
      <c r="J885" s="471">
        <v>348</v>
      </c>
      <c r="K885" s="304">
        <f t="shared" si="29"/>
        <v>80</v>
      </c>
      <c r="L885" s="221">
        <v>80</v>
      </c>
      <c r="M885" s="220" t="e">
        <f>IF(L885="nio",0,IF(L885&gt;0,L885*J885/N885,0))*VLOOKUP(B885,'2B-Kosten per locatie'!$A$14:$D$38,4,FALSE)</f>
        <v>#DIV/0!</v>
      </c>
      <c r="N885" s="305">
        <f>IF(L885="nio",0,IF(L885&gt;0,VLOOKUP(G885,'3-Productie normen'!A:J,VLOOKUP(L885,'3-Productie normen'!$B$34:$C$37,2,FALSE),FALSE)))</f>
        <v>0</v>
      </c>
      <c r="O885" s="306" t="str">
        <f>VLOOKUP(G885,'3-Productie normen'!A:L,9,FALSE)</f>
        <v>L</v>
      </c>
      <c r="P885" s="306"/>
      <c r="R885" s="307">
        <f t="shared" si="30"/>
        <v>27840</v>
      </c>
    </row>
    <row r="886" spans="1:18" ht="14.1" customHeight="1">
      <c r="A886" s="73">
        <v>886</v>
      </c>
      <c r="B886" s="457" t="s">
        <v>271</v>
      </c>
      <c r="C886" s="273" t="s">
        <v>640</v>
      </c>
      <c r="D886" s="467" t="s">
        <v>346</v>
      </c>
      <c r="E886" s="470"/>
      <c r="F886" s="84" t="s">
        <v>625</v>
      </c>
      <c r="G886" s="84" t="s">
        <v>290</v>
      </c>
      <c r="H886" s="69" t="s">
        <v>75</v>
      </c>
      <c r="I886" s="69" t="s">
        <v>75</v>
      </c>
      <c r="J886" s="471">
        <v>171</v>
      </c>
      <c r="K886" s="304">
        <f t="shared" si="29"/>
        <v>80</v>
      </c>
      <c r="L886" s="221">
        <v>80</v>
      </c>
      <c r="M886" s="220" t="e">
        <f>IF(L886="nio",0,IF(L886&gt;0,L886*J886/N886,0))*VLOOKUP(B886,'2B-Kosten per locatie'!$A$14:$D$38,4,FALSE)</f>
        <v>#DIV/0!</v>
      </c>
      <c r="N886" s="305">
        <f>IF(L886="nio",0,IF(L886&gt;0,VLOOKUP(G886,'3-Productie normen'!A:J,VLOOKUP(L886,'3-Productie normen'!$B$34:$C$37,2,FALSE),FALSE)))</f>
        <v>0</v>
      </c>
      <c r="O886" s="306" t="str">
        <f>VLOOKUP(G886,'3-Productie normen'!A:L,9,FALSE)</f>
        <v>L</v>
      </c>
      <c r="P886" s="306"/>
      <c r="R886" s="307">
        <f t="shared" si="30"/>
        <v>13680</v>
      </c>
    </row>
    <row r="887" spans="1:18" ht="14.1" customHeight="1">
      <c r="A887" s="73">
        <v>887</v>
      </c>
      <c r="B887" s="457" t="s">
        <v>271</v>
      </c>
      <c r="C887" s="273" t="s">
        <v>640</v>
      </c>
      <c r="D887" s="467" t="s">
        <v>346</v>
      </c>
      <c r="E887" s="470"/>
      <c r="F887" s="84" t="s">
        <v>641</v>
      </c>
      <c r="G887" s="84" t="s">
        <v>43</v>
      </c>
      <c r="H887" s="69" t="s">
        <v>75</v>
      </c>
      <c r="I887" s="69" t="s">
        <v>75</v>
      </c>
      <c r="J887" s="471">
        <v>11</v>
      </c>
      <c r="K887" s="304">
        <f t="shared" si="29"/>
        <v>160</v>
      </c>
      <c r="L887" s="221">
        <v>160</v>
      </c>
      <c r="M887" s="220" t="e">
        <f>IF(L887="nio",0,IF(L887&gt;0,L887*J887/N887,0))*VLOOKUP(B887,'2B-Kosten per locatie'!$A$14:$D$38,4,FALSE)</f>
        <v>#DIV/0!</v>
      </c>
      <c r="N887" s="305">
        <f>IF(L887="nio",0,IF(L887&gt;0,VLOOKUP(G887,'3-Productie normen'!A:J,VLOOKUP(L887,'3-Productie normen'!$B$34:$C$37,2,FALSE),FALSE)))</f>
        <v>0</v>
      </c>
      <c r="O887" s="306" t="str">
        <f>VLOOKUP(G887,'3-Productie normen'!A:L,9,FALSE)</f>
        <v>V</v>
      </c>
      <c r="P887" s="306"/>
      <c r="R887" s="307">
        <f t="shared" si="30"/>
        <v>1760</v>
      </c>
    </row>
    <row r="888" spans="1:18" ht="14.1" customHeight="1">
      <c r="A888" s="73">
        <v>888</v>
      </c>
      <c r="B888" s="457" t="s">
        <v>271</v>
      </c>
      <c r="C888" s="273" t="s">
        <v>640</v>
      </c>
      <c r="D888" s="467" t="s">
        <v>346</v>
      </c>
      <c r="E888" s="470"/>
      <c r="F888" s="84" t="s">
        <v>641</v>
      </c>
      <c r="G888" s="84" t="s">
        <v>43</v>
      </c>
      <c r="H888" s="69" t="s">
        <v>75</v>
      </c>
      <c r="I888" s="69" t="s">
        <v>75</v>
      </c>
      <c r="J888" s="471">
        <v>11</v>
      </c>
      <c r="K888" s="304">
        <f t="shared" si="29"/>
        <v>160</v>
      </c>
      <c r="L888" s="221">
        <v>160</v>
      </c>
      <c r="M888" s="220" t="e">
        <f>IF(L888="nio",0,IF(L888&gt;0,L888*J888/N888,0))*VLOOKUP(B888,'2B-Kosten per locatie'!$A$14:$D$38,4,FALSE)</f>
        <v>#DIV/0!</v>
      </c>
      <c r="N888" s="305">
        <f>IF(L888="nio",0,IF(L888&gt;0,VLOOKUP(G888,'3-Productie normen'!A:J,VLOOKUP(L888,'3-Productie normen'!$B$34:$C$37,2,FALSE),FALSE)))</f>
        <v>0</v>
      </c>
      <c r="O888" s="306" t="str">
        <f>VLOOKUP(G888,'3-Productie normen'!A:L,9,FALSE)</f>
        <v>V</v>
      </c>
      <c r="P888" s="306"/>
      <c r="R888" s="307">
        <f t="shared" si="30"/>
        <v>1760</v>
      </c>
    </row>
    <row r="889" spans="1:18" ht="14.1" customHeight="1">
      <c r="A889" s="73">
        <v>889</v>
      </c>
      <c r="B889" s="457" t="s">
        <v>267</v>
      </c>
      <c r="C889" s="273" t="s">
        <v>642</v>
      </c>
      <c r="D889" s="467" t="s">
        <v>346</v>
      </c>
      <c r="E889" s="470"/>
      <c r="F889" s="84" t="s">
        <v>622</v>
      </c>
      <c r="G889" s="286" t="s">
        <v>41</v>
      </c>
      <c r="H889" s="69" t="s">
        <v>762</v>
      </c>
      <c r="I889" s="69" t="s">
        <v>76</v>
      </c>
      <c r="J889" s="471">
        <v>57</v>
      </c>
      <c r="K889" s="304">
        <f t="shared" si="29"/>
        <v>200</v>
      </c>
      <c r="L889" s="221">
        <v>200</v>
      </c>
      <c r="M889" s="220" t="e">
        <f>IF(L889="nio",0,IF(L889&gt;0,L889*J889/N889,0))*VLOOKUP(B889,'2B-Kosten per locatie'!$A$14:$D$38,4,FALSE)</f>
        <v>#DIV/0!</v>
      </c>
      <c r="N889" s="305">
        <f>IF(L889="nio",0,IF(L889&gt;0,VLOOKUP(G889,'3-Productie normen'!A:J,VLOOKUP(L889,'3-Productie normen'!$B$34:$C$37,2,FALSE),FALSE)))</f>
        <v>0</v>
      </c>
      <c r="O889" s="306" t="str">
        <f>VLOOKUP(G889,'3-Productie normen'!A:L,9,FALSE)</f>
        <v>S</v>
      </c>
      <c r="P889" s="306"/>
      <c r="R889" s="307">
        <f t="shared" si="30"/>
        <v>11400</v>
      </c>
    </row>
    <row r="890" spans="1:18" ht="14.1" customHeight="1">
      <c r="A890" s="73">
        <v>890</v>
      </c>
      <c r="B890" s="457" t="s">
        <v>267</v>
      </c>
      <c r="C890" s="273" t="s">
        <v>642</v>
      </c>
      <c r="D890" s="467" t="s">
        <v>346</v>
      </c>
      <c r="E890" s="470"/>
      <c r="F890" s="84" t="s">
        <v>383</v>
      </c>
      <c r="G890" s="84" t="s">
        <v>39</v>
      </c>
      <c r="H890" s="69" t="s">
        <v>78</v>
      </c>
      <c r="I890" s="457" t="s">
        <v>79</v>
      </c>
      <c r="J890" s="471">
        <v>84</v>
      </c>
      <c r="K890" s="304">
        <f t="shared" si="29"/>
        <v>80</v>
      </c>
      <c r="L890" s="221">
        <v>80</v>
      </c>
      <c r="M890" s="220" t="e">
        <f>IF(L890="nio",0,IF(L890&gt;0,L890*J890/N890,0))*VLOOKUP(B890,'2B-Kosten per locatie'!$A$14:$D$38,4,FALSE)</f>
        <v>#DIV/0!</v>
      </c>
      <c r="N890" s="305">
        <f>IF(L890="nio",0,IF(L890&gt;0,VLOOKUP(G890,'3-Productie normen'!A:J,VLOOKUP(L890,'3-Productie normen'!$B$34:$C$37,2,FALSE),FALSE)))</f>
        <v>0</v>
      </c>
      <c r="O890" s="306" t="str">
        <f>VLOOKUP(G890,'3-Productie normen'!A:L,9,FALSE)</f>
        <v>B</v>
      </c>
      <c r="P890" s="306"/>
      <c r="R890" s="307">
        <f t="shared" si="30"/>
        <v>6720</v>
      </c>
    </row>
    <row r="891" spans="1:18" ht="14.1" customHeight="1">
      <c r="A891" s="73">
        <v>891</v>
      </c>
      <c r="B891" s="457" t="s">
        <v>267</v>
      </c>
      <c r="C891" s="273" t="s">
        <v>642</v>
      </c>
      <c r="D891" s="467" t="s">
        <v>346</v>
      </c>
      <c r="E891" s="470"/>
      <c r="F891" s="84" t="s">
        <v>560</v>
      </c>
      <c r="G891" s="273" t="s">
        <v>51</v>
      </c>
      <c r="H891" s="69" t="s">
        <v>78</v>
      </c>
      <c r="I891" s="457" t="s">
        <v>79</v>
      </c>
      <c r="J891" s="471">
        <v>12</v>
      </c>
      <c r="K891" s="304">
        <f t="shared" si="29"/>
        <v>200</v>
      </c>
      <c r="L891" s="221">
        <v>200</v>
      </c>
      <c r="M891" s="220" t="e">
        <f>IF(L891="nio",0,IF(L891&gt;0,L891*J891/N891,0))*VLOOKUP(B891,'2B-Kosten per locatie'!$A$14:$D$38,4,FALSE)</f>
        <v>#DIV/0!</v>
      </c>
      <c r="N891" s="305">
        <f>IF(L891="nio",0,IF(L891&gt;0,VLOOKUP(G891,'3-Productie normen'!A:J,VLOOKUP(L891,'3-Productie normen'!$B$34:$C$37,2,FALSE),FALSE)))</f>
        <v>0</v>
      </c>
      <c r="O891" s="306" t="str">
        <f>VLOOKUP(G891,'3-Productie normen'!A:L,9,FALSE)</f>
        <v>V</v>
      </c>
      <c r="P891" s="306"/>
      <c r="R891" s="307">
        <f t="shared" si="30"/>
        <v>2400</v>
      </c>
    </row>
    <row r="892" spans="1:18" ht="14.1" customHeight="1">
      <c r="A892" s="73">
        <v>892</v>
      </c>
      <c r="B892" s="457" t="s">
        <v>267</v>
      </c>
      <c r="C892" s="273" t="s">
        <v>642</v>
      </c>
      <c r="D892" s="467" t="s">
        <v>346</v>
      </c>
      <c r="E892" s="470"/>
      <c r="F892" s="84" t="s">
        <v>374</v>
      </c>
      <c r="G892" s="69" t="s">
        <v>52</v>
      </c>
      <c r="H892" s="69" t="s">
        <v>75</v>
      </c>
      <c r="I892" s="69" t="s">
        <v>75</v>
      </c>
      <c r="J892" s="471">
        <v>26</v>
      </c>
      <c r="K892" s="304">
        <f t="shared" si="29"/>
        <v>200</v>
      </c>
      <c r="L892" s="221">
        <v>200</v>
      </c>
      <c r="M892" s="220" t="e">
        <f>IF(L892="nio",0,IF(L892&gt;0,L892*J892/N892,0))*VLOOKUP(B892,'2B-Kosten per locatie'!$A$14:$D$38,4,FALSE)</f>
        <v>#DIV/0!</v>
      </c>
      <c r="N892" s="305">
        <f>IF(L892="nio",0,IF(L892&gt;0,VLOOKUP(G892,'3-Productie normen'!A:J,VLOOKUP(L892,'3-Productie normen'!$B$34:$C$37,2,FALSE),FALSE)))</f>
        <v>0</v>
      </c>
      <c r="O892" s="306" t="str">
        <f>VLOOKUP(G892,'3-Productie normen'!A:L,9,FALSE)</f>
        <v>V</v>
      </c>
      <c r="P892" s="306"/>
      <c r="R892" s="307">
        <f t="shared" si="30"/>
        <v>5200</v>
      </c>
    </row>
    <row r="893" spans="1:18" ht="14.1" customHeight="1">
      <c r="A893" s="73">
        <v>893</v>
      </c>
      <c r="B893" s="457" t="s">
        <v>267</v>
      </c>
      <c r="C893" s="273" t="s">
        <v>642</v>
      </c>
      <c r="D893" s="467" t="s">
        <v>346</v>
      </c>
      <c r="E893" s="470"/>
      <c r="F893" s="84" t="s">
        <v>620</v>
      </c>
      <c r="G893" s="273" t="s">
        <v>43</v>
      </c>
      <c r="H893" s="69" t="s">
        <v>75</v>
      </c>
      <c r="I893" s="69" t="s">
        <v>75</v>
      </c>
      <c r="J893" s="471">
        <v>255</v>
      </c>
      <c r="K893" s="304">
        <f t="shared" si="29"/>
        <v>200</v>
      </c>
      <c r="L893" s="221">
        <v>200</v>
      </c>
      <c r="M893" s="220" t="e">
        <f>IF(L893="nio",0,IF(L893&gt;0,L893*J893/N893,0))*VLOOKUP(B893,'2B-Kosten per locatie'!$A$14:$D$38,4,FALSE)</f>
        <v>#DIV/0!</v>
      </c>
      <c r="N893" s="305">
        <f>IF(L893="nio",0,IF(L893&gt;0,VLOOKUP(G893,'3-Productie normen'!A:J,VLOOKUP(L893,'3-Productie normen'!$B$34:$C$37,2,FALSE),FALSE)))</f>
        <v>0</v>
      </c>
      <c r="O893" s="306" t="str">
        <f>VLOOKUP(G893,'3-Productie normen'!A:L,9,FALSE)</f>
        <v>V</v>
      </c>
      <c r="P893" s="306"/>
      <c r="R893" s="307">
        <f t="shared" si="30"/>
        <v>51000</v>
      </c>
    </row>
    <row r="894" spans="1:18" ht="14.1" customHeight="1">
      <c r="A894" s="73">
        <v>894</v>
      </c>
      <c r="B894" s="457" t="s">
        <v>267</v>
      </c>
      <c r="C894" s="273" t="s">
        <v>642</v>
      </c>
      <c r="D894" s="467" t="s">
        <v>346</v>
      </c>
      <c r="E894" s="470"/>
      <c r="F894" s="84" t="s">
        <v>621</v>
      </c>
      <c r="G894" s="69" t="s">
        <v>50</v>
      </c>
      <c r="H894" s="69" t="s">
        <v>347</v>
      </c>
      <c r="I894" s="457" t="s">
        <v>364</v>
      </c>
      <c r="J894" s="471">
        <v>90</v>
      </c>
      <c r="K894" s="304">
        <f t="shared" si="29"/>
        <v>200</v>
      </c>
      <c r="L894" s="221">
        <v>200</v>
      </c>
      <c r="M894" s="220" t="e">
        <f>IF(L894="nio",0,IF(L894&gt;0,L894*J894/N894,0))*VLOOKUP(B894,'2B-Kosten per locatie'!$A$14:$D$38,4,FALSE)</f>
        <v>#DIV/0!</v>
      </c>
      <c r="N894" s="305">
        <f>IF(L894="nio",0,IF(L894&gt;0,VLOOKUP(G894,'3-Productie normen'!A:J,VLOOKUP(L894,'3-Productie normen'!$B$34:$C$37,2,FALSE),FALSE)))</f>
        <v>0</v>
      </c>
      <c r="O894" s="306" t="str">
        <f>VLOOKUP(G894,'3-Productie normen'!A:L,9,FALSE)</f>
        <v>L</v>
      </c>
      <c r="P894" s="306"/>
      <c r="R894" s="307">
        <f t="shared" si="30"/>
        <v>18000</v>
      </c>
    </row>
    <row r="895" spans="1:18" ht="14.1" customHeight="1">
      <c r="A895" s="73">
        <v>895</v>
      </c>
      <c r="B895" s="457" t="s">
        <v>267</v>
      </c>
      <c r="C895" s="273" t="s">
        <v>642</v>
      </c>
      <c r="D895" s="467" t="s">
        <v>346</v>
      </c>
      <c r="E895" s="470"/>
      <c r="F895" s="84" t="s">
        <v>624</v>
      </c>
      <c r="G895" s="84" t="s">
        <v>290</v>
      </c>
      <c r="H895" s="69" t="s">
        <v>75</v>
      </c>
      <c r="I895" s="69" t="s">
        <v>75</v>
      </c>
      <c r="J895" s="471">
        <v>502</v>
      </c>
      <c r="K895" s="304">
        <f t="shared" si="29"/>
        <v>80</v>
      </c>
      <c r="L895" s="221">
        <v>80</v>
      </c>
      <c r="M895" s="220" t="e">
        <f>IF(L895="nio",0,IF(L895&gt;0,L895*J895/N895,0))*VLOOKUP(B895,'2B-Kosten per locatie'!$A$14:$D$38,4,FALSE)</f>
        <v>#DIV/0!</v>
      </c>
      <c r="N895" s="305">
        <f>IF(L895="nio",0,IF(L895&gt;0,VLOOKUP(G895,'3-Productie normen'!A:J,VLOOKUP(L895,'3-Productie normen'!$B$34:$C$37,2,FALSE),FALSE)))</f>
        <v>0</v>
      </c>
      <c r="O895" s="306" t="str">
        <f>VLOOKUP(G895,'3-Productie normen'!A:L,9,FALSE)</f>
        <v>L</v>
      </c>
      <c r="P895" s="306"/>
      <c r="R895" s="307">
        <f t="shared" si="30"/>
        <v>40160</v>
      </c>
    </row>
    <row r="896" spans="1:18" ht="14.1" customHeight="1">
      <c r="A896" s="73">
        <v>896</v>
      </c>
      <c r="B896" s="457" t="s">
        <v>267</v>
      </c>
      <c r="C896" s="273" t="s">
        <v>642</v>
      </c>
      <c r="D896" s="467" t="s">
        <v>346</v>
      </c>
      <c r="E896" s="470"/>
      <c r="F896" s="84" t="s">
        <v>625</v>
      </c>
      <c r="G896" s="84" t="s">
        <v>290</v>
      </c>
      <c r="H896" s="69" t="s">
        <v>75</v>
      </c>
      <c r="I896" s="69" t="s">
        <v>75</v>
      </c>
      <c r="J896" s="471">
        <v>247</v>
      </c>
      <c r="K896" s="304">
        <f t="shared" si="29"/>
        <v>80</v>
      </c>
      <c r="L896" s="221">
        <v>80</v>
      </c>
      <c r="M896" s="220" t="e">
        <f>IF(L896="nio",0,IF(L896&gt;0,L896*J896/N896,0))*VLOOKUP(B896,'2B-Kosten per locatie'!$A$14:$D$38,4,FALSE)</f>
        <v>#DIV/0!</v>
      </c>
      <c r="N896" s="305">
        <f>IF(L896="nio",0,IF(L896&gt;0,VLOOKUP(G896,'3-Productie normen'!A:J,VLOOKUP(L896,'3-Productie normen'!$B$34:$C$37,2,FALSE),FALSE)))</f>
        <v>0</v>
      </c>
      <c r="O896" s="306" t="str">
        <f>VLOOKUP(G896,'3-Productie normen'!A:L,9,FALSE)</f>
        <v>L</v>
      </c>
      <c r="P896" s="306"/>
      <c r="R896" s="307">
        <f t="shared" si="30"/>
        <v>19760</v>
      </c>
    </row>
    <row r="897" spans="1:18" ht="14.1" customHeight="1">
      <c r="A897" s="73">
        <v>897</v>
      </c>
      <c r="B897" s="457" t="s">
        <v>272</v>
      </c>
      <c r="C897" s="273" t="s">
        <v>740</v>
      </c>
      <c r="D897" s="467" t="s">
        <v>346</v>
      </c>
      <c r="E897" s="470" t="s">
        <v>655</v>
      </c>
      <c r="F897" s="84" t="s">
        <v>656</v>
      </c>
      <c r="G897" s="84" t="s">
        <v>290</v>
      </c>
      <c r="H897" s="84" t="s">
        <v>75</v>
      </c>
      <c r="I897" s="84" t="s">
        <v>75</v>
      </c>
      <c r="J897" s="471">
        <v>54.7</v>
      </c>
      <c r="K897" s="304">
        <f t="shared" si="29"/>
        <v>80</v>
      </c>
      <c r="L897" s="221">
        <v>80</v>
      </c>
      <c r="M897" s="220" t="e">
        <f>IF(L897="nio",0,IF(L897&gt;0,L897*J897/N897,0))*VLOOKUP(B897,'2B-Kosten per locatie'!$A$14:$D$38,4,FALSE)</f>
        <v>#DIV/0!</v>
      </c>
      <c r="N897" s="305">
        <f>IF(L897="nio",0,IF(L897&gt;0,VLOOKUP(G897,'3-Productie normen'!A:J,VLOOKUP(L897,'3-Productie normen'!$B$34:$C$37,2,FALSE),FALSE)))</f>
        <v>0</v>
      </c>
      <c r="O897" s="306" t="str">
        <f>VLOOKUP(G897,'3-Productie normen'!A:L,9,FALSE)</f>
        <v>L</v>
      </c>
      <c r="P897" s="306"/>
      <c r="R897" s="307">
        <f t="shared" ref="R897:R959" si="31">K897*J897</f>
        <v>4376</v>
      </c>
    </row>
    <row r="898" spans="1:18" ht="14.1" customHeight="1">
      <c r="A898" s="73">
        <v>898</v>
      </c>
      <c r="B898" s="457" t="s">
        <v>272</v>
      </c>
      <c r="C898" s="273" t="s">
        <v>740</v>
      </c>
      <c r="D898" s="467" t="s">
        <v>346</v>
      </c>
      <c r="E898" s="470" t="s">
        <v>657</v>
      </c>
      <c r="F898" s="84" t="s">
        <v>656</v>
      </c>
      <c r="G898" s="84" t="s">
        <v>290</v>
      </c>
      <c r="H898" s="84" t="s">
        <v>75</v>
      </c>
      <c r="I898" s="84" t="s">
        <v>75</v>
      </c>
      <c r="J898" s="471">
        <v>56.8</v>
      </c>
      <c r="K898" s="304">
        <f t="shared" si="29"/>
        <v>80</v>
      </c>
      <c r="L898" s="221">
        <v>80</v>
      </c>
      <c r="M898" s="220" t="e">
        <f>IF(L898="nio",0,IF(L898&gt;0,L898*J898/N898,0))*VLOOKUP(B898,'2B-Kosten per locatie'!$A$14:$D$38,4,FALSE)</f>
        <v>#DIV/0!</v>
      </c>
      <c r="N898" s="305">
        <f>IF(L898="nio",0,IF(L898&gt;0,VLOOKUP(G898,'3-Productie normen'!A:J,VLOOKUP(L898,'3-Productie normen'!$B$34:$C$37,2,FALSE),FALSE)))</f>
        <v>0</v>
      </c>
      <c r="O898" s="306" t="str">
        <f>VLOOKUP(G898,'3-Productie normen'!A:L,9,FALSE)</f>
        <v>L</v>
      </c>
      <c r="P898" s="306"/>
      <c r="R898" s="307">
        <f t="shared" si="31"/>
        <v>4544</v>
      </c>
    </row>
    <row r="899" spans="1:18" ht="14.1" customHeight="1">
      <c r="A899" s="73">
        <v>899</v>
      </c>
      <c r="B899" s="457" t="s">
        <v>272</v>
      </c>
      <c r="C899" s="273" t="s">
        <v>740</v>
      </c>
      <c r="D899" s="467" t="s">
        <v>346</v>
      </c>
      <c r="E899" s="470" t="s">
        <v>658</v>
      </c>
      <c r="F899" s="84" t="s">
        <v>659</v>
      </c>
      <c r="G899" s="84" t="s">
        <v>49</v>
      </c>
      <c r="H899" s="84" t="s">
        <v>75</v>
      </c>
      <c r="I899" s="84" t="s">
        <v>75</v>
      </c>
      <c r="J899" s="471">
        <v>8.6999999999999993</v>
      </c>
      <c r="K899" s="304">
        <f t="shared" si="29"/>
        <v>40</v>
      </c>
      <c r="L899" s="221">
        <v>40</v>
      </c>
      <c r="M899" s="220" t="e">
        <f>IF(L899="nio",0,IF(L899&gt;0,L899*J899/N899,0))*VLOOKUP(B899,'2B-Kosten per locatie'!$A$14:$D$38,4,FALSE)</f>
        <v>#DIV/0!</v>
      </c>
      <c r="N899" s="305">
        <f>IF(L899="nio",0,IF(L899&gt;0,VLOOKUP(G899,'3-Productie normen'!A:J,VLOOKUP(L899,'3-Productie normen'!$B$34:$C$37,2,FALSE),FALSE)))</f>
        <v>0</v>
      </c>
      <c r="O899" s="306" t="str">
        <f>VLOOKUP(G899,'3-Productie normen'!A:L,9,FALSE)</f>
        <v>V</v>
      </c>
      <c r="P899" s="306"/>
      <c r="R899" s="307">
        <f t="shared" si="31"/>
        <v>348</v>
      </c>
    </row>
    <row r="900" spans="1:18" ht="14.1" customHeight="1">
      <c r="A900" s="73">
        <v>900</v>
      </c>
      <c r="B900" s="457" t="s">
        <v>272</v>
      </c>
      <c r="C900" s="273" t="s">
        <v>740</v>
      </c>
      <c r="D900" s="467" t="s">
        <v>346</v>
      </c>
      <c r="E900" s="470" t="s">
        <v>660</v>
      </c>
      <c r="F900" s="84" t="s">
        <v>656</v>
      </c>
      <c r="G900" s="84" t="s">
        <v>290</v>
      </c>
      <c r="H900" s="84" t="s">
        <v>75</v>
      </c>
      <c r="I900" s="84" t="s">
        <v>75</v>
      </c>
      <c r="J900" s="471">
        <v>56.8</v>
      </c>
      <c r="K900" s="304">
        <f t="shared" si="29"/>
        <v>80</v>
      </c>
      <c r="L900" s="221">
        <v>80</v>
      </c>
      <c r="M900" s="220" t="e">
        <f>IF(L900="nio",0,IF(L900&gt;0,L900*J900/N900,0))*VLOOKUP(B900,'2B-Kosten per locatie'!$A$14:$D$38,4,FALSE)</f>
        <v>#DIV/0!</v>
      </c>
      <c r="N900" s="305">
        <f>IF(L900="nio",0,IF(L900&gt;0,VLOOKUP(G900,'3-Productie normen'!A:J,VLOOKUP(L900,'3-Productie normen'!$B$34:$C$37,2,FALSE),FALSE)))</f>
        <v>0</v>
      </c>
      <c r="O900" s="306" t="str">
        <f>VLOOKUP(G900,'3-Productie normen'!A:L,9,FALSE)</f>
        <v>L</v>
      </c>
      <c r="P900" s="306"/>
      <c r="R900" s="307">
        <f t="shared" si="31"/>
        <v>4544</v>
      </c>
    </row>
    <row r="901" spans="1:18" ht="14.1" customHeight="1">
      <c r="A901" s="73">
        <v>901</v>
      </c>
      <c r="B901" s="457" t="s">
        <v>272</v>
      </c>
      <c r="C901" s="273" t="s">
        <v>740</v>
      </c>
      <c r="D901" s="467" t="s">
        <v>346</v>
      </c>
      <c r="E901" s="470" t="s">
        <v>661</v>
      </c>
      <c r="F901" s="84" t="s">
        <v>656</v>
      </c>
      <c r="G901" s="84" t="s">
        <v>290</v>
      </c>
      <c r="H901" s="84" t="s">
        <v>75</v>
      </c>
      <c r="I901" s="84" t="s">
        <v>75</v>
      </c>
      <c r="J901" s="471">
        <v>55.5</v>
      </c>
      <c r="K901" s="304">
        <f t="shared" si="29"/>
        <v>80</v>
      </c>
      <c r="L901" s="221">
        <v>80</v>
      </c>
      <c r="M901" s="220" t="e">
        <f>IF(L901="nio",0,IF(L901&gt;0,L901*J901/N901,0))*VLOOKUP(B901,'2B-Kosten per locatie'!$A$14:$D$38,4,FALSE)</f>
        <v>#DIV/0!</v>
      </c>
      <c r="N901" s="305">
        <f>IF(L901="nio",0,IF(L901&gt;0,VLOOKUP(G901,'3-Productie normen'!A:J,VLOOKUP(L901,'3-Productie normen'!$B$34:$C$37,2,FALSE),FALSE)))</f>
        <v>0</v>
      </c>
      <c r="O901" s="306" t="str">
        <f>VLOOKUP(G901,'3-Productie normen'!A:L,9,FALSE)</f>
        <v>L</v>
      </c>
      <c r="P901" s="306"/>
      <c r="R901" s="307">
        <f t="shared" si="31"/>
        <v>4440</v>
      </c>
    </row>
    <row r="902" spans="1:18" ht="14.1" customHeight="1">
      <c r="A902" s="73">
        <v>902</v>
      </c>
      <c r="B902" s="457" t="s">
        <v>272</v>
      </c>
      <c r="C902" s="273" t="s">
        <v>740</v>
      </c>
      <c r="D902" s="467" t="s">
        <v>346</v>
      </c>
      <c r="E902" s="470" t="s">
        <v>662</v>
      </c>
      <c r="F902" s="84" t="s">
        <v>656</v>
      </c>
      <c r="G902" s="84" t="s">
        <v>290</v>
      </c>
      <c r="H902" s="84" t="s">
        <v>75</v>
      </c>
      <c r="I902" s="84" t="s">
        <v>75</v>
      </c>
      <c r="J902" s="471">
        <v>55.5</v>
      </c>
      <c r="K902" s="304">
        <f t="shared" si="29"/>
        <v>80</v>
      </c>
      <c r="L902" s="221">
        <v>80</v>
      </c>
      <c r="M902" s="220" t="e">
        <f>IF(L902="nio",0,IF(L902&gt;0,L902*J902/N902,0))*VLOOKUP(B902,'2B-Kosten per locatie'!$A$14:$D$38,4,FALSE)</f>
        <v>#DIV/0!</v>
      </c>
      <c r="N902" s="305">
        <f>IF(L902="nio",0,IF(L902&gt;0,VLOOKUP(G902,'3-Productie normen'!A:J,VLOOKUP(L902,'3-Productie normen'!$B$34:$C$37,2,FALSE),FALSE)))</f>
        <v>0</v>
      </c>
      <c r="O902" s="306" t="str">
        <f>VLOOKUP(G902,'3-Productie normen'!A:L,9,FALSE)</f>
        <v>L</v>
      </c>
      <c r="P902" s="306"/>
      <c r="R902" s="307">
        <f t="shared" si="31"/>
        <v>4440</v>
      </c>
    </row>
    <row r="903" spans="1:18" ht="14.1" customHeight="1">
      <c r="A903" s="73">
        <v>903</v>
      </c>
      <c r="B903" s="457" t="s">
        <v>272</v>
      </c>
      <c r="C903" s="273" t="s">
        <v>740</v>
      </c>
      <c r="D903" s="467" t="s">
        <v>346</v>
      </c>
      <c r="E903" s="470" t="s">
        <v>663</v>
      </c>
      <c r="F903" s="84" t="s">
        <v>664</v>
      </c>
      <c r="G903" s="84" t="s">
        <v>290</v>
      </c>
      <c r="H903" s="84" t="s">
        <v>75</v>
      </c>
      <c r="I903" s="84" t="s">
        <v>75</v>
      </c>
      <c r="J903" s="471">
        <v>56.8</v>
      </c>
      <c r="K903" s="304">
        <f t="shared" si="29"/>
        <v>80</v>
      </c>
      <c r="L903" s="221">
        <v>80</v>
      </c>
      <c r="M903" s="220" t="e">
        <f>IF(L903="nio",0,IF(L903&gt;0,L903*J903/N903,0))*VLOOKUP(B903,'2B-Kosten per locatie'!$A$14:$D$38,4,FALSE)</f>
        <v>#DIV/0!</v>
      </c>
      <c r="N903" s="305">
        <f>IF(L903="nio",0,IF(L903&gt;0,VLOOKUP(G903,'3-Productie normen'!A:J,VLOOKUP(L903,'3-Productie normen'!$B$34:$C$37,2,FALSE),FALSE)))</f>
        <v>0</v>
      </c>
      <c r="O903" s="306" t="str">
        <f>VLOOKUP(G903,'3-Productie normen'!A:L,9,FALSE)</f>
        <v>L</v>
      </c>
      <c r="P903" s="306"/>
      <c r="R903" s="307">
        <f t="shared" si="31"/>
        <v>4544</v>
      </c>
    </row>
    <row r="904" spans="1:18" ht="14.1" customHeight="1">
      <c r="A904" s="73">
        <v>904</v>
      </c>
      <c r="B904" s="457" t="s">
        <v>272</v>
      </c>
      <c r="C904" s="273" t="s">
        <v>740</v>
      </c>
      <c r="D904" s="467" t="s">
        <v>346</v>
      </c>
      <c r="E904" s="470" t="s">
        <v>665</v>
      </c>
      <c r="F904" s="84" t="s">
        <v>659</v>
      </c>
      <c r="G904" s="84" t="s">
        <v>49</v>
      </c>
      <c r="H904" s="84" t="s">
        <v>75</v>
      </c>
      <c r="I904" s="84" t="s">
        <v>75</v>
      </c>
      <c r="J904" s="471">
        <v>8.6999999999999993</v>
      </c>
      <c r="K904" s="304">
        <f t="shared" si="29"/>
        <v>40</v>
      </c>
      <c r="L904" s="221">
        <v>40</v>
      </c>
      <c r="M904" s="220" t="e">
        <f>IF(L904="nio",0,IF(L904&gt;0,L904*J904/N904,0))*VLOOKUP(B904,'2B-Kosten per locatie'!$A$14:$D$38,4,FALSE)</f>
        <v>#DIV/0!</v>
      </c>
      <c r="N904" s="305">
        <f>IF(L904="nio",0,IF(L904&gt;0,VLOOKUP(G904,'3-Productie normen'!A:J,VLOOKUP(L904,'3-Productie normen'!$B$34:$C$37,2,FALSE),FALSE)))</f>
        <v>0</v>
      </c>
      <c r="O904" s="306" t="str">
        <f>VLOOKUP(G904,'3-Productie normen'!A:L,9,FALSE)</f>
        <v>V</v>
      </c>
      <c r="P904" s="306"/>
      <c r="R904" s="307">
        <f t="shared" si="31"/>
        <v>348</v>
      </c>
    </row>
    <row r="905" spans="1:18" ht="14.1" customHeight="1">
      <c r="A905" s="73">
        <v>905</v>
      </c>
      <c r="B905" s="457" t="s">
        <v>272</v>
      </c>
      <c r="C905" s="273" t="s">
        <v>740</v>
      </c>
      <c r="D905" s="467" t="s">
        <v>346</v>
      </c>
      <c r="E905" s="470" t="s">
        <v>666</v>
      </c>
      <c r="F905" s="84" t="s">
        <v>664</v>
      </c>
      <c r="G905" s="84" t="s">
        <v>290</v>
      </c>
      <c r="H905" s="84" t="s">
        <v>75</v>
      </c>
      <c r="I905" s="84" t="s">
        <v>75</v>
      </c>
      <c r="J905" s="471">
        <v>56.8</v>
      </c>
      <c r="K905" s="304">
        <f t="shared" si="29"/>
        <v>80</v>
      </c>
      <c r="L905" s="221">
        <v>80</v>
      </c>
      <c r="M905" s="220" t="e">
        <f>IF(L905="nio",0,IF(L905&gt;0,L905*J905/N905,0))*VLOOKUP(B905,'2B-Kosten per locatie'!$A$14:$D$38,4,FALSE)</f>
        <v>#DIV/0!</v>
      </c>
      <c r="N905" s="305">
        <f>IF(L905="nio",0,IF(L905&gt;0,VLOOKUP(G905,'3-Productie normen'!A:J,VLOOKUP(L905,'3-Productie normen'!$B$34:$C$37,2,FALSE),FALSE)))</f>
        <v>0</v>
      </c>
      <c r="O905" s="306" t="str">
        <f>VLOOKUP(G905,'3-Productie normen'!A:L,9,FALSE)</f>
        <v>L</v>
      </c>
      <c r="P905" s="306"/>
      <c r="R905" s="307">
        <f t="shared" si="31"/>
        <v>4544</v>
      </c>
    </row>
    <row r="906" spans="1:18" ht="14.1" customHeight="1">
      <c r="A906" s="73">
        <v>906</v>
      </c>
      <c r="B906" s="457" t="s">
        <v>272</v>
      </c>
      <c r="C906" s="273" t="s">
        <v>740</v>
      </c>
      <c r="D906" s="467" t="s">
        <v>346</v>
      </c>
      <c r="E906" s="470" t="s">
        <v>667</v>
      </c>
      <c r="F906" s="84" t="s">
        <v>664</v>
      </c>
      <c r="G906" s="84" t="s">
        <v>290</v>
      </c>
      <c r="H906" s="84" t="s">
        <v>75</v>
      </c>
      <c r="I906" s="84" t="s">
        <v>75</v>
      </c>
      <c r="J906" s="471">
        <v>55.7</v>
      </c>
      <c r="K906" s="304">
        <f t="shared" si="29"/>
        <v>80</v>
      </c>
      <c r="L906" s="221">
        <v>80</v>
      </c>
      <c r="M906" s="220" t="e">
        <f>IF(L906="nio",0,IF(L906&gt;0,L906*J906/N906,0))*VLOOKUP(B906,'2B-Kosten per locatie'!$A$14:$D$38,4,FALSE)</f>
        <v>#DIV/0!</v>
      </c>
      <c r="N906" s="305">
        <f>IF(L906="nio",0,IF(L906&gt;0,VLOOKUP(G906,'3-Productie normen'!A:J,VLOOKUP(L906,'3-Productie normen'!$B$34:$C$37,2,FALSE),FALSE)))</f>
        <v>0</v>
      </c>
      <c r="O906" s="306" t="str">
        <f>VLOOKUP(G906,'3-Productie normen'!A:L,9,FALSE)</f>
        <v>L</v>
      </c>
      <c r="P906" s="306"/>
      <c r="R906" s="307">
        <f t="shared" si="31"/>
        <v>4456</v>
      </c>
    </row>
    <row r="907" spans="1:18" ht="14.1" customHeight="1">
      <c r="A907" s="73">
        <v>907</v>
      </c>
      <c r="B907" s="457" t="s">
        <v>272</v>
      </c>
      <c r="C907" s="273" t="s">
        <v>740</v>
      </c>
      <c r="D907" s="467" t="s">
        <v>346</v>
      </c>
      <c r="E907" s="470" t="s">
        <v>668</v>
      </c>
      <c r="F907" s="84" t="s">
        <v>669</v>
      </c>
      <c r="G907" s="84" t="s">
        <v>43</v>
      </c>
      <c r="H907" s="84" t="s">
        <v>75</v>
      </c>
      <c r="I907" s="84" t="s">
        <v>75</v>
      </c>
      <c r="J907" s="471">
        <v>18.899999999999999</v>
      </c>
      <c r="K907" s="304">
        <f t="shared" si="29"/>
        <v>200</v>
      </c>
      <c r="L907" s="221">
        <v>200</v>
      </c>
      <c r="M907" s="220" t="e">
        <f>IF(L907="nio",0,IF(L907&gt;0,L907*J907/N907,0))*VLOOKUP(B907,'2B-Kosten per locatie'!$A$14:$D$38,4,FALSE)</f>
        <v>#DIV/0!</v>
      </c>
      <c r="N907" s="305">
        <f>IF(L907="nio",0,IF(L907&gt;0,VLOOKUP(G907,'3-Productie normen'!A:J,VLOOKUP(L907,'3-Productie normen'!$B$34:$C$37,2,FALSE),FALSE)))</f>
        <v>0</v>
      </c>
      <c r="O907" s="306" t="str">
        <f>VLOOKUP(G907,'3-Productie normen'!A:L,9,FALSE)</f>
        <v>V</v>
      </c>
      <c r="P907" s="306"/>
      <c r="R907" s="307">
        <f t="shared" si="31"/>
        <v>3779.9999999999995</v>
      </c>
    </row>
    <row r="908" spans="1:18" ht="14.1" customHeight="1">
      <c r="A908" s="73">
        <v>908</v>
      </c>
      <c r="B908" s="457" t="s">
        <v>272</v>
      </c>
      <c r="C908" s="273" t="s">
        <v>740</v>
      </c>
      <c r="D908" s="467" t="s">
        <v>346</v>
      </c>
      <c r="E908" s="470" t="s">
        <v>670</v>
      </c>
      <c r="F908" s="84" t="s">
        <v>287</v>
      </c>
      <c r="G908" s="84" t="s">
        <v>43</v>
      </c>
      <c r="H908" s="84" t="s">
        <v>75</v>
      </c>
      <c r="I908" s="84" t="s">
        <v>75</v>
      </c>
      <c r="J908" s="471">
        <v>67.599999999999994</v>
      </c>
      <c r="K908" s="304">
        <f t="shared" si="29"/>
        <v>200</v>
      </c>
      <c r="L908" s="221">
        <v>200</v>
      </c>
      <c r="M908" s="220" t="e">
        <f>IF(L908="nio",0,IF(L908&gt;0,L908*J908/N908,0))*VLOOKUP(B908,'2B-Kosten per locatie'!$A$14:$D$38,4,FALSE)</f>
        <v>#DIV/0!</v>
      </c>
      <c r="N908" s="305">
        <f>IF(L908="nio",0,IF(L908&gt;0,VLOOKUP(G908,'3-Productie normen'!A:J,VLOOKUP(L908,'3-Productie normen'!$B$34:$C$37,2,FALSE),FALSE)))</f>
        <v>0</v>
      </c>
      <c r="O908" s="306" t="str">
        <f>VLOOKUP(G908,'3-Productie normen'!A:L,9,FALSE)</f>
        <v>V</v>
      </c>
      <c r="P908" s="306"/>
      <c r="R908" s="307">
        <f t="shared" si="31"/>
        <v>13519.999999999998</v>
      </c>
    </row>
    <row r="909" spans="1:18" ht="14.1" customHeight="1">
      <c r="A909" s="73">
        <v>909</v>
      </c>
      <c r="B909" s="457" t="s">
        <v>272</v>
      </c>
      <c r="C909" s="273" t="s">
        <v>740</v>
      </c>
      <c r="D909" s="467" t="s">
        <v>346</v>
      </c>
      <c r="E909" s="470" t="s">
        <v>671</v>
      </c>
      <c r="F909" s="84" t="s">
        <v>672</v>
      </c>
      <c r="G909" s="84" t="s">
        <v>46</v>
      </c>
      <c r="H909" s="84" t="s">
        <v>75</v>
      </c>
      <c r="I909" s="84" t="s">
        <v>75</v>
      </c>
      <c r="J909" s="471">
        <v>59.1</v>
      </c>
      <c r="K909" s="304">
        <f t="shared" si="29"/>
        <v>200</v>
      </c>
      <c r="L909" s="221">
        <v>200</v>
      </c>
      <c r="M909" s="220" t="e">
        <f>IF(L909="nio",0,IF(L909&gt;0,L909*J909/N909,0))*VLOOKUP(B909,'2B-Kosten per locatie'!$A$14:$D$38,4,FALSE)</f>
        <v>#DIV/0!</v>
      </c>
      <c r="N909" s="305">
        <f>IF(L909="nio",0,IF(L909&gt;0,VLOOKUP(G909,'3-Productie normen'!A:J,VLOOKUP(L909,'3-Productie normen'!$B$34:$C$37,2,FALSE),FALSE)))</f>
        <v>0</v>
      </c>
      <c r="O909" s="306" t="str">
        <f>VLOOKUP(G909,'3-Productie normen'!A:L,9,FALSE)</f>
        <v>V</v>
      </c>
      <c r="P909" s="306"/>
      <c r="R909" s="307">
        <f t="shared" si="31"/>
        <v>11820</v>
      </c>
    </row>
    <row r="910" spans="1:18" ht="14.1" customHeight="1">
      <c r="A910" s="73">
        <v>910</v>
      </c>
      <c r="B910" s="457" t="s">
        <v>272</v>
      </c>
      <c r="C910" s="273" t="s">
        <v>740</v>
      </c>
      <c r="D910" s="467" t="s">
        <v>346</v>
      </c>
      <c r="E910" s="470" t="s">
        <v>673</v>
      </c>
      <c r="F910" s="84" t="s">
        <v>674</v>
      </c>
      <c r="G910" s="84" t="s">
        <v>49</v>
      </c>
      <c r="H910" s="84" t="s">
        <v>75</v>
      </c>
      <c r="I910" s="84" t="s">
        <v>75</v>
      </c>
      <c r="J910" s="471">
        <v>16.399999999999999</v>
      </c>
      <c r="K910" s="304">
        <f t="shared" si="29"/>
        <v>40</v>
      </c>
      <c r="L910" s="221">
        <v>40</v>
      </c>
      <c r="M910" s="220" t="e">
        <f>IF(L910="nio",0,IF(L910&gt;0,L910*J910/N910,0))*VLOOKUP(B910,'2B-Kosten per locatie'!$A$14:$D$38,4,FALSE)</f>
        <v>#DIV/0!</v>
      </c>
      <c r="N910" s="305">
        <f>IF(L910="nio",0,IF(L910&gt;0,VLOOKUP(G910,'3-Productie normen'!A:J,VLOOKUP(L910,'3-Productie normen'!$B$34:$C$37,2,FALSE),FALSE)))</f>
        <v>0</v>
      </c>
      <c r="O910" s="306" t="str">
        <f>VLOOKUP(G910,'3-Productie normen'!A:L,9,FALSE)</f>
        <v>V</v>
      </c>
      <c r="P910" s="306"/>
      <c r="R910" s="307">
        <f t="shared" si="31"/>
        <v>656</v>
      </c>
    </row>
    <row r="911" spans="1:18" ht="14.1" customHeight="1">
      <c r="A911" s="73">
        <v>911</v>
      </c>
      <c r="B911" s="457" t="s">
        <v>272</v>
      </c>
      <c r="C911" s="273" t="s">
        <v>740</v>
      </c>
      <c r="D911" s="467" t="s">
        <v>346</v>
      </c>
      <c r="E911" s="470" t="s">
        <v>675</v>
      </c>
      <c r="F911" s="84" t="s">
        <v>488</v>
      </c>
      <c r="G911" s="84" t="s">
        <v>39</v>
      </c>
      <c r="H911" s="84" t="s">
        <v>78</v>
      </c>
      <c r="I911" s="458" t="s">
        <v>79</v>
      </c>
      <c r="J911" s="471">
        <v>16.100000000000001</v>
      </c>
      <c r="K911" s="304">
        <f t="shared" si="29"/>
        <v>80</v>
      </c>
      <c r="L911" s="221">
        <v>80</v>
      </c>
      <c r="M911" s="220" t="e">
        <f>IF(L911="nio",0,IF(L911&gt;0,L911*J911/N911,0))*VLOOKUP(B911,'2B-Kosten per locatie'!$A$14:$D$38,4,FALSE)</f>
        <v>#DIV/0!</v>
      </c>
      <c r="N911" s="305">
        <f>IF(L911="nio",0,IF(L911&gt;0,VLOOKUP(G911,'3-Productie normen'!A:J,VLOOKUP(L911,'3-Productie normen'!$B$34:$C$37,2,FALSE),FALSE)))</f>
        <v>0</v>
      </c>
      <c r="O911" s="306" t="str">
        <f>VLOOKUP(G911,'3-Productie normen'!A:L,9,FALSE)</f>
        <v>B</v>
      </c>
      <c r="P911" s="306"/>
      <c r="R911" s="307">
        <f t="shared" si="31"/>
        <v>1288</v>
      </c>
    </row>
    <row r="912" spans="1:18" ht="14.1" customHeight="1">
      <c r="A912" s="73">
        <v>912</v>
      </c>
      <c r="B912" s="457" t="s">
        <v>272</v>
      </c>
      <c r="C912" s="273" t="s">
        <v>740</v>
      </c>
      <c r="D912" s="467" t="s">
        <v>346</v>
      </c>
      <c r="E912" s="470" t="s">
        <v>676</v>
      </c>
      <c r="F912" s="84" t="s">
        <v>677</v>
      </c>
      <c r="G912" s="84" t="s">
        <v>39</v>
      </c>
      <c r="H912" s="84" t="s">
        <v>78</v>
      </c>
      <c r="I912" s="458" t="s">
        <v>79</v>
      </c>
      <c r="J912" s="471">
        <v>16.3</v>
      </c>
      <c r="K912" s="304">
        <f t="shared" si="29"/>
        <v>80</v>
      </c>
      <c r="L912" s="221">
        <v>80</v>
      </c>
      <c r="M912" s="220" t="e">
        <f>IF(L912="nio",0,IF(L912&gt;0,L912*J912/N912,0))*VLOOKUP(B912,'2B-Kosten per locatie'!$A$14:$D$38,4,FALSE)</f>
        <v>#DIV/0!</v>
      </c>
      <c r="N912" s="305">
        <f>IF(L912="nio",0,IF(L912&gt;0,VLOOKUP(G912,'3-Productie normen'!A:J,VLOOKUP(L912,'3-Productie normen'!$B$34:$C$37,2,FALSE),FALSE)))</f>
        <v>0</v>
      </c>
      <c r="O912" s="306" t="str">
        <f>VLOOKUP(G912,'3-Productie normen'!A:L,9,FALSE)</f>
        <v>B</v>
      </c>
      <c r="P912" s="306"/>
      <c r="R912" s="307">
        <f t="shared" si="31"/>
        <v>1304</v>
      </c>
    </row>
    <row r="913" spans="1:18" ht="14.1" customHeight="1">
      <c r="A913" s="73">
        <v>913</v>
      </c>
      <c r="B913" s="457" t="s">
        <v>272</v>
      </c>
      <c r="C913" s="273" t="s">
        <v>740</v>
      </c>
      <c r="D913" s="467" t="s">
        <v>346</v>
      </c>
      <c r="E913" s="470" t="s">
        <v>678</v>
      </c>
      <c r="F913" s="84" t="s">
        <v>420</v>
      </c>
      <c r="G913" s="84" t="s">
        <v>45</v>
      </c>
      <c r="H913" s="84" t="s">
        <v>75</v>
      </c>
      <c r="I913" s="84" t="s">
        <v>75</v>
      </c>
      <c r="J913" s="471">
        <v>11</v>
      </c>
      <c r="K913" s="304">
        <f t="shared" si="29"/>
        <v>200</v>
      </c>
      <c r="L913" s="221">
        <v>200</v>
      </c>
      <c r="M913" s="220" t="e">
        <f>IF(L913="nio",0,IF(L913&gt;0,L913*J913/N913,0))*VLOOKUP(B913,'2B-Kosten per locatie'!$A$14:$D$38,4,FALSE)</f>
        <v>#DIV/0!</v>
      </c>
      <c r="N913" s="305">
        <f>IF(L913="nio",0,IF(L913&gt;0,VLOOKUP(G913,'3-Productie normen'!A:J,VLOOKUP(L913,'3-Productie normen'!$B$34:$C$37,2,FALSE),FALSE)))</f>
        <v>0</v>
      </c>
      <c r="O913" s="306" t="str">
        <f>VLOOKUP(G913,'3-Productie normen'!A:L,9,FALSE)</f>
        <v>V</v>
      </c>
      <c r="P913" s="306"/>
      <c r="R913" s="307">
        <f t="shared" si="31"/>
        <v>2200</v>
      </c>
    </row>
    <row r="914" spans="1:18" ht="14.1" customHeight="1">
      <c r="A914" s="73">
        <v>914</v>
      </c>
      <c r="B914" s="457" t="s">
        <v>272</v>
      </c>
      <c r="C914" s="273" t="s">
        <v>740</v>
      </c>
      <c r="D914" s="467" t="s">
        <v>346</v>
      </c>
      <c r="E914" s="470" t="s">
        <v>679</v>
      </c>
      <c r="F914" s="84" t="s">
        <v>287</v>
      </c>
      <c r="G914" s="84" t="s">
        <v>43</v>
      </c>
      <c r="H914" s="84" t="s">
        <v>75</v>
      </c>
      <c r="I914" s="84" t="s">
        <v>75</v>
      </c>
      <c r="J914" s="471">
        <v>82.5</v>
      </c>
      <c r="K914" s="304">
        <f t="shared" si="29"/>
        <v>200</v>
      </c>
      <c r="L914" s="221">
        <v>200</v>
      </c>
      <c r="M914" s="220" t="e">
        <f>IF(L914="nio",0,IF(L914&gt;0,L914*J914/N914,0))*VLOOKUP(B914,'2B-Kosten per locatie'!$A$14:$D$38,4,FALSE)</f>
        <v>#DIV/0!</v>
      </c>
      <c r="N914" s="305">
        <f>IF(L914="nio",0,IF(L914&gt;0,VLOOKUP(G914,'3-Productie normen'!A:J,VLOOKUP(L914,'3-Productie normen'!$B$34:$C$37,2,FALSE),FALSE)))</f>
        <v>0</v>
      </c>
      <c r="O914" s="306" t="str">
        <f>VLOOKUP(G914,'3-Productie normen'!A:L,9,FALSE)</f>
        <v>V</v>
      </c>
      <c r="P914" s="306"/>
      <c r="R914" s="307">
        <f t="shared" si="31"/>
        <v>16500</v>
      </c>
    </row>
    <row r="915" spans="1:18" ht="14.1" customHeight="1">
      <c r="A915" s="73">
        <v>915</v>
      </c>
      <c r="B915" s="457" t="s">
        <v>272</v>
      </c>
      <c r="C915" s="273" t="s">
        <v>740</v>
      </c>
      <c r="D915" s="467" t="s">
        <v>346</v>
      </c>
      <c r="E915" s="470" t="s">
        <v>680</v>
      </c>
      <c r="F915" s="84" t="s">
        <v>566</v>
      </c>
      <c r="G915" s="84" t="s">
        <v>49</v>
      </c>
      <c r="H915" s="84" t="s">
        <v>75</v>
      </c>
      <c r="I915" s="84" t="s">
        <v>75</v>
      </c>
      <c r="J915" s="471">
        <v>2.4</v>
      </c>
      <c r="K915" s="304">
        <f t="shared" si="29"/>
        <v>40</v>
      </c>
      <c r="L915" s="221">
        <v>40</v>
      </c>
      <c r="M915" s="220" t="e">
        <f>IF(L915="nio",0,IF(L915&gt;0,L915*J915/N915,0))*VLOOKUP(B915,'2B-Kosten per locatie'!$A$14:$D$38,4,FALSE)</f>
        <v>#DIV/0!</v>
      </c>
      <c r="N915" s="305">
        <f>IF(L915="nio",0,IF(L915&gt;0,VLOOKUP(G915,'3-Productie normen'!A:J,VLOOKUP(L915,'3-Productie normen'!$B$34:$C$37,2,FALSE),FALSE)))</f>
        <v>0</v>
      </c>
      <c r="O915" s="306" t="str">
        <f>VLOOKUP(G915,'3-Productie normen'!A:L,9,FALSE)</f>
        <v>V</v>
      </c>
      <c r="P915" s="306"/>
      <c r="R915" s="307">
        <f t="shared" si="31"/>
        <v>96</v>
      </c>
    </row>
    <row r="916" spans="1:18" ht="14.1" customHeight="1">
      <c r="A916" s="73">
        <v>916</v>
      </c>
      <c r="B916" s="457" t="s">
        <v>272</v>
      </c>
      <c r="C916" s="273" t="s">
        <v>740</v>
      </c>
      <c r="D916" s="467" t="s">
        <v>346</v>
      </c>
      <c r="E916" s="470" t="s">
        <v>681</v>
      </c>
      <c r="F916" s="84" t="s">
        <v>682</v>
      </c>
      <c r="G916" s="84" t="s">
        <v>41</v>
      </c>
      <c r="H916" s="84" t="s">
        <v>645</v>
      </c>
      <c r="I916" s="458" t="s">
        <v>76</v>
      </c>
      <c r="J916" s="471">
        <v>7.5</v>
      </c>
      <c r="K916" s="304">
        <f t="shared" si="29"/>
        <v>200</v>
      </c>
      <c r="L916" s="221">
        <v>200</v>
      </c>
      <c r="M916" s="220" t="e">
        <f>IF(L916="nio",0,IF(L916&gt;0,L916*J916/N916,0))*VLOOKUP(B916,'2B-Kosten per locatie'!$A$14:$D$38,4,FALSE)</f>
        <v>#DIV/0!</v>
      </c>
      <c r="N916" s="305">
        <f>IF(L916="nio",0,IF(L916&gt;0,VLOOKUP(G916,'3-Productie normen'!A:J,VLOOKUP(L916,'3-Productie normen'!$B$34:$C$37,2,FALSE),FALSE)))</f>
        <v>0</v>
      </c>
      <c r="O916" s="306" t="str">
        <f>VLOOKUP(G916,'3-Productie normen'!A:L,9,FALSE)</f>
        <v>S</v>
      </c>
      <c r="P916" s="306"/>
      <c r="R916" s="307">
        <f t="shared" si="31"/>
        <v>1500</v>
      </c>
    </row>
    <row r="917" spans="1:18" ht="14.1" customHeight="1">
      <c r="A917" s="73">
        <v>917</v>
      </c>
      <c r="B917" s="457" t="s">
        <v>272</v>
      </c>
      <c r="C917" s="273" t="s">
        <v>740</v>
      </c>
      <c r="D917" s="467" t="s">
        <v>346</v>
      </c>
      <c r="E917" s="470" t="s">
        <v>683</v>
      </c>
      <c r="F917" s="84" t="s">
        <v>682</v>
      </c>
      <c r="G917" s="84" t="s">
        <v>41</v>
      </c>
      <c r="H917" s="84" t="s">
        <v>645</v>
      </c>
      <c r="I917" s="458" t="s">
        <v>76</v>
      </c>
      <c r="J917" s="471">
        <v>7.5</v>
      </c>
      <c r="K917" s="304">
        <f t="shared" si="29"/>
        <v>200</v>
      </c>
      <c r="L917" s="221">
        <v>200</v>
      </c>
      <c r="M917" s="220" t="e">
        <f>IF(L917="nio",0,IF(L917&gt;0,L917*J917/N917,0))*VLOOKUP(B917,'2B-Kosten per locatie'!$A$14:$D$38,4,FALSE)</f>
        <v>#DIV/0!</v>
      </c>
      <c r="N917" s="305">
        <f>IF(L917="nio",0,IF(L917&gt;0,VLOOKUP(G917,'3-Productie normen'!A:J,VLOOKUP(L917,'3-Productie normen'!$B$34:$C$37,2,FALSE),FALSE)))</f>
        <v>0</v>
      </c>
      <c r="O917" s="306" t="str">
        <f>VLOOKUP(G917,'3-Productie normen'!A:L,9,FALSE)</f>
        <v>S</v>
      </c>
      <c r="P917" s="306"/>
      <c r="R917" s="307">
        <f t="shared" si="31"/>
        <v>1500</v>
      </c>
    </row>
    <row r="918" spans="1:18" ht="14.1" customHeight="1">
      <c r="A918" s="73">
        <v>918</v>
      </c>
      <c r="B918" s="457" t="s">
        <v>272</v>
      </c>
      <c r="C918" s="273" t="s">
        <v>740</v>
      </c>
      <c r="D918" s="467" t="s">
        <v>346</v>
      </c>
      <c r="E918" s="470" t="s">
        <v>684</v>
      </c>
      <c r="F918" s="84" t="s">
        <v>566</v>
      </c>
      <c r="G918" s="84" t="s">
        <v>49</v>
      </c>
      <c r="H918" s="84" t="s">
        <v>75</v>
      </c>
      <c r="I918" s="84" t="s">
        <v>75</v>
      </c>
      <c r="J918" s="471">
        <v>6.5</v>
      </c>
      <c r="K918" s="304">
        <f t="shared" si="29"/>
        <v>40</v>
      </c>
      <c r="L918" s="221">
        <v>40</v>
      </c>
      <c r="M918" s="220" t="e">
        <f>IF(L918="nio",0,IF(L918&gt;0,L918*J918/N918,0))*VLOOKUP(B918,'2B-Kosten per locatie'!$A$14:$D$38,4,FALSE)</f>
        <v>#DIV/0!</v>
      </c>
      <c r="N918" s="305">
        <f>IF(L918="nio",0,IF(L918&gt;0,VLOOKUP(G918,'3-Productie normen'!A:J,VLOOKUP(L918,'3-Productie normen'!$B$34:$C$37,2,FALSE),FALSE)))</f>
        <v>0</v>
      </c>
      <c r="O918" s="306" t="str">
        <f>VLOOKUP(G918,'3-Productie normen'!A:L,9,FALSE)</f>
        <v>V</v>
      </c>
      <c r="P918" s="306"/>
      <c r="R918" s="307">
        <f t="shared" si="31"/>
        <v>260</v>
      </c>
    </row>
    <row r="919" spans="1:18" ht="14.1" customHeight="1">
      <c r="A919" s="73">
        <v>919</v>
      </c>
      <c r="B919" s="457" t="s">
        <v>272</v>
      </c>
      <c r="C919" s="273" t="s">
        <v>740</v>
      </c>
      <c r="D919" s="467" t="s">
        <v>346</v>
      </c>
      <c r="E919" s="470" t="s">
        <v>685</v>
      </c>
      <c r="F919" s="84" t="s">
        <v>686</v>
      </c>
      <c r="G919" s="84" t="s">
        <v>49</v>
      </c>
      <c r="H919" s="84" t="s">
        <v>75</v>
      </c>
      <c r="I919" s="84" t="s">
        <v>75</v>
      </c>
      <c r="J919" s="471">
        <v>17.399999999999999</v>
      </c>
      <c r="K919" s="304">
        <f t="shared" si="29"/>
        <v>40</v>
      </c>
      <c r="L919" s="221">
        <v>40</v>
      </c>
      <c r="M919" s="220" t="e">
        <f>IF(L919="nio",0,IF(L919&gt;0,L919*J919/N919,0))*VLOOKUP(B919,'2B-Kosten per locatie'!$A$14:$D$38,4,FALSE)</f>
        <v>#DIV/0!</v>
      </c>
      <c r="N919" s="305">
        <f>IF(L919="nio",0,IF(L919&gt;0,VLOOKUP(G919,'3-Productie normen'!A:J,VLOOKUP(L919,'3-Productie normen'!$B$34:$C$37,2,FALSE),FALSE)))</f>
        <v>0</v>
      </c>
      <c r="O919" s="306" t="str">
        <f>VLOOKUP(G919,'3-Productie normen'!A:L,9,FALSE)</f>
        <v>V</v>
      </c>
      <c r="P919" s="306"/>
      <c r="R919" s="307">
        <f t="shared" si="31"/>
        <v>696</v>
      </c>
    </row>
    <row r="920" spans="1:18" ht="14.1" customHeight="1">
      <c r="A920" s="73">
        <v>920</v>
      </c>
      <c r="B920" s="457" t="s">
        <v>272</v>
      </c>
      <c r="C920" s="273" t="s">
        <v>740</v>
      </c>
      <c r="D920" s="467" t="s">
        <v>346</v>
      </c>
      <c r="E920" s="470" t="s">
        <v>687</v>
      </c>
      <c r="F920" s="84" t="s">
        <v>566</v>
      </c>
      <c r="G920" s="84" t="s">
        <v>49</v>
      </c>
      <c r="H920" s="84" t="s">
        <v>75</v>
      </c>
      <c r="I920" s="84" t="s">
        <v>75</v>
      </c>
      <c r="J920" s="471">
        <v>3.1</v>
      </c>
      <c r="K920" s="304">
        <f t="shared" si="29"/>
        <v>40</v>
      </c>
      <c r="L920" s="221">
        <v>40</v>
      </c>
      <c r="M920" s="220" t="e">
        <f>IF(L920="nio",0,IF(L920&gt;0,L920*J920/N920,0))*VLOOKUP(B920,'2B-Kosten per locatie'!$A$14:$D$38,4,FALSE)</f>
        <v>#DIV/0!</v>
      </c>
      <c r="N920" s="305">
        <f>IF(L920="nio",0,IF(L920&gt;0,VLOOKUP(G920,'3-Productie normen'!A:J,VLOOKUP(L920,'3-Productie normen'!$B$34:$C$37,2,FALSE),FALSE)))</f>
        <v>0</v>
      </c>
      <c r="O920" s="306" t="str">
        <f>VLOOKUP(G920,'3-Productie normen'!A:L,9,FALSE)</f>
        <v>V</v>
      </c>
      <c r="P920" s="306"/>
      <c r="R920" s="307">
        <f t="shared" si="31"/>
        <v>124</v>
      </c>
    </row>
    <row r="921" spans="1:18" ht="14.1" customHeight="1">
      <c r="A921" s="73">
        <v>921</v>
      </c>
      <c r="B921" s="457" t="s">
        <v>272</v>
      </c>
      <c r="C921" s="273" t="s">
        <v>740</v>
      </c>
      <c r="D921" s="467" t="s">
        <v>346</v>
      </c>
      <c r="E921" s="470" t="s">
        <v>688</v>
      </c>
      <c r="F921" s="84" t="s">
        <v>689</v>
      </c>
      <c r="G921" s="84" t="s">
        <v>41</v>
      </c>
      <c r="H921" s="84" t="s">
        <v>645</v>
      </c>
      <c r="I921" s="458" t="s">
        <v>76</v>
      </c>
      <c r="J921" s="471">
        <v>4.7</v>
      </c>
      <c r="K921" s="304">
        <f t="shared" si="29"/>
        <v>200</v>
      </c>
      <c r="L921" s="221">
        <v>200</v>
      </c>
      <c r="M921" s="220" t="e">
        <f>IF(L921="nio",0,IF(L921&gt;0,L921*J921/N921,0))*VLOOKUP(B921,'2B-Kosten per locatie'!$A$14:$D$38,4,FALSE)</f>
        <v>#DIV/0!</v>
      </c>
      <c r="N921" s="305">
        <f>IF(L921="nio",0,IF(L921&gt;0,VLOOKUP(G921,'3-Productie normen'!A:J,VLOOKUP(L921,'3-Productie normen'!$B$34:$C$37,2,FALSE),FALSE)))</f>
        <v>0</v>
      </c>
      <c r="O921" s="306" t="str">
        <f>VLOOKUP(G921,'3-Productie normen'!A:L,9,FALSE)</f>
        <v>S</v>
      </c>
      <c r="P921" s="306"/>
      <c r="R921" s="307">
        <f t="shared" si="31"/>
        <v>940</v>
      </c>
    </row>
    <row r="922" spans="1:18" ht="14.1" customHeight="1">
      <c r="A922" s="73">
        <v>922</v>
      </c>
      <c r="B922" s="457" t="s">
        <v>272</v>
      </c>
      <c r="C922" s="273" t="s">
        <v>740</v>
      </c>
      <c r="D922" s="467" t="s">
        <v>346</v>
      </c>
      <c r="E922" s="470" t="s">
        <v>690</v>
      </c>
      <c r="F922" s="84" t="s">
        <v>691</v>
      </c>
      <c r="G922" s="84" t="s">
        <v>41</v>
      </c>
      <c r="H922" s="84" t="s">
        <v>645</v>
      </c>
      <c r="I922" s="458" t="s">
        <v>76</v>
      </c>
      <c r="J922" s="471">
        <v>7</v>
      </c>
      <c r="K922" s="304">
        <f t="shared" si="29"/>
        <v>200</v>
      </c>
      <c r="L922" s="221">
        <v>200</v>
      </c>
      <c r="M922" s="220" t="e">
        <f>IF(L922="nio",0,IF(L922&gt;0,L922*J922/N922,0))*VLOOKUP(B922,'2B-Kosten per locatie'!$A$14:$D$38,4,FALSE)</f>
        <v>#DIV/0!</v>
      </c>
      <c r="N922" s="305">
        <f>IF(L922="nio",0,IF(L922&gt;0,VLOOKUP(G922,'3-Productie normen'!A:J,VLOOKUP(L922,'3-Productie normen'!$B$34:$C$37,2,FALSE),FALSE)))</f>
        <v>0</v>
      </c>
      <c r="O922" s="306" t="str">
        <f>VLOOKUP(G922,'3-Productie normen'!A:L,9,FALSE)</f>
        <v>S</v>
      </c>
      <c r="P922" s="306"/>
      <c r="R922" s="307">
        <f t="shared" si="31"/>
        <v>1400</v>
      </c>
    </row>
    <row r="923" spans="1:18" ht="14.1" customHeight="1">
      <c r="A923" s="73">
        <v>923</v>
      </c>
      <c r="B923" s="457" t="s">
        <v>272</v>
      </c>
      <c r="C923" s="273" t="s">
        <v>740</v>
      </c>
      <c r="D923" s="467" t="s">
        <v>346</v>
      </c>
      <c r="E923" s="470" t="s">
        <v>692</v>
      </c>
      <c r="F923" s="84" t="s">
        <v>691</v>
      </c>
      <c r="G923" s="84" t="s">
        <v>41</v>
      </c>
      <c r="H923" s="84" t="s">
        <v>645</v>
      </c>
      <c r="I923" s="458" t="s">
        <v>76</v>
      </c>
      <c r="J923" s="471">
        <v>7</v>
      </c>
      <c r="K923" s="304">
        <f t="shared" si="29"/>
        <v>200</v>
      </c>
      <c r="L923" s="221">
        <v>200</v>
      </c>
      <c r="M923" s="220" t="e">
        <f>IF(L923="nio",0,IF(L923&gt;0,L923*J923/N923,0))*VLOOKUP(B923,'2B-Kosten per locatie'!$A$14:$D$38,4,FALSE)</f>
        <v>#DIV/0!</v>
      </c>
      <c r="N923" s="305">
        <f>IF(L923="nio",0,IF(L923&gt;0,VLOOKUP(G923,'3-Productie normen'!A:J,VLOOKUP(L923,'3-Productie normen'!$B$34:$C$37,2,FALSE),FALSE)))</f>
        <v>0</v>
      </c>
      <c r="O923" s="306" t="str">
        <f>VLOOKUP(G923,'3-Productie normen'!A:L,9,FALSE)</f>
        <v>S</v>
      </c>
      <c r="P923" s="306"/>
      <c r="R923" s="307">
        <f t="shared" si="31"/>
        <v>1400</v>
      </c>
    </row>
    <row r="924" spans="1:18" ht="14.1" customHeight="1">
      <c r="A924" s="73">
        <v>924</v>
      </c>
      <c r="B924" s="457" t="s">
        <v>272</v>
      </c>
      <c r="C924" s="273" t="s">
        <v>740</v>
      </c>
      <c r="D924" s="467" t="s">
        <v>346</v>
      </c>
      <c r="E924" s="470" t="s">
        <v>693</v>
      </c>
      <c r="F924" s="84" t="s">
        <v>566</v>
      </c>
      <c r="G924" s="84" t="s">
        <v>49</v>
      </c>
      <c r="H924" s="84" t="s">
        <v>75</v>
      </c>
      <c r="I924" s="84" t="s">
        <v>75</v>
      </c>
      <c r="J924" s="471">
        <v>2.4</v>
      </c>
      <c r="K924" s="304">
        <f t="shared" si="29"/>
        <v>40</v>
      </c>
      <c r="L924" s="221">
        <v>40</v>
      </c>
      <c r="M924" s="220" t="e">
        <f>IF(L924="nio",0,IF(L924&gt;0,L924*J924/N924,0))*VLOOKUP(B924,'2B-Kosten per locatie'!$A$14:$D$38,4,FALSE)</f>
        <v>#DIV/0!</v>
      </c>
      <c r="N924" s="305">
        <f>IF(L924="nio",0,IF(L924&gt;0,VLOOKUP(G924,'3-Productie normen'!A:J,VLOOKUP(L924,'3-Productie normen'!$B$34:$C$37,2,FALSE),FALSE)))</f>
        <v>0</v>
      </c>
      <c r="O924" s="306" t="str">
        <f>VLOOKUP(G924,'3-Productie normen'!A:L,9,FALSE)</f>
        <v>V</v>
      </c>
      <c r="P924" s="306"/>
      <c r="R924" s="307">
        <f t="shared" si="31"/>
        <v>96</v>
      </c>
    </row>
    <row r="925" spans="1:18" ht="14.1" customHeight="1">
      <c r="A925" s="73">
        <v>925</v>
      </c>
      <c r="B925" s="457" t="s">
        <v>272</v>
      </c>
      <c r="C925" s="273" t="s">
        <v>740</v>
      </c>
      <c r="D925" s="467" t="s">
        <v>346</v>
      </c>
      <c r="E925" s="470" t="s">
        <v>694</v>
      </c>
      <c r="F925" s="84" t="s">
        <v>566</v>
      </c>
      <c r="G925" s="84" t="s">
        <v>49</v>
      </c>
      <c r="H925" s="84" t="s">
        <v>75</v>
      </c>
      <c r="I925" s="84" t="s">
        <v>75</v>
      </c>
      <c r="J925" s="471">
        <v>2.5</v>
      </c>
      <c r="K925" s="304">
        <f t="shared" si="29"/>
        <v>40</v>
      </c>
      <c r="L925" s="221">
        <v>40</v>
      </c>
      <c r="M925" s="220" t="e">
        <f>IF(L925="nio",0,IF(L925&gt;0,L925*J925/N925,0))*VLOOKUP(B925,'2B-Kosten per locatie'!$A$14:$D$38,4,FALSE)</f>
        <v>#DIV/0!</v>
      </c>
      <c r="N925" s="305">
        <f>IF(L925="nio",0,IF(L925&gt;0,VLOOKUP(G925,'3-Productie normen'!A:J,VLOOKUP(L925,'3-Productie normen'!$B$34:$C$37,2,FALSE),FALSE)))</f>
        <v>0</v>
      </c>
      <c r="O925" s="306" t="str">
        <f>VLOOKUP(G925,'3-Productie normen'!A:L,9,FALSE)</f>
        <v>V</v>
      </c>
      <c r="P925" s="306"/>
      <c r="R925" s="307">
        <f t="shared" si="31"/>
        <v>100</v>
      </c>
    </row>
    <row r="926" spans="1:18" ht="14.1" customHeight="1">
      <c r="A926" s="73">
        <v>926</v>
      </c>
      <c r="B926" s="457" t="s">
        <v>272</v>
      </c>
      <c r="C926" s="273" t="s">
        <v>740</v>
      </c>
      <c r="D926" s="467" t="s">
        <v>346</v>
      </c>
      <c r="E926" s="470" t="s">
        <v>695</v>
      </c>
      <c r="F926" s="84" t="s">
        <v>696</v>
      </c>
      <c r="G926" s="84" t="s">
        <v>48</v>
      </c>
      <c r="H926" s="84" t="s">
        <v>78</v>
      </c>
      <c r="I926" s="458" t="s">
        <v>79</v>
      </c>
      <c r="J926" s="471">
        <v>18.7</v>
      </c>
      <c r="K926" s="304">
        <f t="shared" si="29"/>
        <v>80</v>
      </c>
      <c r="L926" s="221">
        <v>80</v>
      </c>
      <c r="M926" s="220" t="e">
        <f>IF(L926="nio",0,IF(L926&gt;0,L926*J926/N926,0))*VLOOKUP(B926,'2B-Kosten per locatie'!$A$14:$D$38,4,FALSE)</f>
        <v>#DIV/0!</v>
      </c>
      <c r="N926" s="305">
        <f>IF(L926="nio",0,IF(L926&gt;0,VLOOKUP(G926,'3-Productie normen'!A:J,VLOOKUP(L926,'3-Productie normen'!$B$34:$C$37,2,FALSE),FALSE)))</f>
        <v>0</v>
      </c>
      <c r="O926" s="306" t="str">
        <f>VLOOKUP(G926,'3-Productie normen'!A:L,9,FALSE)</f>
        <v>B</v>
      </c>
      <c r="P926" s="306"/>
      <c r="R926" s="307">
        <f t="shared" si="31"/>
        <v>1496</v>
      </c>
    </row>
    <row r="927" spans="1:18" ht="14.1" customHeight="1">
      <c r="A927" s="73">
        <v>927</v>
      </c>
      <c r="B927" s="457" t="s">
        <v>272</v>
      </c>
      <c r="C927" s="273" t="s">
        <v>740</v>
      </c>
      <c r="D927" s="467" t="s">
        <v>346</v>
      </c>
      <c r="E927" s="470" t="s">
        <v>697</v>
      </c>
      <c r="F927" s="84" t="s">
        <v>698</v>
      </c>
      <c r="G927" s="84" t="s">
        <v>54</v>
      </c>
      <c r="H927" s="84" t="s">
        <v>75</v>
      </c>
      <c r="I927" s="84" t="s">
        <v>75</v>
      </c>
      <c r="J927" s="471">
        <v>12.4</v>
      </c>
      <c r="K927" s="304">
        <f t="shared" si="29"/>
        <v>0</v>
      </c>
      <c r="L927" s="221" t="s">
        <v>54</v>
      </c>
      <c r="M927" s="220">
        <f>IF(L927="nio",0,IF(L927&gt;0,L927*J927/N927,0))*VLOOKUP(B927,'2B-Kosten per locatie'!$A$14:$D$38,4,FALSE)</f>
        <v>0</v>
      </c>
      <c r="N927" s="305">
        <f>IF(L927="nio",0,IF(L927&gt;0,VLOOKUP(G927,'3-Productie normen'!A:J,VLOOKUP(L927,'3-Productie normen'!$B$34:$C$37,2,FALSE),FALSE)))</f>
        <v>0</v>
      </c>
      <c r="O927" s="306">
        <f>VLOOKUP(G927,'3-Productie normen'!A:L,9,FALSE)</f>
        <v>0</v>
      </c>
      <c r="P927" s="306"/>
      <c r="R927" s="307">
        <f t="shared" si="31"/>
        <v>0</v>
      </c>
    </row>
    <row r="928" spans="1:18" ht="14.1" customHeight="1">
      <c r="A928" s="73">
        <v>928</v>
      </c>
      <c r="B928" s="457" t="s">
        <v>272</v>
      </c>
      <c r="C928" s="273" t="s">
        <v>740</v>
      </c>
      <c r="D928" s="467" t="s">
        <v>346</v>
      </c>
      <c r="E928" s="470" t="s">
        <v>699</v>
      </c>
      <c r="F928" s="84" t="s">
        <v>700</v>
      </c>
      <c r="G928" s="84" t="s">
        <v>49</v>
      </c>
      <c r="H928" s="84" t="s">
        <v>75</v>
      </c>
      <c r="I928" s="84" t="s">
        <v>75</v>
      </c>
      <c r="J928" s="471">
        <v>5</v>
      </c>
      <c r="K928" s="304">
        <f t="shared" si="29"/>
        <v>40</v>
      </c>
      <c r="L928" s="221">
        <v>40</v>
      </c>
      <c r="M928" s="220" t="e">
        <f>IF(L928="nio",0,IF(L928&gt;0,L928*J928/N928,0))*VLOOKUP(B928,'2B-Kosten per locatie'!$A$14:$D$38,4,FALSE)</f>
        <v>#DIV/0!</v>
      </c>
      <c r="N928" s="305">
        <f>IF(L928="nio",0,IF(L928&gt;0,VLOOKUP(G928,'3-Productie normen'!A:J,VLOOKUP(L928,'3-Productie normen'!$B$34:$C$37,2,FALSE),FALSE)))</f>
        <v>0</v>
      </c>
      <c r="O928" s="306" t="str">
        <f>VLOOKUP(G928,'3-Productie normen'!A:L,9,FALSE)</f>
        <v>V</v>
      </c>
      <c r="P928" s="306"/>
      <c r="R928" s="307">
        <f t="shared" si="31"/>
        <v>200</v>
      </c>
    </row>
    <row r="929" spans="1:18" ht="14.1" customHeight="1">
      <c r="A929" s="73">
        <v>929</v>
      </c>
      <c r="B929" s="457" t="s">
        <v>272</v>
      </c>
      <c r="C929" s="273" t="s">
        <v>740</v>
      </c>
      <c r="D929" s="467" t="s">
        <v>346</v>
      </c>
      <c r="E929" s="470" t="s">
        <v>701</v>
      </c>
      <c r="F929" s="84" t="s">
        <v>702</v>
      </c>
      <c r="G929" s="84" t="s">
        <v>290</v>
      </c>
      <c r="H929" s="84" t="s">
        <v>75</v>
      </c>
      <c r="I929" s="84" t="s">
        <v>75</v>
      </c>
      <c r="J929" s="471">
        <v>54</v>
      </c>
      <c r="K929" s="304">
        <f t="shared" si="29"/>
        <v>80</v>
      </c>
      <c r="L929" s="221">
        <v>80</v>
      </c>
      <c r="M929" s="220" t="e">
        <f>IF(L929="nio",0,IF(L929&gt;0,L929*J929/N929,0))*VLOOKUP(B929,'2B-Kosten per locatie'!$A$14:$D$38,4,FALSE)</f>
        <v>#DIV/0!</v>
      </c>
      <c r="N929" s="305">
        <f>IF(L929="nio",0,IF(L929&gt;0,VLOOKUP(G929,'3-Productie normen'!A:J,VLOOKUP(L929,'3-Productie normen'!$B$34:$C$37,2,FALSE),FALSE)))</f>
        <v>0</v>
      </c>
      <c r="O929" s="306" t="str">
        <f>VLOOKUP(G929,'3-Productie normen'!A:L,9,FALSE)</f>
        <v>L</v>
      </c>
      <c r="P929" s="306"/>
      <c r="R929" s="307">
        <f t="shared" si="31"/>
        <v>4320</v>
      </c>
    </row>
    <row r="930" spans="1:18" ht="14.1" customHeight="1">
      <c r="A930" s="73">
        <v>930</v>
      </c>
      <c r="B930" s="457" t="s">
        <v>272</v>
      </c>
      <c r="C930" s="273" t="s">
        <v>740</v>
      </c>
      <c r="D930" s="467" t="s">
        <v>346</v>
      </c>
      <c r="E930" s="470" t="s">
        <v>703</v>
      </c>
      <c r="F930" s="84" t="s">
        <v>704</v>
      </c>
      <c r="G930" s="84" t="s">
        <v>49</v>
      </c>
      <c r="H930" s="84" t="s">
        <v>75</v>
      </c>
      <c r="I930" s="84" t="s">
        <v>75</v>
      </c>
      <c r="J930" s="471">
        <v>11.2</v>
      </c>
      <c r="K930" s="304">
        <f t="shared" si="29"/>
        <v>40</v>
      </c>
      <c r="L930" s="221">
        <v>40</v>
      </c>
      <c r="M930" s="220" t="e">
        <f>IF(L930="nio",0,IF(L930&gt;0,L930*J930/N930,0))*VLOOKUP(B930,'2B-Kosten per locatie'!$A$14:$D$38,4,FALSE)</f>
        <v>#DIV/0!</v>
      </c>
      <c r="N930" s="305">
        <f>IF(L930="nio",0,IF(L930&gt;0,VLOOKUP(G930,'3-Productie normen'!A:J,VLOOKUP(L930,'3-Productie normen'!$B$34:$C$37,2,FALSE),FALSE)))</f>
        <v>0</v>
      </c>
      <c r="O930" s="306" t="str">
        <f>VLOOKUP(G930,'3-Productie normen'!A:L,9,FALSE)</f>
        <v>V</v>
      </c>
      <c r="P930" s="306"/>
      <c r="R930" s="307">
        <f t="shared" si="31"/>
        <v>448</v>
      </c>
    </row>
    <row r="931" spans="1:18" ht="14.1" customHeight="1">
      <c r="A931" s="73">
        <v>931</v>
      </c>
      <c r="B931" s="457" t="s">
        <v>272</v>
      </c>
      <c r="C931" s="273" t="s">
        <v>740</v>
      </c>
      <c r="D931" s="302">
        <v>1</v>
      </c>
      <c r="E931" s="470" t="s">
        <v>705</v>
      </c>
      <c r="F931" s="84" t="s">
        <v>664</v>
      </c>
      <c r="G931" s="84" t="s">
        <v>290</v>
      </c>
      <c r="H931" s="84" t="s">
        <v>75</v>
      </c>
      <c r="I931" s="84" t="s">
        <v>75</v>
      </c>
      <c r="J931" s="471">
        <v>54.7</v>
      </c>
      <c r="K931" s="304">
        <f t="shared" si="29"/>
        <v>80</v>
      </c>
      <c r="L931" s="221">
        <v>80</v>
      </c>
      <c r="M931" s="220" t="e">
        <f>IF(L931="nio",0,IF(L931&gt;0,L931*J931/N931,0))*VLOOKUP(B931,'2B-Kosten per locatie'!$A$14:$D$38,4,FALSE)</f>
        <v>#DIV/0!</v>
      </c>
      <c r="N931" s="305">
        <f>IF(L931="nio",0,IF(L931&gt;0,VLOOKUP(G931,'3-Productie normen'!A:J,VLOOKUP(L931,'3-Productie normen'!$B$34:$C$37,2,FALSE),FALSE)))</f>
        <v>0</v>
      </c>
      <c r="O931" s="306" t="str">
        <f>VLOOKUP(G931,'3-Productie normen'!A:L,9,FALSE)</f>
        <v>L</v>
      </c>
      <c r="P931" s="306"/>
      <c r="R931" s="307">
        <f t="shared" si="31"/>
        <v>4376</v>
      </c>
    </row>
    <row r="932" spans="1:18" ht="14.1" customHeight="1">
      <c r="A932" s="73">
        <v>932</v>
      </c>
      <c r="B932" s="457" t="s">
        <v>272</v>
      </c>
      <c r="C932" s="273" t="s">
        <v>740</v>
      </c>
      <c r="D932" s="302">
        <v>1</v>
      </c>
      <c r="E932" s="470" t="s">
        <v>706</v>
      </c>
      <c r="F932" s="84" t="s">
        <v>664</v>
      </c>
      <c r="G932" s="84" t="s">
        <v>290</v>
      </c>
      <c r="H932" s="84" t="s">
        <v>75</v>
      </c>
      <c r="I932" s="84" t="s">
        <v>75</v>
      </c>
      <c r="J932" s="471">
        <v>56.4</v>
      </c>
      <c r="K932" s="304">
        <f t="shared" si="29"/>
        <v>80</v>
      </c>
      <c r="L932" s="221">
        <v>80</v>
      </c>
      <c r="M932" s="220" t="e">
        <f>IF(L932="nio",0,IF(L932&gt;0,L932*J932/N932,0))*VLOOKUP(B932,'2B-Kosten per locatie'!$A$14:$D$38,4,FALSE)</f>
        <v>#DIV/0!</v>
      </c>
      <c r="N932" s="305">
        <f>IF(L932="nio",0,IF(L932&gt;0,VLOOKUP(G932,'3-Productie normen'!A:J,VLOOKUP(L932,'3-Productie normen'!$B$34:$C$37,2,FALSE),FALSE)))</f>
        <v>0</v>
      </c>
      <c r="O932" s="306" t="str">
        <f>VLOOKUP(G932,'3-Productie normen'!A:L,9,FALSE)</f>
        <v>L</v>
      </c>
      <c r="P932" s="306"/>
      <c r="R932" s="307">
        <f t="shared" si="31"/>
        <v>4512</v>
      </c>
    </row>
    <row r="933" spans="1:18" ht="14.1" customHeight="1">
      <c r="A933" s="73">
        <v>933</v>
      </c>
      <c r="B933" s="457" t="s">
        <v>272</v>
      </c>
      <c r="C933" s="273" t="s">
        <v>740</v>
      </c>
      <c r="D933" s="302">
        <v>1</v>
      </c>
      <c r="E933" s="470" t="s">
        <v>707</v>
      </c>
      <c r="F933" s="84" t="s">
        <v>659</v>
      </c>
      <c r="G933" s="84" t="s">
        <v>49</v>
      </c>
      <c r="H933" s="84" t="s">
        <v>75</v>
      </c>
      <c r="I933" s="84" t="s">
        <v>75</v>
      </c>
      <c r="J933" s="471">
        <v>4.3</v>
      </c>
      <c r="K933" s="304">
        <f t="shared" si="29"/>
        <v>40</v>
      </c>
      <c r="L933" s="221">
        <v>40</v>
      </c>
      <c r="M933" s="220" t="e">
        <f>IF(L933="nio",0,IF(L933&gt;0,L933*J933/N933,0))*VLOOKUP(B933,'2B-Kosten per locatie'!$A$14:$D$38,4,FALSE)</f>
        <v>#DIV/0!</v>
      </c>
      <c r="N933" s="305">
        <f>IF(L933="nio",0,IF(L933&gt;0,VLOOKUP(G933,'3-Productie normen'!A:J,VLOOKUP(L933,'3-Productie normen'!$B$34:$C$37,2,FALSE),FALSE)))</f>
        <v>0</v>
      </c>
      <c r="O933" s="306" t="str">
        <f>VLOOKUP(G933,'3-Productie normen'!A:L,9,FALSE)</f>
        <v>V</v>
      </c>
      <c r="P933" s="306"/>
      <c r="R933" s="307">
        <f t="shared" si="31"/>
        <v>172</v>
      </c>
    </row>
    <row r="934" spans="1:18" ht="14.1" customHeight="1">
      <c r="A934" s="73">
        <v>934</v>
      </c>
      <c r="B934" s="457" t="s">
        <v>272</v>
      </c>
      <c r="C934" s="273" t="s">
        <v>740</v>
      </c>
      <c r="D934" s="302">
        <v>1</v>
      </c>
      <c r="E934" s="470" t="s">
        <v>708</v>
      </c>
      <c r="F934" s="84" t="s">
        <v>664</v>
      </c>
      <c r="G934" s="84" t="s">
        <v>290</v>
      </c>
      <c r="H934" s="84" t="s">
        <v>75</v>
      </c>
      <c r="I934" s="84" t="s">
        <v>75</v>
      </c>
      <c r="J934" s="471">
        <v>56.8</v>
      </c>
      <c r="K934" s="304">
        <f t="shared" si="29"/>
        <v>80</v>
      </c>
      <c r="L934" s="221">
        <v>80</v>
      </c>
      <c r="M934" s="220" t="e">
        <f>IF(L934="nio",0,IF(L934&gt;0,L934*J934/N934,0))*VLOOKUP(B934,'2B-Kosten per locatie'!$A$14:$D$38,4,FALSE)</f>
        <v>#DIV/0!</v>
      </c>
      <c r="N934" s="305">
        <f>IF(L934="nio",0,IF(L934&gt;0,VLOOKUP(G934,'3-Productie normen'!A:J,VLOOKUP(L934,'3-Productie normen'!$B$34:$C$37,2,FALSE),FALSE)))</f>
        <v>0</v>
      </c>
      <c r="O934" s="306" t="str">
        <f>VLOOKUP(G934,'3-Productie normen'!A:L,9,FALSE)</f>
        <v>L</v>
      </c>
      <c r="P934" s="306"/>
      <c r="R934" s="307">
        <f t="shared" si="31"/>
        <v>4544</v>
      </c>
    </row>
    <row r="935" spans="1:18" ht="14.1" customHeight="1">
      <c r="A935" s="73">
        <v>935</v>
      </c>
      <c r="B935" s="457" t="s">
        <v>272</v>
      </c>
      <c r="C935" s="273" t="s">
        <v>740</v>
      </c>
      <c r="D935" s="302">
        <v>1</v>
      </c>
      <c r="E935" s="470" t="s">
        <v>709</v>
      </c>
      <c r="F935" s="84" t="s">
        <v>664</v>
      </c>
      <c r="G935" s="84" t="s">
        <v>290</v>
      </c>
      <c r="H935" s="84" t="s">
        <v>75</v>
      </c>
      <c r="I935" s="84" t="s">
        <v>75</v>
      </c>
      <c r="J935" s="471">
        <v>55.5</v>
      </c>
      <c r="K935" s="304">
        <f t="shared" si="29"/>
        <v>80</v>
      </c>
      <c r="L935" s="221">
        <v>80</v>
      </c>
      <c r="M935" s="220" t="e">
        <f>IF(L935="nio",0,IF(L935&gt;0,L935*J935/N935,0))*VLOOKUP(B935,'2B-Kosten per locatie'!$A$14:$D$38,4,FALSE)</f>
        <v>#DIV/0!</v>
      </c>
      <c r="N935" s="305">
        <f>IF(L935="nio",0,IF(L935&gt;0,VLOOKUP(G935,'3-Productie normen'!A:J,VLOOKUP(L935,'3-Productie normen'!$B$34:$C$37,2,FALSE),FALSE)))</f>
        <v>0</v>
      </c>
      <c r="O935" s="306" t="str">
        <f>VLOOKUP(G935,'3-Productie normen'!A:L,9,FALSE)</f>
        <v>L</v>
      </c>
      <c r="P935" s="306"/>
      <c r="R935" s="307">
        <f t="shared" si="31"/>
        <v>4440</v>
      </c>
    </row>
    <row r="936" spans="1:18" ht="14.1" customHeight="1">
      <c r="A936" s="73">
        <v>936</v>
      </c>
      <c r="B936" s="457" t="s">
        <v>272</v>
      </c>
      <c r="C936" s="273" t="s">
        <v>740</v>
      </c>
      <c r="D936" s="302">
        <v>1</v>
      </c>
      <c r="E936" s="470" t="s">
        <v>710</v>
      </c>
      <c r="F936" s="84" t="s">
        <v>664</v>
      </c>
      <c r="G936" s="84" t="s">
        <v>290</v>
      </c>
      <c r="H936" s="84" t="s">
        <v>75</v>
      </c>
      <c r="I936" s="84" t="s">
        <v>75</v>
      </c>
      <c r="J936" s="471">
        <v>55.5</v>
      </c>
      <c r="K936" s="304">
        <f t="shared" si="29"/>
        <v>80</v>
      </c>
      <c r="L936" s="221">
        <v>80</v>
      </c>
      <c r="M936" s="220" t="e">
        <f>IF(L936="nio",0,IF(L936&gt;0,L936*J936/N936,0))*VLOOKUP(B936,'2B-Kosten per locatie'!$A$14:$D$38,4,FALSE)</f>
        <v>#DIV/0!</v>
      </c>
      <c r="N936" s="305">
        <f>IF(L936="nio",0,IF(L936&gt;0,VLOOKUP(G936,'3-Productie normen'!A:J,VLOOKUP(L936,'3-Productie normen'!$B$34:$C$37,2,FALSE),FALSE)))</f>
        <v>0</v>
      </c>
      <c r="O936" s="306" t="str">
        <f>VLOOKUP(G936,'3-Productie normen'!A:L,9,FALSE)</f>
        <v>L</v>
      </c>
      <c r="P936" s="306"/>
      <c r="R936" s="307">
        <f t="shared" si="31"/>
        <v>4440</v>
      </c>
    </row>
    <row r="937" spans="1:18" ht="14.1" customHeight="1">
      <c r="A937" s="73">
        <v>937</v>
      </c>
      <c r="B937" s="457" t="s">
        <v>272</v>
      </c>
      <c r="C937" s="273" t="s">
        <v>740</v>
      </c>
      <c r="D937" s="302">
        <v>1</v>
      </c>
      <c r="E937" s="470" t="s">
        <v>711</v>
      </c>
      <c r="F937" s="84" t="s">
        <v>664</v>
      </c>
      <c r="G937" s="84" t="s">
        <v>290</v>
      </c>
      <c r="H937" s="84" t="s">
        <v>75</v>
      </c>
      <c r="I937" s="84" t="s">
        <v>75</v>
      </c>
      <c r="J937" s="471">
        <v>56.8</v>
      </c>
      <c r="K937" s="304">
        <f t="shared" si="29"/>
        <v>80</v>
      </c>
      <c r="L937" s="221">
        <v>80</v>
      </c>
      <c r="M937" s="220" t="e">
        <f>IF(L937="nio",0,IF(L937&gt;0,L937*J937/N937,0))*VLOOKUP(B937,'2B-Kosten per locatie'!$A$14:$D$38,4,FALSE)</f>
        <v>#DIV/0!</v>
      </c>
      <c r="N937" s="305">
        <f>IF(L937="nio",0,IF(L937&gt;0,VLOOKUP(G937,'3-Productie normen'!A:J,VLOOKUP(L937,'3-Productie normen'!$B$34:$C$37,2,FALSE),FALSE)))</f>
        <v>0</v>
      </c>
      <c r="O937" s="306" t="str">
        <f>VLOOKUP(G937,'3-Productie normen'!A:L,9,FALSE)</f>
        <v>L</v>
      </c>
      <c r="P937" s="306"/>
      <c r="R937" s="307">
        <f t="shared" si="31"/>
        <v>4544</v>
      </c>
    </row>
    <row r="938" spans="1:18" ht="14.1" customHeight="1">
      <c r="A938" s="73">
        <v>938</v>
      </c>
      <c r="B938" s="457" t="s">
        <v>272</v>
      </c>
      <c r="C938" s="273" t="s">
        <v>740</v>
      </c>
      <c r="D938" s="302">
        <v>1</v>
      </c>
      <c r="E938" s="470" t="s">
        <v>712</v>
      </c>
      <c r="F938" s="84" t="s">
        <v>659</v>
      </c>
      <c r="G938" s="84" t="s">
        <v>49</v>
      </c>
      <c r="H938" s="84" t="s">
        <v>75</v>
      </c>
      <c r="I938" s="84" t="s">
        <v>75</v>
      </c>
      <c r="J938" s="471">
        <v>8.6999999999999993</v>
      </c>
      <c r="K938" s="304">
        <f t="shared" si="29"/>
        <v>40</v>
      </c>
      <c r="L938" s="221">
        <v>40</v>
      </c>
      <c r="M938" s="220" t="e">
        <f>IF(L938="nio",0,IF(L938&gt;0,L938*J938/N938,0))*VLOOKUP(B938,'2B-Kosten per locatie'!$A$14:$D$38,4,FALSE)</f>
        <v>#DIV/0!</v>
      </c>
      <c r="N938" s="305">
        <f>IF(L938="nio",0,IF(L938&gt;0,VLOOKUP(G938,'3-Productie normen'!A:J,VLOOKUP(L938,'3-Productie normen'!$B$34:$C$37,2,FALSE),FALSE)))</f>
        <v>0</v>
      </c>
      <c r="O938" s="306" t="str">
        <f>VLOOKUP(G938,'3-Productie normen'!A:L,9,FALSE)</f>
        <v>V</v>
      </c>
      <c r="P938" s="306"/>
      <c r="R938" s="307">
        <f t="shared" si="31"/>
        <v>348</v>
      </c>
    </row>
    <row r="939" spans="1:18" ht="14.1" customHeight="1">
      <c r="A939" s="73">
        <v>939</v>
      </c>
      <c r="B939" s="457" t="s">
        <v>272</v>
      </c>
      <c r="C939" s="273" t="s">
        <v>740</v>
      </c>
      <c r="D939" s="302">
        <v>1</v>
      </c>
      <c r="E939" s="470" t="s">
        <v>713</v>
      </c>
      <c r="F939" s="84" t="s">
        <v>664</v>
      </c>
      <c r="G939" s="84" t="s">
        <v>290</v>
      </c>
      <c r="H939" s="84" t="s">
        <v>75</v>
      </c>
      <c r="I939" s="84" t="s">
        <v>75</v>
      </c>
      <c r="J939" s="471">
        <v>56.8</v>
      </c>
      <c r="K939" s="304">
        <f t="shared" si="29"/>
        <v>80</v>
      </c>
      <c r="L939" s="221">
        <v>80</v>
      </c>
      <c r="M939" s="220" t="e">
        <f>IF(L939="nio",0,IF(L939&gt;0,L939*J939/N939,0))*VLOOKUP(B939,'2B-Kosten per locatie'!$A$14:$D$38,4,FALSE)</f>
        <v>#DIV/0!</v>
      </c>
      <c r="N939" s="305">
        <f>IF(L939="nio",0,IF(L939&gt;0,VLOOKUP(G939,'3-Productie normen'!A:J,VLOOKUP(L939,'3-Productie normen'!$B$34:$C$37,2,FALSE),FALSE)))</f>
        <v>0</v>
      </c>
      <c r="O939" s="306" t="str">
        <f>VLOOKUP(G939,'3-Productie normen'!A:L,9,FALSE)</f>
        <v>L</v>
      </c>
      <c r="P939" s="306"/>
      <c r="R939" s="307">
        <f t="shared" si="31"/>
        <v>4544</v>
      </c>
    </row>
    <row r="940" spans="1:18" ht="14.1" customHeight="1">
      <c r="A940" s="73">
        <v>940</v>
      </c>
      <c r="B940" s="457" t="s">
        <v>272</v>
      </c>
      <c r="C940" s="273" t="s">
        <v>740</v>
      </c>
      <c r="D940" s="302">
        <v>1</v>
      </c>
      <c r="E940" s="470" t="s">
        <v>714</v>
      </c>
      <c r="F940" s="84" t="s">
        <v>664</v>
      </c>
      <c r="G940" s="84" t="s">
        <v>290</v>
      </c>
      <c r="H940" s="84" t="s">
        <v>75</v>
      </c>
      <c r="I940" s="84" t="s">
        <v>75</v>
      </c>
      <c r="J940" s="471">
        <v>55.5</v>
      </c>
      <c r="K940" s="304">
        <f t="shared" si="29"/>
        <v>80</v>
      </c>
      <c r="L940" s="221">
        <v>80</v>
      </c>
      <c r="M940" s="220" t="e">
        <f>IF(L940="nio",0,IF(L940&gt;0,L940*J940/N940,0))*VLOOKUP(B940,'2B-Kosten per locatie'!$A$14:$D$38,4,FALSE)</f>
        <v>#DIV/0!</v>
      </c>
      <c r="N940" s="305">
        <f>IF(L940="nio",0,IF(L940&gt;0,VLOOKUP(G940,'3-Productie normen'!A:J,VLOOKUP(L940,'3-Productie normen'!$B$34:$C$37,2,FALSE),FALSE)))</f>
        <v>0</v>
      </c>
      <c r="O940" s="306" t="str">
        <f>VLOOKUP(G940,'3-Productie normen'!A:L,9,FALSE)</f>
        <v>L</v>
      </c>
      <c r="P940" s="306"/>
      <c r="R940" s="307">
        <f t="shared" si="31"/>
        <v>4440</v>
      </c>
    </row>
    <row r="941" spans="1:18" ht="14.1" customHeight="1">
      <c r="A941" s="73">
        <v>941</v>
      </c>
      <c r="B941" s="457" t="s">
        <v>272</v>
      </c>
      <c r="C941" s="273" t="s">
        <v>740</v>
      </c>
      <c r="D941" s="302">
        <v>1</v>
      </c>
      <c r="E941" s="470" t="s">
        <v>715</v>
      </c>
      <c r="F941" s="84" t="s">
        <v>596</v>
      </c>
      <c r="G941" s="84" t="s">
        <v>43</v>
      </c>
      <c r="H941" s="84" t="s">
        <v>75</v>
      </c>
      <c r="I941" s="84" t="s">
        <v>75</v>
      </c>
      <c r="J941" s="471">
        <v>4.9000000000000004</v>
      </c>
      <c r="K941" s="304">
        <f t="shared" si="29"/>
        <v>200</v>
      </c>
      <c r="L941" s="221">
        <v>200</v>
      </c>
      <c r="M941" s="220" t="e">
        <f>IF(L941="nio",0,IF(L941&gt;0,L941*J941/N941,0))*VLOOKUP(B941,'2B-Kosten per locatie'!$A$14:$D$38,4,FALSE)</f>
        <v>#DIV/0!</v>
      </c>
      <c r="N941" s="305">
        <f>IF(L941="nio",0,IF(L941&gt;0,VLOOKUP(G941,'3-Productie normen'!A:J,VLOOKUP(L941,'3-Productie normen'!$B$34:$C$37,2,FALSE),FALSE)))</f>
        <v>0</v>
      </c>
      <c r="O941" s="306" t="str">
        <f>VLOOKUP(G941,'3-Productie normen'!A:L,9,FALSE)</f>
        <v>V</v>
      </c>
      <c r="P941" s="306"/>
      <c r="R941" s="307">
        <f t="shared" si="31"/>
        <v>980.00000000000011</v>
      </c>
    </row>
    <row r="942" spans="1:18" ht="14.1" customHeight="1">
      <c r="A942" s="73">
        <v>942</v>
      </c>
      <c r="B942" s="457" t="s">
        <v>272</v>
      </c>
      <c r="C942" s="273" t="s">
        <v>740</v>
      </c>
      <c r="D942" s="302">
        <v>1</v>
      </c>
      <c r="E942" s="470" t="s">
        <v>716</v>
      </c>
      <c r="F942" s="84" t="s">
        <v>287</v>
      </c>
      <c r="G942" s="84" t="s">
        <v>43</v>
      </c>
      <c r="H942" s="84" t="s">
        <v>75</v>
      </c>
      <c r="I942" s="84" t="s">
        <v>75</v>
      </c>
      <c r="J942" s="471">
        <v>83.1</v>
      </c>
      <c r="K942" s="304">
        <f t="shared" ref="K942:K959" si="32">SUM(L942:L942)</f>
        <v>200</v>
      </c>
      <c r="L942" s="221">
        <v>200</v>
      </c>
      <c r="M942" s="220" t="e">
        <f>IF(L942="nio",0,IF(L942&gt;0,L942*J942/N942,0))*VLOOKUP(B942,'2B-Kosten per locatie'!$A$14:$D$38,4,FALSE)</f>
        <v>#DIV/0!</v>
      </c>
      <c r="N942" s="305">
        <f>IF(L942="nio",0,IF(L942&gt;0,VLOOKUP(G942,'3-Productie normen'!A:J,VLOOKUP(L942,'3-Productie normen'!$B$34:$C$37,2,FALSE),FALSE)))</f>
        <v>0</v>
      </c>
      <c r="O942" s="306" t="str">
        <f>VLOOKUP(G942,'3-Productie normen'!A:L,9,FALSE)</f>
        <v>V</v>
      </c>
      <c r="P942" s="306"/>
      <c r="R942" s="307">
        <f t="shared" si="31"/>
        <v>16620</v>
      </c>
    </row>
    <row r="943" spans="1:18" ht="14.1" customHeight="1">
      <c r="A943" s="73">
        <v>943</v>
      </c>
      <c r="B943" s="457" t="s">
        <v>272</v>
      </c>
      <c r="C943" s="273" t="s">
        <v>740</v>
      </c>
      <c r="D943" s="302">
        <v>1</v>
      </c>
      <c r="E943" s="470" t="s">
        <v>717</v>
      </c>
      <c r="F943" s="84" t="s">
        <v>718</v>
      </c>
      <c r="G943" s="84" t="s">
        <v>39</v>
      </c>
      <c r="H943" s="84" t="s">
        <v>78</v>
      </c>
      <c r="I943" s="458" t="s">
        <v>79</v>
      </c>
      <c r="J943" s="471">
        <v>21.7</v>
      </c>
      <c r="K943" s="304">
        <f t="shared" si="32"/>
        <v>80</v>
      </c>
      <c r="L943" s="221">
        <v>80</v>
      </c>
      <c r="M943" s="220" t="e">
        <f>IF(L943="nio",0,IF(L943&gt;0,L943*J943/N943,0))*VLOOKUP(B943,'2B-Kosten per locatie'!$A$14:$D$38,4,FALSE)</f>
        <v>#DIV/0!</v>
      </c>
      <c r="N943" s="305">
        <f>IF(L943="nio",0,IF(L943&gt;0,VLOOKUP(G943,'3-Productie normen'!A:J,VLOOKUP(L943,'3-Productie normen'!$B$34:$C$37,2,FALSE),FALSE)))</f>
        <v>0</v>
      </c>
      <c r="O943" s="306" t="str">
        <f>VLOOKUP(G943,'3-Productie normen'!A:L,9,FALSE)</f>
        <v>B</v>
      </c>
      <c r="P943" s="306"/>
      <c r="R943" s="307">
        <f t="shared" si="31"/>
        <v>1736</v>
      </c>
    </row>
    <row r="944" spans="1:18" ht="14.1" customHeight="1">
      <c r="A944" s="73">
        <v>944</v>
      </c>
      <c r="B944" s="457" t="s">
        <v>272</v>
      </c>
      <c r="C944" s="273" t="s">
        <v>740</v>
      </c>
      <c r="D944" s="302">
        <v>1</v>
      </c>
      <c r="E944" s="470" t="s">
        <v>719</v>
      </c>
      <c r="F944" s="84" t="s">
        <v>720</v>
      </c>
      <c r="G944" s="84" t="s">
        <v>39</v>
      </c>
      <c r="H944" s="84" t="s">
        <v>78</v>
      </c>
      <c r="I944" s="458" t="s">
        <v>79</v>
      </c>
      <c r="J944" s="471">
        <v>12.9</v>
      </c>
      <c r="K944" s="304">
        <f t="shared" si="32"/>
        <v>80</v>
      </c>
      <c r="L944" s="221">
        <v>80</v>
      </c>
      <c r="M944" s="220" t="e">
        <f>IF(L944="nio",0,IF(L944&gt;0,L944*J944/N944,0))*VLOOKUP(B944,'2B-Kosten per locatie'!$A$14:$D$38,4,FALSE)</f>
        <v>#DIV/0!</v>
      </c>
      <c r="N944" s="305">
        <f>IF(L944="nio",0,IF(L944&gt;0,VLOOKUP(G944,'3-Productie normen'!A:J,VLOOKUP(L944,'3-Productie normen'!$B$34:$C$37,2,FALSE),FALSE)))</f>
        <v>0</v>
      </c>
      <c r="O944" s="306" t="str">
        <f>VLOOKUP(G944,'3-Productie normen'!A:L,9,FALSE)</f>
        <v>B</v>
      </c>
      <c r="P944" s="306"/>
      <c r="R944" s="307">
        <f t="shared" si="31"/>
        <v>1032</v>
      </c>
    </row>
    <row r="945" spans="1:18" ht="14.1" customHeight="1">
      <c r="A945" s="73">
        <v>945</v>
      </c>
      <c r="B945" s="457" t="s">
        <v>272</v>
      </c>
      <c r="C945" s="273" t="s">
        <v>740</v>
      </c>
      <c r="D945" s="302">
        <v>1</v>
      </c>
      <c r="E945" s="470" t="s">
        <v>721</v>
      </c>
      <c r="F945" s="84" t="s">
        <v>292</v>
      </c>
      <c r="G945" s="84" t="s">
        <v>39</v>
      </c>
      <c r="H945" s="84" t="s">
        <v>78</v>
      </c>
      <c r="I945" s="458" t="s">
        <v>79</v>
      </c>
      <c r="J945" s="471">
        <v>6</v>
      </c>
      <c r="K945" s="304">
        <f t="shared" si="32"/>
        <v>80</v>
      </c>
      <c r="L945" s="221">
        <v>80</v>
      </c>
      <c r="M945" s="220" t="e">
        <f>IF(L945="nio",0,IF(L945&gt;0,L945*J945/N945,0))*VLOOKUP(B945,'2B-Kosten per locatie'!$A$14:$D$38,4,FALSE)</f>
        <v>#DIV/0!</v>
      </c>
      <c r="N945" s="305">
        <f>IF(L945="nio",0,IF(L945&gt;0,VLOOKUP(G945,'3-Productie normen'!A:J,VLOOKUP(L945,'3-Productie normen'!$B$34:$C$37,2,FALSE),FALSE)))</f>
        <v>0</v>
      </c>
      <c r="O945" s="306" t="str">
        <f>VLOOKUP(G945,'3-Productie normen'!A:L,9,FALSE)</f>
        <v>B</v>
      </c>
      <c r="P945" s="306"/>
      <c r="R945" s="307">
        <f t="shared" si="31"/>
        <v>480</v>
      </c>
    </row>
    <row r="946" spans="1:18" ht="14.1" customHeight="1">
      <c r="A946" s="73">
        <v>946</v>
      </c>
      <c r="B946" s="457" t="s">
        <v>272</v>
      </c>
      <c r="C946" s="273" t="s">
        <v>740</v>
      </c>
      <c r="D946" s="302">
        <v>1</v>
      </c>
      <c r="E946" s="470" t="s">
        <v>722</v>
      </c>
      <c r="F946" s="84" t="s">
        <v>723</v>
      </c>
      <c r="G946" s="84" t="s">
        <v>39</v>
      </c>
      <c r="H946" s="84" t="s">
        <v>78</v>
      </c>
      <c r="I946" s="458" t="s">
        <v>79</v>
      </c>
      <c r="J946" s="471">
        <v>19.600000000000001</v>
      </c>
      <c r="K946" s="304">
        <f t="shared" si="32"/>
        <v>80</v>
      </c>
      <c r="L946" s="221">
        <v>80</v>
      </c>
      <c r="M946" s="220" t="e">
        <f>IF(L946="nio",0,IF(L946&gt;0,L946*J946/N946,0))*VLOOKUP(B946,'2B-Kosten per locatie'!$A$14:$D$38,4,FALSE)</f>
        <v>#DIV/0!</v>
      </c>
      <c r="N946" s="305">
        <f>IF(L946="nio",0,IF(L946&gt;0,VLOOKUP(G946,'3-Productie normen'!A:J,VLOOKUP(L946,'3-Productie normen'!$B$34:$C$37,2,FALSE),FALSE)))</f>
        <v>0</v>
      </c>
      <c r="O946" s="306" t="str">
        <f>VLOOKUP(G946,'3-Productie normen'!A:L,9,FALSE)</f>
        <v>B</v>
      </c>
      <c r="P946" s="306"/>
      <c r="R946" s="307">
        <f t="shared" si="31"/>
        <v>1568</v>
      </c>
    </row>
    <row r="947" spans="1:18" ht="14.1" customHeight="1">
      <c r="A947" s="73">
        <v>947</v>
      </c>
      <c r="B947" s="457" t="s">
        <v>272</v>
      </c>
      <c r="C947" s="273" t="s">
        <v>740</v>
      </c>
      <c r="D947" s="302">
        <v>1</v>
      </c>
      <c r="E947" s="470" t="s">
        <v>724</v>
      </c>
      <c r="F947" s="84" t="s">
        <v>691</v>
      </c>
      <c r="G947" s="84" t="s">
        <v>41</v>
      </c>
      <c r="H947" s="84" t="s">
        <v>645</v>
      </c>
      <c r="I947" s="458" t="s">
        <v>76</v>
      </c>
      <c r="J947" s="471">
        <v>7.5</v>
      </c>
      <c r="K947" s="304">
        <f t="shared" si="32"/>
        <v>200</v>
      </c>
      <c r="L947" s="221">
        <v>200</v>
      </c>
      <c r="M947" s="220" t="e">
        <f>IF(L947="nio",0,IF(L947&gt;0,L947*J947/N947,0))*VLOOKUP(B947,'2B-Kosten per locatie'!$A$14:$D$38,4,FALSE)</f>
        <v>#DIV/0!</v>
      </c>
      <c r="N947" s="305">
        <f>IF(L947="nio",0,IF(L947&gt;0,VLOOKUP(G947,'3-Productie normen'!A:J,VLOOKUP(L947,'3-Productie normen'!$B$34:$C$37,2,FALSE),FALSE)))</f>
        <v>0</v>
      </c>
      <c r="O947" s="306" t="str">
        <f>VLOOKUP(G947,'3-Productie normen'!A:L,9,FALSE)</f>
        <v>S</v>
      </c>
      <c r="P947" s="306"/>
      <c r="R947" s="307">
        <f t="shared" si="31"/>
        <v>1500</v>
      </c>
    </row>
    <row r="948" spans="1:18" ht="14.1" customHeight="1">
      <c r="A948" s="73">
        <v>948</v>
      </c>
      <c r="B948" s="457" t="s">
        <v>272</v>
      </c>
      <c r="C948" s="273" t="s">
        <v>740</v>
      </c>
      <c r="D948" s="302">
        <v>1</v>
      </c>
      <c r="E948" s="470" t="s">
        <v>725</v>
      </c>
      <c r="F948" s="84" t="s">
        <v>566</v>
      </c>
      <c r="G948" s="84" t="s">
        <v>49</v>
      </c>
      <c r="H948" s="84" t="s">
        <v>75</v>
      </c>
      <c r="I948" s="84" t="s">
        <v>75</v>
      </c>
      <c r="J948" s="471">
        <v>2.4</v>
      </c>
      <c r="K948" s="304">
        <f t="shared" si="32"/>
        <v>40</v>
      </c>
      <c r="L948" s="221">
        <v>40</v>
      </c>
      <c r="M948" s="220" t="e">
        <f>IF(L948="nio",0,IF(L948&gt;0,L948*J948/N948,0))*VLOOKUP(B948,'2B-Kosten per locatie'!$A$14:$D$38,4,FALSE)</f>
        <v>#DIV/0!</v>
      </c>
      <c r="N948" s="305">
        <f>IF(L948="nio",0,IF(L948&gt;0,VLOOKUP(G948,'3-Productie normen'!A:J,VLOOKUP(L948,'3-Productie normen'!$B$34:$C$37,2,FALSE),FALSE)))</f>
        <v>0</v>
      </c>
      <c r="O948" s="306" t="str">
        <f>VLOOKUP(G948,'3-Productie normen'!A:L,9,FALSE)</f>
        <v>V</v>
      </c>
      <c r="P948" s="306"/>
      <c r="R948" s="307">
        <f t="shared" si="31"/>
        <v>96</v>
      </c>
    </row>
    <row r="949" spans="1:18" ht="14.1" customHeight="1">
      <c r="A949" s="73">
        <v>949</v>
      </c>
      <c r="B949" s="457" t="s">
        <v>272</v>
      </c>
      <c r="C949" s="273" t="s">
        <v>740</v>
      </c>
      <c r="D949" s="302">
        <v>1</v>
      </c>
      <c r="E949" s="470" t="s">
        <v>726</v>
      </c>
      <c r="F949" s="84" t="s">
        <v>691</v>
      </c>
      <c r="G949" s="84" t="s">
        <v>41</v>
      </c>
      <c r="H949" s="84" t="s">
        <v>645</v>
      </c>
      <c r="I949" s="458" t="s">
        <v>76</v>
      </c>
      <c r="J949" s="471">
        <v>7.5</v>
      </c>
      <c r="K949" s="304">
        <f t="shared" si="32"/>
        <v>200</v>
      </c>
      <c r="L949" s="221">
        <v>200</v>
      </c>
      <c r="M949" s="220" t="e">
        <f>IF(L949="nio",0,IF(L949&gt;0,L949*J949/N949,0))*VLOOKUP(B949,'2B-Kosten per locatie'!$A$14:$D$38,4,FALSE)</f>
        <v>#DIV/0!</v>
      </c>
      <c r="N949" s="305">
        <f>IF(L949="nio",0,IF(L949&gt;0,VLOOKUP(G949,'3-Productie normen'!A:J,VLOOKUP(L949,'3-Productie normen'!$B$34:$C$37,2,FALSE),FALSE)))</f>
        <v>0</v>
      </c>
      <c r="O949" s="306" t="str">
        <f>VLOOKUP(G949,'3-Productie normen'!A:L,9,FALSE)</f>
        <v>S</v>
      </c>
      <c r="P949" s="306"/>
      <c r="R949" s="307">
        <f t="shared" si="31"/>
        <v>1500</v>
      </c>
    </row>
    <row r="950" spans="1:18" ht="14.1" customHeight="1">
      <c r="A950" s="73">
        <v>950</v>
      </c>
      <c r="B950" s="457" t="s">
        <v>272</v>
      </c>
      <c r="C950" s="273" t="s">
        <v>740</v>
      </c>
      <c r="D950" s="302">
        <v>1</v>
      </c>
      <c r="E950" s="470" t="s">
        <v>727</v>
      </c>
      <c r="F950" s="84" t="s">
        <v>659</v>
      </c>
      <c r="G950" s="84" t="s">
        <v>49</v>
      </c>
      <c r="H950" s="84" t="s">
        <v>75</v>
      </c>
      <c r="I950" s="84" t="s">
        <v>75</v>
      </c>
      <c r="J950" s="471">
        <v>14.1</v>
      </c>
      <c r="K950" s="304">
        <f t="shared" si="32"/>
        <v>40</v>
      </c>
      <c r="L950" s="221">
        <v>40</v>
      </c>
      <c r="M950" s="220" t="e">
        <f>IF(L950="nio",0,IF(L950&gt;0,L950*J950/N950,0))*VLOOKUP(B950,'2B-Kosten per locatie'!$A$14:$D$38,4,FALSE)</f>
        <v>#DIV/0!</v>
      </c>
      <c r="N950" s="305">
        <f>IF(L950="nio",0,IF(L950&gt;0,VLOOKUP(G950,'3-Productie normen'!A:J,VLOOKUP(L950,'3-Productie normen'!$B$34:$C$37,2,FALSE),FALSE)))</f>
        <v>0</v>
      </c>
      <c r="O950" s="306" t="str">
        <f>VLOOKUP(G950,'3-Productie normen'!A:L,9,FALSE)</f>
        <v>V</v>
      </c>
      <c r="P950" s="306"/>
      <c r="R950" s="307">
        <f t="shared" si="31"/>
        <v>564</v>
      </c>
    </row>
    <row r="951" spans="1:18" ht="14.1" customHeight="1">
      <c r="A951" s="73">
        <v>951</v>
      </c>
      <c r="B951" s="457" t="s">
        <v>272</v>
      </c>
      <c r="C951" s="273" t="s">
        <v>740</v>
      </c>
      <c r="D951" s="302">
        <v>1</v>
      </c>
      <c r="E951" s="470" t="s">
        <v>728</v>
      </c>
      <c r="F951" s="84" t="s">
        <v>566</v>
      </c>
      <c r="G951" s="84" t="s">
        <v>49</v>
      </c>
      <c r="H951" s="84" t="s">
        <v>75</v>
      </c>
      <c r="I951" s="84" t="s">
        <v>75</v>
      </c>
      <c r="J951" s="471">
        <v>19.7</v>
      </c>
      <c r="K951" s="304">
        <f t="shared" si="32"/>
        <v>40</v>
      </c>
      <c r="L951" s="221">
        <v>40</v>
      </c>
      <c r="M951" s="220" t="e">
        <f>IF(L951="nio",0,IF(L951&gt;0,L951*J951/N951,0))*VLOOKUP(B951,'2B-Kosten per locatie'!$A$14:$D$38,4,FALSE)</f>
        <v>#DIV/0!</v>
      </c>
      <c r="N951" s="305">
        <f>IF(L951="nio",0,IF(L951&gt;0,VLOOKUP(G951,'3-Productie normen'!A:J,VLOOKUP(L951,'3-Productie normen'!$B$34:$C$37,2,FALSE),FALSE)))</f>
        <v>0</v>
      </c>
      <c r="O951" s="306" t="str">
        <f>VLOOKUP(G951,'3-Productie normen'!A:L,9,FALSE)</f>
        <v>V</v>
      </c>
      <c r="P951" s="306"/>
      <c r="R951" s="307">
        <f t="shared" si="31"/>
        <v>788</v>
      </c>
    </row>
    <row r="952" spans="1:18" ht="14.1" customHeight="1">
      <c r="A952" s="73">
        <v>952</v>
      </c>
      <c r="B952" s="457" t="s">
        <v>272</v>
      </c>
      <c r="C952" s="273" t="s">
        <v>740</v>
      </c>
      <c r="D952" s="302">
        <v>1</v>
      </c>
      <c r="E952" s="470" t="s">
        <v>729</v>
      </c>
      <c r="F952" s="84" t="s">
        <v>730</v>
      </c>
      <c r="G952" s="84" t="s">
        <v>41</v>
      </c>
      <c r="H952" s="84" t="s">
        <v>645</v>
      </c>
      <c r="I952" s="458" t="s">
        <v>76</v>
      </c>
      <c r="J952" s="471">
        <v>5.2</v>
      </c>
      <c r="K952" s="304">
        <f t="shared" si="32"/>
        <v>200</v>
      </c>
      <c r="L952" s="221">
        <v>200</v>
      </c>
      <c r="M952" s="220" t="e">
        <f>IF(L952="nio",0,IF(L952&gt;0,L952*J952/N952,0))*VLOOKUP(B952,'2B-Kosten per locatie'!$A$14:$D$38,4,FALSE)</f>
        <v>#DIV/0!</v>
      </c>
      <c r="N952" s="305">
        <f>IF(L952="nio",0,IF(L952&gt;0,VLOOKUP(G952,'3-Productie normen'!A:J,VLOOKUP(L952,'3-Productie normen'!$B$34:$C$37,2,FALSE),FALSE)))</f>
        <v>0</v>
      </c>
      <c r="O952" s="306" t="str">
        <f>VLOOKUP(G952,'3-Productie normen'!A:L,9,FALSE)</f>
        <v>S</v>
      </c>
      <c r="P952" s="306"/>
      <c r="R952" s="307">
        <f t="shared" si="31"/>
        <v>1040</v>
      </c>
    </row>
    <row r="953" spans="1:18" ht="14.1" customHeight="1">
      <c r="A953" s="73">
        <v>953</v>
      </c>
      <c r="B953" s="457" t="s">
        <v>272</v>
      </c>
      <c r="C953" s="273" t="s">
        <v>740</v>
      </c>
      <c r="D953" s="302">
        <v>1</v>
      </c>
      <c r="E953" s="470" t="s">
        <v>731</v>
      </c>
      <c r="F953" s="84" t="s">
        <v>691</v>
      </c>
      <c r="G953" s="84" t="s">
        <v>41</v>
      </c>
      <c r="H953" s="84" t="s">
        <v>645</v>
      </c>
      <c r="I953" s="458" t="s">
        <v>76</v>
      </c>
      <c r="J953" s="471">
        <v>7.5</v>
      </c>
      <c r="K953" s="304">
        <f t="shared" si="32"/>
        <v>200</v>
      </c>
      <c r="L953" s="221">
        <v>200</v>
      </c>
      <c r="M953" s="220" t="e">
        <f>IF(L953="nio",0,IF(L953&gt;0,L953*J953/N953,0))*VLOOKUP(B953,'2B-Kosten per locatie'!$A$14:$D$38,4,FALSE)</f>
        <v>#DIV/0!</v>
      </c>
      <c r="N953" s="305">
        <f>IF(L953="nio",0,IF(L953&gt;0,VLOOKUP(G953,'3-Productie normen'!A:J,VLOOKUP(L953,'3-Productie normen'!$B$34:$C$37,2,FALSE),FALSE)))</f>
        <v>0</v>
      </c>
      <c r="O953" s="306" t="str">
        <f>VLOOKUP(G953,'3-Productie normen'!A:L,9,FALSE)</f>
        <v>S</v>
      </c>
      <c r="P953" s="306"/>
      <c r="R953" s="307">
        <f t="shared" si="31"/>
        <v>1500</v>
      </c>
    </row>
    <row r="954" spans="1:18" ht="14.1" customHeight="1">
      <c r="A954" s="73">
        <v>954</v>
      </c>
      <c r="B954" s="457" t="s">
        <v>272</v>
      </c>
      <c r="C954" s="273" t="s">
        <v>740</v>
      </c>
      <c r="D954" s="302">
        <v>1</v>
      </c>
      <c r="E954" s="470" t="s">
        <v>732</v>
      </c>
      <c r="F954" s="84" t="s">
        <v>691</v>
      </c>
      <c r="G954" s="84" t="s">
        <v>41</v>
      </c>
      <c r="H954" s="84" t="s">
        <v>645</v>
      </c>
      <c r="I954" s="458" t="s">
        <v>76</v>
      </c>
      <c r="J954" s="471">
        <v>7.5</v>
      </c>
      <c r="K954" s="304">
        <f t="shared" si="32"/>
        <v>200</v>
      </c>
      <c r="L954" s="221">
        <v>200</v>
      </c>
      <c r="M954" s="220" t="e">
        <f>IF(L954="nio",0,IF(L954&gt;0,L954*J954/N954,0))*VLOOKUP(B954,'2B-Kosten per locatie'!$A$14:$D$38,4,FALSE)</f>
        <v>#DIV/0!</v>
      </c>
      <c r="N954" s="305">
        <f>IF(L954="nio",0,IF(L954&gt;0,VLOOKUP(G954,'3-Productie normen'!A:J,VLOOKUP(L954,'3-Productie normen'!$B$34:$C$37,2,FALSE),FALSE)))</f>
        <v>0</v>
      </c>
      <c r="O954" s="306" t="str">
        <f>VLOOKUP(G954,'3-Productie normen'!A:L,9,FALSE)</f>
        <v>S</v>
      </c>
      <c r="P954" s="306"/>
      <c r="R954" s="307">
        <f t="shared" si="31"/>
        <v>1500</v>
      </c>
    </row>
    <row r="955" spans="1:18" ht="14.1" customHeight="1">
      <c r="A955" s="73">
        <v>955</v>
      </c>
      <c r="B955" s="457" t="s">
        <v>272</v>
      </c>
      <c r="C955" s="273" t="s">
        <v>740</v>
      </c>
      <c r="D955" s="302">
        <v>1</v>
      </c>
      <c r="E955" s="470" t="s">
        <v>733</v>
      </c>
      <c r="F955" s="84" t="s">
        <v>566</v>
      </c>
      <c r="G955" s="84" t="s">
        <v>49</v>
      </c>
      <c r="H955" s="84" t="s">
        <v>75</v>
      </c>
      <c r="I955" s="84" t="s">
        <v>75</v>
      </c>
      <c r="J955" s="471">
        <v>2.4</v>
      </c>
      <c r="K955" s="304">
        <f t="shared" si="32"/>
        <v>40</v>
      </c>
      <c r="L955" s="221">
        <v>40</v>
      </c>
      <c r="M955" s="220" t="e">
        <f>IF(L955="nio",0,IF(L955&gt;0,L955*J955/N955,0))*VLOOKUP(B955,'2B-Kosten per locatie'!$A$14:$D$38,4,FALSE)</f>
        <v>#DIV/0!</v>
      </c>
      <c r="N955" s="305">
        <f>IF(L955="nio",0,IF(L955&gt;0,VLOOKUP(G955,'3-Productie normen'!A:J,VLOOKUP(L955,'3-Productie normen'!$B$34:$C$37,2,FALSE),FALSE)))</f>
        <v>0</v>
      </c>
      <c r="O955" s="306" t="str">
        <f>VLOOKUP(G955,'3-Productie normen'!A:L,9,FALSE)</f>
        <v>V</v>
      </c>
      <c r="P955" s="306"/>
      <c r="R955" s="307">
        <f t="shared" si="31"/>
        <v>96</v>
      </c>
    </row>
    <row r="956" spans="1:18" ht="14.1" customHeight="1">
      <c r="A956" s="73">
        <v>956</v>
      </c>
      <c r="B956" s="457" t="s">
        <v>272</v>
      </c>
      <c r="C956" s="273" t="s">
        <v>740</v>
      </c>
      <c r="D956" s="302">
        <v>1</v>
      </c>
      <c r="E956" s="470" t="s">
        <v>734</v>
      </c>
      <c r="F956" s="84" t="s">
        <v>735</v>
      </c>
      <c r="G956" s="84" t="s">
        <v>49</v>
      </c>
      <c r="H956" s="84" t="s">
        <v>75</v>
      </c>
      <c r="I956" s="84" t="s">
        <v>75</v>
      </c>
      <c r="J956" s="471">
        <v>9.4</v>
      </c>
      <c r="K956" s="304">
        <f t="shared" si="32"/>
        <v>40</v>
      </c>
      <c r="L956" s="221">
        <v>40</v>
      </c>
      <c r="M956" s="220" t="e">
        <f>IF(L956="nio",0,IF(L956&gt;0,L956*J956/N956,0))*VLOOKUP(B956,'2B-Kosten per locatie'!$A$14:$D$38,4,FALSE)</f>
        <v>#DIV/0!</v>
      </c>
      <c r="N956" s="305">
        <f>IF(L956="nio",0,IF(L956&gt;0,VLOOKUP(G956,'3-Productie normen'!A:J,VLOOKUP(L956,'3-Productie normen'!$B$34:$C$37,2,FALSE),FALSE)))</f>
        <v>0</v>
      </c>
      <c r="O956" s="306" t="str">
        <f>VLOOKUP(G956,'3-Productie normen'!A:L,9,FALSE)</f>
        <v>V</v>
      </c>
      <c r="P956" s="306"/>
      <c r="R956" s="307">
        <f t="shared" si="31"/>
        <v>376</v>
      </c>
    </row>
    <row r="957" spans="1:18" ht="14.1" customHeight="1">
      <c r="A957" s="73">
        <v>957</v>
      </c>
      <c r="B957" s="457" t="s">
        <v>272</v>
      </c>
      <c r="C957" s="273" t="s">
        <v>740</v>
      </c>
      <c r="D957" s="302">
        <v>1</v>
      </c>
      <c r="E957" s="470" t="s">
        <v>736</v>
      </c>
      <c r="F957" s="84" t="s">
        <v>287</v>
      </c>
      <c r="G957" s="84" t="s">
        <v>43</v>
      </c>
      <c r="H957" s="84" t="s">
        <v>75</v>
      </c>
      <c r="I957" s="84" t="s">
        <v>75</v>
      </c>
      <c r="J957" s="471">
        <v>123.3</v>
      </c>
      <c r="K957" s="304">
        <f t="shared" si="32"/>
        <v>200</v>
      </c>
      <c r="L957" s="221">
        <v>200</v>
      </c>
      <c r="M957" s="220" t="e">
        <f>IF(L957="nio",0,IF(L957&gt;0,L957*J957/N957,0))*VLOOKUP(B957,'2B-Kosten per locatie'!$A$14:$D$38,4,FALSE)</f>
        <v>#DIV/0!</v>
      </c>
      <c r="N957" s="305">
        <f>IF(L957="nio",0,IF(L957&gt;0,VLOOKUP(G957,'3-Productie normen'!A:J,VLOOKUP(L957,'3-Productie normen'!$B$34:$C$37,2,FALSE),FALSE)))</f>
        <v>0</v>
      </c>
      <c r="O957" s="306" t="str">
        <f>VLOOKUP(G957,'3-Productie normen'!A:L,9,FALSE)</f>
        <v>V</v>
      </c>
      <c r="P957" s="306"/>
      <c r="R957" s="307">
        <f t="shared" si="31"/>
        <v>24660</v>
      </c>
    </row>
    <row r="958" spans="1:18" ht="14.1" customHeight="1">
      <c r="A958" s="73">
        <v>958</v>
      </c>
      <c r="B958" s="457" t="s">
        <v>272</v>
      </c>
      <c r="C958" s="273" t="s">
        <v>740</v>
      </c>
      <c r="D958" s="302">
        <v>2</v>
      </c>
      <c r="E958" s="470" t="s">
        <v>737</v>
      </c>
      <c r="F958" s="84" t="s">
        <v>738</v>
      </c>
      <c r="G958" s="84" t="s">
        <v>48</v>
      </c>
      <c r="H958" s="84" t="s">
        <v>78</v>
      </c>
      <c r="I958" s="458" t="s">
        <v>79</v>
      </c>
      <c r="J958" s="471">
        <v>16.5</v>
      </c>
      <c r="K958" s="304">
        <f t="shared" si="32"/>
        <v>80</v>
      </c>
      <c r="L958" s="221">
        <v>80</v>
      </c>
      <c r="M958" s="220" t="e">
        <f>IF(L958="nio",0,IF(L958&gt;0,L958*J958/N958,0))*VLOOKUP(B958,'2B-Kosten per locatie'!$A$14:$D$38,4,FALSE)</f>
        <v>#DIV/0!</v>
      </c>
      <c r="N958" s="305">
        <f>IF(L958="nio",0,IF(L958&gt;0,VLOOKUP(G958,'3-Productie normen'!A:J,VLOOKUP(L958,'3-Productie normen'!$B$34:$C$37,2,FALSE),FALSE)))</f>
        <v>0</v>
      </c>
      <c r="O958" s="306" t="str">
        <f>VLOOKUP(G958,'3-Productie normen'!A:L,9,FALSE)</f>
        <v>B</v>
      </c>
      <c r="P958" s="306"/>
      <c r="R958" s="307">
        <f t="shared" si="31"/>
        <v>1320</v>
      </c>
    </row>
    <row r="959" spans="1:18" ht="14.1" customHeight="1">
      <c r="A959" s="73">
        <v>959</v>
      </c>
      <c r="B959" s="457" t="s">
        <v>272</v>
      </c>
      <c r="C959" s="273" t="s">
        <v>740</v>
      </c>
      <c r="D959" s="302">
        <v>2</v>
      </c>
      <c r="E959" s="470" t="s">
        <v>739</v>
      </c>
      <c r="F959" s="84" t="s">
        <v>566</v>
      </c>
      <c r="G959" s="84" t="s">
        <v>49</v>
      </c>
      <c r="H959" s="84" t="s">
        <v>75</v>
      </c>
      <c r="I959" s="84" t="s">
        <v>75</v>
      </c>
      <c r="J959" s="471">
        <v>11.6</v>
      </c>
      <c r="K959" s="304">
        <f t="shared" si="32"/>
        <v>40</v>
      </c>
      <c r="L959" s="221">
        <v>40</v>
      </c>
      <c r="M959" s="220" t="e">
        <f>IF(L959="nio",0,IF(L959&gt;0,L959*J959/N959,0))*VLOOKUP(B959,'2B-Kosten per locatie'!$A$14:$D$38,4,FALSE)</f>
        <v>#DIV/0!</v>
      </c>
      <c r="N959" s="305">
        <f>IF(L959="nio",0,IF(L959&gt;0,VLOOKUP(G959,'3-Productie normen'!A:J,VLOOKUP(L959,'3-Productie normen'!$B$34:$C$37,2,FALSE),FALSE)))</f>
        <v>0</v>
      </c>
      <c r="O959" s="306" t="str">
        <f>VLOOKUP(G959,'3-Productie normen'!A:L,9,FALSE)</f>
        <v>V</v>
      </c>
      <c r="P959" s="306"/>
      <c r="R959" s="307">
        <f t="shared" si="31"/>
        <v>464</v>
      </c>
    </row>
  </sheetData>
  <autoFilter ref="B9:R959"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44"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4" min="1" max="21" man="1"/>
    <brk id="363" min="1"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3"/>
  <sheetViews>
    <sheetView showGridLines="0" showZeros="0" showOutlineSymbols="0" zoomScaleNormal="100" zoomScaleSheetLayoutView="100" workbookViewId="0">
      <pane ySplit="9" topLeftCell="A10" activePane="bottomLeft" state="frozen"/>
      <selection activeCell="B1" sqref="B1"/>
      <selection pane="bottomLeft" activeCell="G52" sqref="G52"/>
    </sheetView>
  </sheetViews>
  <sheetFormatPr defaultColWidth="9.33203125" defaultRowHeight="13.2"/>
  <cols>
    <col min="1" max="1" width="45.5546875" style="57" customWidth="1"/>
    <col min="2" max="2" width="18.33203125" style="57" customWidth="1"/>
    <col min="3" max="3" width="18.44140625" style="57"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447" t="s">
        <v>5</v>
      </c>
      <c r="B1" s="88"/>
      <c r="C1" s="89"/>
      <c r="D1" s="1"/>
      <c r="E1" s="1"/>
      <c r="F1" s="1"/>
      <c r="G1" s="1"/>
    </row>
    <row r="2" spans="1:8">
      <c r="A2" s="89"/>
      <c r="B2" s="89"/>
      <c r="C2" s="89"/>
      <c r="D2" s="1"/>
      <c r="E2" s="1"/>
      <c r="F2" s="1"/>
      <c r="G2" s="1"/>
    </row>
    <row r="3" spans="1:8" ht="15.6">
      <c r="A3" s="39" t="str">
        <f>'2B-Kosten per locatie'!A3</f>
        <v>Naam opdrachtgever</v>
      </c>
      <c r="B3" s="46" t="str">
        <f>'2B-Kosten per locatie'!B3</f>
        <v>Nestas Scholengroep</v>
      </c>
      <c r="C3" s="89"/>
      <c r="D3" s="1"/>
      <c r="E3" s="31"/>
      <c r="F3" s="1"/>
      <c r="G3" s="1"/>
    </row>
    <row r="4" spans="1:8" ht="15.6">
      <c r="A4" s="39" t="str">
        <f>'2B-Kosten per locatie'!A4</f>
        <v>Calculatie onderdeel</v>
      </c>
      <c r="B4" s="46" t="str">
        <f ca="1">MID(CELL("bestandsnaam",$C$9),SEARCH("]",CELL("bestandsnaam",$C$9),1)+1,256)</f>
        <v>5-Premies en opslagen</v>
      </c>
      <c r="C4" s="90"/>
      <c r="D4" s="16"/>
      <c r="E4" s="4"/>
      <c r="F4" s="4"/>
      <c r="G4" s="4"/>
    </row>
    <row r="5" spans="1:8" ht="15.6">
      <c r="A5" s="39" t="str">
        <f>'2B-Kosten per locatie'!A5</f>
        <v>Gebouw/plaats</v>
      </c>
      <c r="B5" s="46" t="str">
        <f>'2B-Kosten per locatie'!B5</f>
        <v>Dordrecht</v>
      </c>
      <c r="C5" s="39"/>
      <c r="D5" s="8"/>
      <c r="E5" s="17"/>
      <c r="F5" s="5"/>
      <c r="G5" s="4"/>
    </row>
    <row r="6" spans="1:8" ht="15.6">
      <c r="A6" s="39" t="str">
        <f>'2B-Kosten per locatie'!A6</f>
        <v>Referentie nummer</v>
      </c>
      <c r="B6" s="46" t="str">
        <f>'2B-Kosten per locatie'!B6</f>
        <v>TN609714</v>
      </c>
      <c r="C6" s="75"/>
      <c r="D6" s="8"/>
      <c r="E6" s="33"/>
      <c r="F6" s="32"/>
      <c r="G6" s="34"/>
      <c r="H6" s="35"/>
    </row>
    <row r="7" spans="1:8" ht="15.6">
      <c r="A7" s="39" t="str">
        <f>'2B-Kosten per locatie'!A7</f>
        <v>Naam dienstverlener</v>
      </c>
      <c r="B7" s="46">
        <f>'2B-Kosten per locatie'!B7</f>
        <v>0</v>
      </c>
      <c r="C7" s="75"/>
      <c r="D7" s="8"/>
      <c r="E7" s="17"/>
      <c r="F7" s="5"/>
      <c r="G7" s="4"/>
    </row>
    <row r="8" spans="1:8" ht="15.6">
      <c r="A8" s="39" t="str">
        <f>'2B-Kosten per locatie'!A8</f>
        <v>Prijspeil</v>
      </c>
      <c r="B8" s="222">
        <f>'2B-Kosten per locatie'!B8</f>
        <v>46388</v>
      </c>
      <c r="C8" s="91"/>
      <c r="D8" s="17"/>
      <c r="E8" s="17"/>
      <c r="F8" s="5"/>
      <c r="G8" s="4"/>
    </row>
    <row r="9" spans="1:8" ht="18.600000000000001">
      <c r="A9" s="190"/>
      <c r="B9" s="91"/>
      <c r="C9" s="91"/>
      <c r="D9" s="17"/>
      <c r="E9" s="17"/>
      <c r="F9" s="5"/>
      <c r="G9" s="4"/>
    </row>
    <row r="10" spans="1:8" ht="21">
      <c r="A10" s="311" t="s">
        <v>81</v>
      </c>
      <c r="B10" s="312"/>
      <c r="C10" s="313"/>
      <c r="D10" s="17"/>
      <c r="E10" s="17"/>
      <c r="F10" s="5"/>
      <c r="G10" s="4"/>
    </row>
    <row r="11" spans="1:8">
      <c r="A11" s="92"/>
      <c r="B11" s="93"/>
      <c r="C11" s="93"/>
      <c r="D11" s="17"/>
      <c r="E11" s="17"/>
      <c r="F11" s="4"/>
      <c r="G11" s="4"/>
    </row>
    <row r="12" spans="1:8">
      <c r="A12" s="314"/>
      <c r="B12" s="308"/>
      <c r="C12" s="315" t="s">
        <v>82</v>
      </c>
      <c r="D12" s="17"/>
      <c r="E12" s="17"/>
      <c r="F12" s="5"/>
      <c r="G12" s="4"/>
    </row>
    <row r="13" spans="1:8">
      <c r="A13" s="94" t="s">
        <v>83</v>
      </c>
      <c r="B13" s="308"/>
      <c r="C13" s="223"/>
      <c r="D13" s="17"/>
      <c r="E13" s="17"/>
      <c r="F13" s="18"/>
      <c r="G13" s="4"/>
    </row>
    <row r="14" spans="1:8">
      <c r="A14" s="94" t="s">
        <v>84</v>
      </c>
      <c r="B14" s="308"/>
      <c r="C14" s="223"/>
      <c r="D14" s="17"/>
      <c r="E14" s="17"/>
      <c r="F14" s="18"/>
      <c r="G14" s="4"/>
    </row>
    <row r="15" spans="1:8">
      <c r="A15" s="94" t="s">
        <v>85</v>
      </c>
      <c r="B15" s="308"/>
      <c r="C15" s="223"/>
      <c r="D15" s="17"/>
      <c r="E15" s="17"/>
      <c r="F15" s="18"/>
      <c r="G15" s="4"/>
    </row>
    <row r="16" spans="1:8">
      <c r="A16" s="316" t="s">
        <v>25</v>
      </c>
      <c r="B16" s="317"/>
      <c r="C16" s="318">
        <f>SUM(C13:C15)</f>
        <v>0</v>
      </c>
      <c r="D16" s="17"/>
      <c r="E16" s="17"/>
      <c r="F16" s="4"/>
    </row>
    <row r="17" spans="1:7">
      <c r="A17" s="316"/>
      <c r="B17" s="317"/>
      <c r="C17" s="318"/>
      <c r="D17" s="17"/>
      <c r="E17" s="17"/>
      <c r="F17" s="4"/>
    </row>
    <row r="18" spans="1:7">
      <c r="A18" s="525" t="s">
        <v>86</v>
      </c>
      <c r="B18" s="526"/>
      <c r="C18" s="223"/>
      <c r="D18" s="17"/>
      <c r="E18" s="17"/>
      <c r="F18" s="4"/>
    </row>
    <row r="19" spans="1:7">
      <c r="A19" s="94" t="s">
        <v>87</v>
      </c>
      <c r="B19" s="95"/>
      <c r="C19" s="223"/>
      <c r="D19" s="17"/>
      <c r="E19" s="17"/>
      <c r="F19" s="4"/>
    </row>
    <row r="20" spans="1:7">
      <c r="A20" s="525" t="s">
        <v>88</v>
      </c>
      <c r="B20" s="526"/>
      <c r="C20" s="223"/>
      <c r="D20" s="17"/>
      <c r="E20" s="17"/>
      <c r="F20" s="4"/>
    </row>
    <row r="21" spans="1:7">
      <c r="A21" s="525" t="s">
        <v>89</v>
      </c>
      <c r="B21" s="526"/>
      <c r="C21" s="319" t="e">
        <f>C34</f>
        <v>#DIV/0!</v>
      </c>
      <c r="D21" s="17"/>
      <c r="E21" s="17"/>
      <c r="F21" s="4"/>
    </row>
    <row r="22" spans="1:7">
      <c r="A22" s="525" t="s">
        <v>90</v>
      </c>
      <c r="B22" s="526"/>
      <c r="C22" s="223"/>
      <c r="D22" s="17"/>
      <c r="E22" s="17"/>
      <c r="F22" s="4"/>
    </row>
    <row r="23" spans="1:7">
      <c r="A23" s="525" t="s">
        <v>91</v>
      </c>
      <c r="B23" s="526"/>
      <c r="C23" s="223"/>
      <c r="D23" s="17"/>
      <c r="E23" s="17"/>
      <c r="F23" s="4"/>
    </row>
    <row r="24" spans="1:7">
      <c r="A24" s="527" t="s">
        <v>92</v>
      </c>
      <c r="B24" s="528"/>
      <c r="C24" s="320" t="e">
        <f>SUM(C16:C23)</f>
        <v>#DIV/0!</v>
      </c>
      <c r="D24" s="17"/>
      <c r="E24" s="17"/>
      <c r="F24" s="4"/>
    </row>
    <row r="25" spans="1:7">
      <c r="A25" s="96"/>
      <c r="B25" s="97"/>
      <c r="C25" s="98"/>
      <c r="D25" s="17"/>
      <c r="E25" s="17"/>
      <c r="F25" s="7"/>
      <c r="G25" s="4"/>
    </row>
    <row r="26" spans="1:7" ht="21">
      <c r="A26" s="311" t="s">
        <v>93</v>
      </c>
      <c r="B26" s="312"/>
      <c r="C26" s="313"/>
      <c r="D26" s="17"/>
      <c r="E26" s="17"/>
      <c r="F26" s="5"/>
      <c r="G26" s="4"/>
    </row>
    <row r="27" spans="1:7">
      <c r="A27" s="92"/>
      <c r="B27" s="93"/>
      <c r="C27" s="93"/>
      <c r="D27" s="17"/>
      <c r="E27" s="17"/>
      <c r="F27" s="4"/>
      <c r="G27" s="4"/>
    </row>
    <row r="28" spans="1:7">
      <c r="A28" s="93"/>
      <c r="B28" s="93"/>
      <c r="C28" s="321" t="s">
        <v>94</v>
      </c>
      <c r="D28" s="17"/>
      <c r="E28" s="17"/>
      <c r="F28" s="4"/>
      <c r="G28" s="4"/>
    </row>
    <row r="29" spans="1:7">
      <c r="A29" s="94" t="s">
        <v>95</v>
      </c>
      <c r="B29" s="308"/>
      <c r="C29" s="322">
        <f>'6-Opbouw uurtarief productie'!E20</f>
        <v>0</v>
      </c>
      <c r="D29" s="17"/>
      <c r="E29" s="17"/>
      <c r="G29" s="4"/>
    </row>
    <row r="30" spans="1:7">
      <c r="A30" s="94" t="s">
        <v>96</v>
      </c>
      <c r="B30" s="99" t="s">
        <v>97</v>
      </c>
      <c r="C30" s="323"/>
      <c r="D30" s="17"/>
      <c r="E30" s="17"/>
      <c r="F30" s="5"/>
      <c r="G30" s="4"/>
    </row>
    <row r="31" spans="1:7">
      <c r="A31" s="94" t="s">
        <v>98</v>
      </c>
      <c r="B31" s="308"/>
      <c r="C31" s="224">
        <f>C29+C30</f>
        <v>0</v>
      </c>
      <c r="D31" s="17"/>
      <c r="E31" s="17"/>
      <c r="F31" s="5"/>
      <c r="G31" s="4"/>
    </row>
    <row r="32" spans="1:7">
      <c r="A32" s="324" t="s">
        <v>99</v>
      </c>
      <c r="B32" s="100"/>
      <c r="C32" s="325"/>
      <c r="E32" s="19"/>
      <c r="F32" s="5"/>
      <c r="G32" s="4"/>
    </row>
    <row r="33" spans="1:7">
      <c r="A33" s="92"/>
      <c r="B33" s="326"/>
      <c r="C33" s="225"/>
      <c r="E33" s="3"/>
      <c r="F33" s="4"/>
      <c r="G33" s="4"/>
    </row>
    <row r="34" spans="1:7">
      <c r="A34" s="327" t="s">
        <v>100</v>
      </c>
      <c r="B34" s="328"/>
      <c r="C34" s="329" t="e">
        <f>(C31/C29)*C32</f>
        <v>#DIV/0!</v>
      </c>
      <c r="E34" s="20"/>
      <c r="F34" s="5"/>
      <c r="G34" s="21"/>
    </row>
    <row r="35" spans="1:7">
      <c r="A35" s="92"/>
      <c r="B35" s="93"/>
      <c r="C35" s="93"/>
      <c r="E35" s="20"/>
      <c r="F35" s="5"/>
      <c r="G35" s="4"/>
    </row>
    <row r="36" spans="1:7" ht="21">
      <c r="A36" s="330" t="s">
        <v>101</v>
      </c>
      <c r="B36" s="331"/>
      <c r="C36" s="332"/>
      <c r="E36" s="20"/>
      <c r="F36" s="5"/>
      <c r="G36" s="4"/>
    </row>
    <row r="37" spans="1:7">
      <c r="A37" s="96"/>
      <c r="B37" s="97"/>
      <c r="C37" s="98"/>
      <c r="E37" s="20"/>
      <c r="F37" s="5"/>
      <c r="G37" s="4"/>
    </row>
    <row r="38" spans="1:7" ht="16.2">
      <c r="A38" s="96"/>
      <c r="B38" s="333" t="s">
        <v>102</v>
      </c>
      <c r="C38" s="98"/>
      <c r="E38" s="20"/>
      <c r="F38" s="5"/>
      <c r="G38" s="4"/>
    </row>
    <row r="39" spans="1:7">
      <c r="A39" s="334" t="s">
        <v>103</v>
      </c>
      <c r="B39" s="335">
        <v>365</v>
      </c>
      <c r="C39" s="98"/>
      <c r="E39" s="20"/>
      <c r="F39" s="5"/>
      <c r="G39" s="9"/>
    </row>
    <row r="40" spans="1:7">
      <c r="A40" s="334" t="s">
        <v>104</v>
      </c>
      <c r="B40" s="335">
        <v>104</v>
      </c>
      <c r="C40" s="98"/>
      <c r="E40" s="20"/>
      <c r="F40" s="5"/>
      <c r="G40" s="9"/>
    </row>
    <row r="41" spans="1:7">
      <c r="A41" s="336" t="s">
        <v>105</v>
      </c>
      <c r="B41" s="337">
        <f>B39-B40</f>
        <v>261</v>
      </c>
      <c r="C41" s="98"/>
      <c r="E41" s="20"/>
      <c r="F41" s="5"/>
      <c r="G41" s="6"/>
    </row>
    <row r="42" spans="1:7">
      <c r="A42" s="338"/>
      <c r="B42" s="339"/>
      <c r="C42" s="98"/>
      <c r="E42" s="20"/>
      <c r="F42" s="5"/>
      <c r="G42" s="6"/>
    </row>
    <row r="43" spans="1:7">
      <c r="A43" s="334" t="s">
        <v>106</v>
      </c>
      <c r="B43" s="340"/>
      <c r="C43" s="98"/>
      <c r="E43" s="20"/>
      <c r="F43" s="5"/>
      <c r="G43" s="6"/>
    </row>
    <row r="44" spans="1:7">
      <c r="A44" s="334" t="s">
        <v>107</v>
      </c>
      <c r="B44" s="340"/>
      <c r="C44" s="98"/>
      <c r="E44" s="20"/>
      <c r="F44" s="5"/>
      <c r="G44" s="6"/>
    </row>
    <row r="45" spans="1:7">
      <c r="A45" s="334" t="s">
        <v>108</v>
      </c>
      <c r="B45" s="340"/>
      <c r="C45" s="98"/>
      <c r="E45" s="20"/>
      <c r="F45" s="5"/>
      <c r="G45" s="6"/>
    </row>
    <row r="46" spans="1:7">
      <c r="A46" s="334" t="s">
        <v>109</v>
      </c>
      <c r="B46" s="340"/>
      <c r="C46" s="98"/>
      <c r="E46" s="20"/>
      <c r="F46" s="5"/>
      <c r="G46" s="6"/>
    </row>
    <row r="47" spans="1:7">
      <c r="A47" s="336" t="s">
        <v>110</v>
      </c>
      <c r="B47" s="337">
        <f>B41-SUM(B43:B46)</f>
        <v>261</v>
      </c>
      <c r="C47" s="98"/>
      <c r="E47" s="20"/>
      <c r="F47" s="5"/>
      <c r="G47" s="6"/>
    </row>
    <row r="48" spans="1:7">
      <c r="A48" s="341"/>
      <c r="B48" s="339"/>
      <c r="C48" s="98"/>
      <c r="E48" s="20"/>
      <c r="F48" s="5"/>
      <c r="G48" s="6"/>
    </row>
    <row r="49" spans="1:7">
      <c r="A49" s="342" t="s">
        <v>111</v>
      </c>
      <c r="B49" s="343">
        <f>IF(B43=0,0,B43/$B$47)</f>
        <v>0</v>
      </c>
      <c r="C49" s="98"/>
      <c r="E49" s="20"/>
      <c r="F49" s="5"/>
      <c r="G49" s="6"/>
    </row>
    <row r="50" spans="1:7">
      <c r="A50" s="342" t="s">
        <v>107</v>
      </c>
      <c r="B50" s="343">
        <f>IF(B44=0,0,B44/$B$47)</f>
        <v>0</v>
      </c>
      <c r="C50" s="98"/>
      <c r="E50" s="20"/>
      <c r="F50" s="5"/>
      <c r="G50" s="6"/>
    </row>
    <row r="51" spans="1:7">
      <c r="A51" s="334" t="s">
        <v>108</v>
      </c>
      <c r="B51" s="343">
        <f>IF(B45=0,0,B45/$B$47)</f>
        <v>0</v>
      </c>
      <c r="C51" s="98"/>
      <c r="E51" s="20"/>
      <c r="F51" s="5"/>
      <c r="G51" s="6"/>
    </row>
    <row r="52" spans="1:7">
      <c r="A52" s="342" t="s">
        <v>109</v>
      </c>
      <c r="B52" s="343">
        <f>IF(B46=0,0,B46/$B$47)</f>
        <v>0</v>
      </c>
      <c r="C52" s="98"/>
      <c r="E52" s="20"/>
      <c r="F52" s="5"/>
      <c r="G52" s="10"/>
    </row>
    <row r="53" spans="1:7">
      <c r="A53" s="336" t="s">
        <v>112</v>
      </c>
      <c r="B53" s="344">
        <f>SUM(B49:B52)</f>
        <v>0</v>
      </c>
      <c r="C53" s="98"/>
      <c r="E53" s="20"/>
      <c r="F53" s="5"/>
      <c r="G53" s="11"/>
    </row>
    <row r="54" spans="1:7">
      <c r="A54" s="101"/>
      <c r="B54" s="101"/>
      <c r="C54" s="101"/>
      <c r="E54" s="20"/>
      <c r="F54" s="5"/>
      <c r="G54" s="1"/>
    </row>
    <row r="55" spans="1:7" ht="31.2" customHeight="1">
      <c r="A55" s="522" t="s">
        <v>113</v>
      </c>
      <c r="B55" s="523"/>
      <c r="C55" s="524"/>
      <c r="E55" s="20"/>
      <c r="F55" s="5"/>
      <c r="G55" s="1"/>
    </row>
    <row r="58" spans="1:7" ht="13.8">
      <c r="A58" s="102"/>
      <c r="B58" s="103"/>
    </row>
    <row r="59" spans="1:7" ht="13.8">
      <c r="A59" s="102"/>
      <c r="B59" s="103"/>
    </row>
    <row r="60" spans="1:7" ht="13.8">
      <c r="A60" s="102"/>
      <c r="B60" s="103"/>
    </row>
    <row r="61" spans="1:7" ht="13.8">
      <c r="A61" s="102"/>
      <c r="B61" s="103"/>
    </row>
    <row r="62" spans="1:7" ht="13.8">
      <c r="A62" s="104"/>
      <c r="B62" s="103"/>
    </row>
    <row r="63" spans="1:7" ht="13.8">
      <c r="A63" s="103"/>
      <c r="B63" s="103"/>
    </row>
    <row r="64" spans="1:7" ht="13.8">
      <c r="A64" s="103"/>
      <c r="B64" s="103"/>
    </row>
    <row r="65" spans="1:3" ht="13.8">
      <c r="A65" s="103"/>
      <c r="B65" s="103"/>
    </row>
    <row r="66" spans="1:3" ht="13.8">
      <c r="A66" s="103"/>
      <c r="B66" s="103"/>
    </row>
    <row r="67" spans="1:3" ht="13.8">
      <c r="A67" s="103"/>
      <c r="B67" s="103"/>
    </row>
    <row r="68" spans="1:3" ht="13.8">
      <c r="A68" s="103"/>
      <c r="B68" s="103"/>
    </row>
    <row r="69" spans="1:3" ht="13.8">
      <c r="A69" s="103"/>
      <c r="B69" s="103"/>
    </row>
    <row r="70" spans="1:3" ht="13.8">
      <c r="A70" s="103"/>
      <c r="B70" s="105"/>
    </row>
    <row r="71" spans="1:3" ht="13.8">
      <c r="A71" s="103"/>
      <c r="B71" s="103"/>
    </row>
    <row r="72" spans="1:3" ht="13.8">
      <c r="B72" s="103"/>
    </row>
    <row r="73" spans="1:3" ht="13.8">
      <c r="A73" s="103"/>
      <c r="B73" s="103"/>
      <c r="C73" s="103"/>
    </row>
    <row r="74" spans="1:3" ht="13.8">
      <c r="A74" s="106"/>
      <c r="B74" s="103"/>
      <c r="C74" s="106"/>
    </row>
    <row r="75" spans="1:3" ht="13.8">
      <c r="A75" s="103"/>
      <c r="B75" s="103"/>
      <c r="C75" s="103"/>
    </row>
    <row r="76" spans="1:3" ht="13.8">
      <c r="A76" s="103"/>
      <c r="B76" s="103"/>
      <c r="C76" s="103"/>
    </row>
    <row r="77" spans="1:3" ht="13.8">
      <c r="A77" s="103"/>
      <c r="B77" s="103"/>
      <c r="C77" s="103"/>
    </row>
    <row r="78" spans="1:3" ht="13.8">
      <c r="A78" s="106"/>
      <c r="B78" s="103"/>
      <c r="C78" s="106"/>
    </row>
    <row r="79" spans="1:3" ht="13.8">
      <c r="A79" s="106"/>
      <c r="B79" s="103"/>
      <c r="C79" s="106"/>
    </row>
    <row r="80" spans="1:3" ht="13.8">
      <c r="A80" s="106"/>
      <c r="B80" s="103"/>
      <c r="C80" s="106"/>
    </row>
    <row r="81" spans="1:2" ht="13.8">
      <c r="A81" s="103"/>
      <c r="B81" s="103"/>
    </row>
    <row r="82" spans="1:2" ht="13.8">
      <c r="A82" s="103"/>
      <c r="B82" s="103"/>
    </row>
    <row r="83" spans="1:2" ht="13.8">
      <c r="A83" s="103"/>
      <c r="B83" s="103"/>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74"/>
  <sheetViews>
    <sheetView showGridLines="0" showZeros="0" showOutlineSymbols="0" zoomScale="93" zoomScaleNormal="90" zoomScalePageLayoutView="50" workbookViewId="0">
      <pane ySplit="10" topLeftCell="A11" activePane="bottomLeft" state="frozen"/>
      <selection activeCell="B1" sqref="B1"/>
      <selection pane="bottomLeft" activeCell="I44" sqref="I44"/>
    </sheetView>
  </sheetViews>
  <sheetFormatPr defaultColWidth="11.44140625" defaultRowHeight="13.2"/>
  <cols>
    <col min="1" max="1" width="35.88671875" style="57" customWidth="1"/>
    <col min="2" max="2" width="21.6640625" style="57" customWidth="1"/>
    <col min="3" max="3" width="19.33203125" style="57" bestFit="1" customWidth="1"/>
    <col min="4" max="4" width="2" style="57" customWidth="1"/>
    <col min="5" max="5" width="14.44140625" style="57" customWidth="1"/>
    <col min="6" max="6" width="12.33203125" style="57" customWidth="1"/>
    <col min="7" max="7" width="9.88671875" style="57" customWidth="1"/>
    <col min="8" max="8" width="27.5546875" style="57" customWidth="1"/>
    <col min="9" max="15" width="11.44140625" style="57"/>
    <col min="16" max="16" width="14" style="57" customWidth="1"/>
    <col min="17" max="17" width="11.44140625" style="57"/>
    <col min="18" max="18" width="13.44140625" style="57" customWidth="1"/>
    <col min="19" max="21" width="11.44140625" style="57"/>
    <col min="22" max="16384" width="11.44140625" style="2"/>
  </cols>
  <sheetData>
    <row r="1" spans="1:30" ht="12.75" customHeight="1">
      <c r="A1" s="447" t="s">
        <v>5</v>
      </c>
      <c r="B1" s="88"/>
      <c r="C1" s="89"/>
      <c r="D1" s="89"/>
      <c r="E1" s="89"/>
      <c r="F1" s="89"/>
      <c r="H1" s="534"/>
      <c r="I1" s="534"/>
      <c r="J1" s="534"/>
      <c r="K1" s="534"/>
      <c r="L1" s="534"/>
      <c r="M1" s="534"/>
      <c r="N1" s="534"/>
      <c r="P1" s="442"/>
    </row>
    <row r="2" spans="1:30">
      <c r="A2" s="89"/>
      <c r="B2" s="107"/>
      <c r="C2" s="108"/>
      <c r="D2" s="107"/>
      <c r="E2" s="109"/>
      <c r="F2" s="110"/>
      <c r="H2" s="534"/>
      <c r="I2" s="534"/>
      <c r="J2" s="534"/>
      <c r="K2" s="534"/>
      <c r="L2" s="534"/>
      <c r="M2" s="534"/>
      <c r="N2" s="534"/>
      <c r="P2" s="442"/>
    </row>
    <row r="3" spans="1:30" ht="14.25" customHeight="1">
      <c r="A3" s="39" t="str">
        <f>'2B-Kosten per locatie'!A3</f>
        <v>Naam opdrachtgever</v>
      </c>
      <c r="B3" s="111" t="str">
        <f>'2B-Kosten per locatie'!B3</f>
        <v>Nestas Scholengroep</v>
      </c>
      <c r="C3" s="112"/>
      <c r="D3" s="107"/>
      <c r="E3" s="113"/>
      <c r="F3" s="114"/>
      <c r="H3" s="534"/>
      <c r="I3" s="534"/>
      <c r="J3" s="534"/>
      <c r="K3" s="534"/>
      <c r="L3" s="534"/>
      <c r="M3" s="534"/>
      <c r="N3" s="534"/>
      <c r="P3" s="442"/>
    </row>
    <row r="4" spans="1:30" ht="15.75" customHeight="1">
      <c r="A4" s="39" t="str">
        <f>'2B-Kosten per locatie'!A4</f>
        <v>Calculatie onderdeel</v>
      </c>
      <c r="B4" s="115" t="str">
        <f ca="1">MID(CELL("bestandsnaam",$C$9),SEARCH("]",CELL("bestandsnaam",$C$9),1)+1,256)</f>
        <v>6-Opbouw uurtarief productie</v>
      </c>
      <c r="C4" s="116"/>
      <c r="D4" s="117"/>
      <c r="H4" s="534"/>
      <c r="I4" s="534"/>
      <c r="J4" s="534"/>
      <c r="K4" s="534"/>
      <c r="L4" s="534"/>
      <c r="M4" s="534"/>
      <c r="N4" s="534"/>
      <c r="P4" s="442"/>
    </row>
    <row r="5" spans="1:30" ht="15.6">
      <c r="A5" s="39" t="str">
        <f>'2B-Kosten per locatie'!A5</f>
        <v>Gebouw/plaats</v>
      </c>
      <c r="B5" s="111" t="str">
        <f>'2B-Kosten per locatie'!B5</f>
        <v>Dordrecht</v>
      </c>
      <c r="C5" s="116"/>
      <c r="D5" s="117"/>
      <c r="H5" s="534"/>
      <c r="I5" s="534"/>
      <c r="J5" s="534"/>
      <c r="K5" s="534"/>
      <c r="L5" s="534"/>
      <c r="M5" s="534"/>
      <c r="N5" s="534"/>
      <c r="P5" s="442"/>
    </row>
    <row r="6" spans="1:30" ht="15.6">
      <c r="A6" s="39" t="str">
        <f>'2B-Kosten per locatie'!A6</f>
        <v>Referentie nummer</v>
      </c>
      <c r="B6" s="111" t="str">
        <f>'2B-Kosten per locatie'!B6</f>
        <v>TN609714</v>
      </c>
      <c r="C6" s="116"/>
      <c r="D6" s="117"/>
      <c r="H6" s="118"/>
      <c r="I6" s="118"/>
      <c r="J6" s="118"/>
      <c r="K6" s="118"/>
      <c r="L6" s="118"/>
      <c r="M6" s="118"/>
      <c r="N6" s="118"/>
      <c r="P6" s="442"/>
    </row>
    <row r="7" spans="1:30" ht="15.6">
      <c r="A7" s="39" t="str">
        <f>'2B-Kosten per locatie'!A7</f>
        <v>Naam dienstverlener</v>
      </c>
      <c r="B7" s="111">
        <f>'2B-Kosten per locatie'!B7</f>
        <v>0</v>
      </c>
      <c r="C7" s="116"/>
      <c r="D7" s="117"/>
      <c r="H7" s="118"/>
      <c r="I7" s="118"/>
      <c r="J7" s="118"/>
      <c r="K7" s="118"/>
      <c r="L7" s="118"/>
      <c r="M7" s="118"/>
      <c r="N7" s="118"/>
      <c r="P7" s="442"/>
    </row>
    <row r="8" spans="1:30" ht="15.6">
      <c r="A8" s="39" t="str">
        <f>'2B-Kosten per locatie'!A8</f>
        <v>Prijspeil</v>
      </c>
      <c r="B8" s="244">
        <f>'2B-Kosten per locatie'!B8</f>
        <v>46388</v>
      </c>
      <c r="C8" s="116"/>
      <c r="D8" s="117"/>
      <c r="J8" s="118"/>
      <c r="K8" s="118"/>
      <c r="L8" s="118"/>
      <c r="M8" s="118"/>
      <c r="N8" s="118"/>
      <c r="O8" s="119"/>
      <c r="P8" s="442"/>
    </row>
    <row r="9" spans="1:30" ht="15.6">
      <c r="A9" s="120"/>
      <c r="B9" s="121"/>
      <c r="C9" s="122"/>
      <c r="D9" s="117"/>
      <c r="E9" s="123"/>
      <c r="F9" s="124"/>
      <c r="P9" s="442"/>
    </row>
    <row r="10" spans="1:30" s="22" customFormat="1" ht="30.75" customHeight="1">
      <c r="A10" s="193" t="s">
        <v>114</v>
      </c>
      <c r="B10" s="345"/>
      <c r="C10" s="346"/>
      <c r="D10" s="191"/>
      <c r="E10" s="532" t="s">
        <v>115</v>
      </c>
      <c r="F10" s="533"/>
      <c r="G10" s="192"/>
      <c r="H10" s="193" t="s">
        <v>116</v>
      </c>
      <c r="I10" s="535" t="s">
        <v>255</v>
      </c>
      <c r="J10" s="536"/>
      <c r="K10" s="536"/>
      <c r="L10" s="536"/>
      <c r="M10" s="536"/>
      <c r="N10" s="536"/>
      <c r="O10" s="119"/>
      <c r="P10" s="442"/>
      <c r="Q10" s="57"/>
      <c r="R10" s="57"/>
      <c r="S10" s="57"/>
      <c r="T10" s="57"/>
      <c r="U10" s="57"/>
      <c r="V10" s="2"/>
    </row>
    <row r="11" spans="1:30" ht="30" customHeight="1">
      <c r="A11" s="132"/>
      <c r="B11" s="347" t="s">
        <v>117</v>
      </c>
      <c r="C11" s="348" t="s">
        <v>117</v>
      </c>
      <c r="D11" s="117"/>
      <c r="E11" s="226"/>
      <c r="F11" s="349"/>
      <c r="H11" s="132"/>
      <c r="I11" s="247">
        <v>1</v>
      </c>
      <c r="J11" s="247">
        <v>2</v>
      </c>
      <c r="K11" s="247">
        <v>3</v>
      </c>
      <c r="L11" s="247">
        <v>4</v>
      </c>
      <c r="M11" s="247">
        <v>5</v>
      </c>
      <c r="N11" s="247">
        <v>6</v>
      </c>
      <c r="P11" s="443"/>
    </row>
    <row r="12" spans="1:30">
      <c r="A12" s="132" t="s">
        <v>118</v>
      </c>
      <c r="B12" s="350" t="s">
        <v>119</v>
      </c>
      <c r="C12" s="351"/>
      <c r="D12" s="117"/>
      <c r="E12" s="227">
        <f>SUM(I41:N41)</f>
        <v>0</v>
      </c>
      <c r="F12" s="228"/>
      <c r="H12" s="132" t="s">
        <v>120</v>
      </c>
      <c r="I12" s="248"/>
      <c r="J12" s="248"/>
      <c r="K12" s="248"/>
      <c r="L12" s="248"/>
      <c r="M12" s="248"/>
      <c r="N12" s="248"/>
      <c r="P12" s="444"/>
      <c r="W12" s="441"/>
      <c r="X12" s="441"/>
      <c r="Y12" s="441"/>
      <c r="Z12" s="441"/>
      <c r="AA12" s="441"/>
      <c r="AB12" s="441"/>
      <c r="AC12" s="441"/>
      <c r="AD12" s="441"/>
    </row>
    <row r="13" spans="1:30">
      <c r="A13" s="132" t="s">
        <v>121</v>
      </c>
      <c r="B13" s="350" t="s">
        <v>119</v>
      </c>
      <c r="C13" s="352"/>
      <c r="D13" s="117"/>
      <c r="E13" s="229"/>
      <c r="F13" s="228"/>
      <c r="H13" s="132" t="s">
        <v>122</v>
      </c>
      <c r="I13" s="248"/>
      <c r="J13" s="248"/>
      <c r="K13" s="248"/>
      <c r="L13" s="248"/>
      <c r="M13" s="248"/>
      <c r="N13" s="248"/>
      <c r="P13" s="445"/>
      <c r="W13" s="441"/>
      <c r="X13" s="441"/>
      <c r="Y13" s="441"/>
      <c r="Z13" s="441"/>
      <c r="AA13" s="441"/>
      <c r="AB13" s="441"/>
      <c r="AC13" s="441"/>
      <c r="AD13" s="441"/>
    </row>
    <row r="14" spans="1:30">
      <c r="A14" s="353" t="s">
        <v>123</v>
      </c>
      <c r="B14" s="354"/>
      <c r="C14" s="355"/>
      <c r="D14" s="129"/>
      <c r="E14" s="230">
        <f>SUM(E12:E13)</f>
        <v>0</v>
      </c>
      <c r="F14" s="228"/>
      <c r="H14" s="132" t="s">
        <v>124</v>
      </c>
      <c r="I14" s="248"/>
      <c r="J14" s="248"/>
      <c r="K14" s="248"/>
      <c r="L14" s="248"/>
      <c r="M14" s="248"/>
      <c r="N14" s="248"/>
      <c r="W14" s="441"/>
      <c r="X14" s="441"/>
      <c r="Y14" s="441"/>
      <c r="Z14" s="441"/>
      <c r="AA14" s="441"/>
      <c r="AB14" s="441"/>
      <c r="AC14" s="441"/>
      <c r="AD14" s="441"/>
    </row>
    <row r="15" spans="1:30">
      <c r="A15" s="127"/>
      <c r="B15" s="356"/>
      <c r="C15" s="357"/>
      <c r="D15" s="117"/>
      <c r="E15" s="231"/>
      <c r="F15" s="228"/>
      <c r="H15" s="132" t="s">
        <v>125</v>
      </c>
      <c r="I15" s="248"/>
      <c r="J15" s="248"/>
      <c r="K15" s="248"/>
      <c r="L15" s="248"/>
      <c r="M15" s="248"/>
      <c r="N15" s="248"/>
      <c r="W15" s="441"/>
      <c r="X15" s="441"/>
      <c r="Y15" s="441"/>
      <c r="Z15" s="441"/>
      <c r="AA15" s="441"/>
      <c r="AB15" s="441"/>
      <c r="AC15" s="441"/>
      <c r="AD15" s="441"/>
    </row>
    <row r="16" spans="1:30">
      <c r="A16" s="358" t="s">
        <v>126</v>
      </c>
      <c r="B16" s="350" t="s">
        <v>119</v>
      </c>
      <c r="C16" s="359"/>
      <c r="D16" s="117"/>
      <c r="E16" s="232">
        <f>$C16*E14</f>
        <v>0</v>
      </c>
      <c r="F16" s="228"/>
      <c r="H16" s="132" t="s">
        <v>127</v>
      </c>
      <c r="I16" s="248"/>
      <c r="J16" s="248"/>
      <c r="K16" s="248"/>
      <c r="L16" s="248"/>
      <c r="M16" s="248"/>
      <c r="N16" s="248"/>
      <c r="W16" s="441"/>
      <c r="X16" s="441"/>
      <c r="Y16" s="441"/>
      <c r="Z16" s="441"/>
      <c r="AA16" s="441"/>
      <c r="AB16" s="441"/>
      <c r="AC16" s="441"/>
      <c r="AD16" s="441"/>
    </row>
    <row r="17" spans="1:30">
      <c r="A17" s="358" t="s">
        <v>128</v>
      </c>
      <c r="B17" s="350" t="s">
        <v>119</v>
      </c>
      <c r="C17" s="359"/>
      <c r="D17" s="117"/>
      <c r="E17" s="233">
        <f>$C17*E14</f>
        <v>0</v>
      </c>
      <c r="F17" s="228"/>
      <c r="H17" s="132" t="s">
        <v>129</v>
      </c>
      <c r="I17" s="248"/>
      <c r="J17" s="248"/>
      <c r="K17" s="248"/>
      <c r="L17" s="248"/>
      <c r="M17" s="248"/>
      <c r="N17" s="248"/>
      <c r="W17" s="441"/>
      <c r="X17" s="441"/>
      <c r="Y17" s="441"/>
      <c r="Z17" s="441"/>
      <c r="AA17" s="441"/>
      <c r="AB17" s="441"/>
      <c r="AC17" s="441"/>
      <c r="AD17" s="441"/>
    </row>
    <row r="18" spans="1:30">
      <c r="A18" s="353" t="s">
        <v>130</v>
      </c>
      <c r="B18" s="360"/>
      <c r="C18" s="128"/>
      <c r="D18" s="117"/>
      <c r="E18" s="230">
        <f>SUM(E14:E17)</f>
        <v>0</v>
      </c>
      <c r="F18" s="361">
        <f>IF(E18=0,0,E18/E$47)</f>
        <v>0</v>
      </c>
      <c r="H18" s="132" t="s">
        <v>131</v>
      </c>
      <c r="I18" s="248"/>
      <c r="J18" s="248"/>
      <c r="K18" s="248"/>
      <c r="L18" s="248"/>
      <c r="M18" s="248"/>
      <c r="N18" s="248"/>
      <c r="W18" s="441"/>
      <c r="X18" s="441"/>
      <c r="Y18" s="441"/>
      <c r="Z18" s="441"/>
      <c r="AA18" s="441"/>
      <c r="AB18" s="441"/>
      <c r="AC18" s="441"/>
      <c r="AD18" s="441"/>
    </row>
    <row r="19" spans="1:30">
      <c r="A19" s="127"/>
      <c r="B19" s="356"/>
      <c r="C19" s="357"/>
      <c r="D19" s="117"/>
      <c r="E19" s="231"/>
      <c r="F19" s="228"/>
      <c r="H19" s="2"/>
      <c r="I19" s="2"/>
      <c r="J19" s="2"/>
      <c r="K19" s="2"/>
      <c r="L19" s="2"/>
      <c r="M19" s="2"/>
      <c r="N19" s="2"/>
      <c r="W19" s="441"/>
      <c r="X19" s="441"/>
      <c r="Y19" s="441"/>
      <c r="Z19" s="441"/>
      <c r="AA19" s="441"/>
      <c r="AB19" s="441"/>
      <c r="AC19" s="441"/>
      <c r="AD19" s="441"/>
    </row>
    <row r="20" spans="1:30" ht="15">
      <c r="A20" s="362" t="s">
        <v>132</v>
      </c>
      <c r="B20" s="363"/>
      <c r="C20" s="357"/>
      <c r="D20" s="130"/>
      <c r="E20" s="234">
        <f>E18*0.96</f>
        <v>0</v>
      </c>
      <c r="F20" s="235"/>
      <c r="H20" s="193" t="s">
        <v>116</v>
      </c>
      <c r="I20" s="529" t="s">
        <v>133</v>
      </c>
      <c r="J20" s="530"/>
      <c r="K20" s="530"/>
      <c r="L20" s="530"/>
      <c r="M20" s="530"/>
      <c r="N20" s="531"/>
      <c r="W20" s="441"/>
      <c r="X20" s="441"/>
      <c r="Y20" s="441"/>
      <c r="Z20" s="441"/>
      <c r="AA20" s="441"/>
      <c r="AB20" s="441"/>
      <c r="AC20" s="441"/>
      <c r="AD20" s="441"/>
    </row>
    <row r="21" spans="1:30" ht="15" customHeight="1">
      <c r="A21" s="358" t="s">
        <v>134</v>
      </c>
      <c r="B21" s="363"/>
      <c r="C21" s="364" t="s">
        <v>135</v>
      </c>
      <c r="D21" s="117"/>
      <c r="E21" s="232" t="e">
        <f>E20*'5-Premies en opslagen'!$C24</f>
        <v>#DIV/0!</v>
      </c>
      <c r="F21" s="228"/>
      <c r="H21" s="132"/>
      <c r="I21" s="247">
        <v>1</v>
      </c>
      <c r="J21" s="247">
        <v>2</v>
      </c>
      <c r="K21" s="247">
        <v>3</v>
      </c>
      <c r="L21" s="247">
        <v>4</v>
      </c>
      <c r="M21" s="247">
        <v>5</v>
      </c>
      <c r="N21" s="247">
        <v>6</v>
      </c>
      <c r="O21" s="243"/>
      <c r="W21" s="441"/>
      <c r="X21" s="441"/>
      <c r="Y21" s="441"/>
      <c r="Z21" s="441"/>
      <c r="AA21" s="441"/>
      <c r="AB21" s="441"/>
      <c r="AC21" s="441"/>
      <c r="AD21" s="441"/>
    </row>
    <row r="22" spans="1:30">
      <c r="A22" s="353" t="s">
        <v>136</v>
      </c>
      <c r="B22" s="366"/>
      <c r="C22" s="128"/>
      <c r="D22" s="117"/>
      <c r="E22" s="230" t="e">
        <f>E21+E18</f>
        <v>#DIV/0!</v>
      </c>
      <c r="F22" s="361" t="e">
        <f>IF(E22=0,0,E22/E$47)</f>
        <v>#DIV/0!</v>
      </c>
      <c r="G22" s="131"/>
      <c r="H22" s="132" t="s">
        <v>120</v>
      </c>
      <c r="I22" s="450"/>
      <c r="J22" s="450"/>
      <c r="K22" s="450"/>
      <c r="L22" s="450"/>
      <c r="M22" s="450"/>
      <c r="N22" s="450"/>
      <c r="O22" s="216"/>
      <c r="W22" s="441"/>
      <c r="X22" s="441"/>
      <c r="Y22" s="441"/>
      <c r="Z22" s="441"/>
      <c r="AA22" s="441"/>
      <c r="AB22" s="441"/>
      <c r="AC22" s="441"/>
      <c r="AD22" s="441"/>
    </row>
    <row r="23" spans="1:30" s="14" customFormat="1">
      <c r="A23" s="127"/>
      <c r="B23" s="360"/>
      <c r="C23" s="128"/>
      <c r="D23" s="117"/>
      <c r="E23" s="226"/>
      <c r="F23" s="228"/>
      <c r="G23" s="57"/>
      <c r="H23" s="132" t="s">
        <v>122</v>
      </c>
      <c r="I23" s="451"/>
      <c r="J23" s="451"/>
      <c r="K23" s="451"/>
      <c r="L23" s="450"/>
      <c r="M23" s="450"/>
      <c r="N23" s="450"/>
      <c r="O23" s="216"/>
      <c r="P23" s="57"/>
      <c r="Q23" s="57"/>
      <c r="R23" s="57"/>
      <c r="S23" s="57"/>
      <c r="T23" s="57"/>
      <c r="U23" s="57"/>
      <c r="V23" s="2"/>
      <c r="W23" s="441"/>
      <c r="X23" s="441"/>
      <c r="Y23" s="441"/>
      <c r="Z23" s="441"/>
      <c r="AA23" s="441"/>
      <c r="AB23" s="441"/>
      <c r="AC23" s="441"/>
      <c r="AD23" s="441"/>
    </row>
    <row r="24" spans="1:30" ht="14.25" customHeight="1">
      <c r="A24" s="358" t="s">
        <v>137</v>
      </c>
      <c r="B24" s="363"/>
      <c r="C24" s="364" t="s">
        <v>135</v>
      </c>
      <c r="D24" s="117"/>
      <c r="E24" s="232" t="e">
        <f>E22*'5-Premies en opslagen'!$B53</f>
        <v>#DIV/0!</v>
      </c>
      <c r="F24" s="228"/>
      <c r="H24" s="132" t="s">
        <v>124</v>
      </c>
      <c r="I24" s="453"/>
      <c r="J24" s="451"/>
      <c r="K24" s="451"/>
      <c r="L24" s="450"/>
      <c r="M24" s="450"/>
      <c r="N24" s="450"/>
      <c r="O24" s="216"/>
      <c r="W24" s="441"/>
      <c r="X24" s="441"/>
      <c r="Y24" s="441"/>
      <c r="Z24" s="441"/>
      <c r="AA24" s="441"/>
      <c r="AB24" s="441"/>
      <c r="AC24" s="441"/>
      <c r="AD24" s="441"/>
    </row>
    <row r="25" spans="1:30" ht="12.75" customHeight="1">
      <c r="A25" s="353" t="s">
        <v>138</v>
      </c>
      <c r="B25" s="360"/>
      <c r="C25" s="128"/>
      <c r="D25" s="117"/>
      <c r="E25" s="230" t="e">
        <f>SUM(E22:E24)</f>
        <v>#DIV/0!</v>
      </c>
      <c r="F25" s="361" t="e">
        <f>IF(E25=0,0,E25/E$47)</f>
        <v>#DIV/0!</v>
      </c>
      <c r="H25" s="132" t="s">
        <v>125</v>
      </c>
      <c r="I25" s="453"/>
      <c r="J25" s="451"/>
      <c r="K25" s="451"/>
      <c r="L25" s="450"/>
      <c r="M25" s="450"/>
      <c r="N25" s="450"/>
      <c r="O25" s="216"/>
      <c r="W25" s="441"/>
      <c r="X25" s="441"/>
      <c r="Y25" s="441"/>
      <c r="Z25" s="441"/>
      <c r="AA25" s="441"/>
      <c r="AB25" s="441"/>
      <c r="AC25" s="441"/>
      <c r="AD25" s="441"/>
    </row>
    <row r="26" spans="1:30" ht="12.75" customHeight="1">
      <c r="A26" s="127"/>
      <c r="B26" s="360"/>
      <c r="C26" s="128"/>
      <c r="D26" s="117"/>
      <c r="E26" s="226"/>
      <c r="F26" s="228"/>
      <c r="H26" s="132" t="s">
        <v>127</v>
      </c>
      <c r="I26" s="453"/>
      <c r="J26" s="451"/>
      <c r="K26" s="451"/>
      <c r="L26" s="450"/>
      <c r="M26" s="450"/>
      <c r="N26" s="450"/>
      <c r="O26" s="216"/>
    </row>
    <row r="27" spans="1:30">
      <c r="A27" s="127" t="s">
        <v>139</v>
      </c>
      <c r="B27" s="367"/>
      <c r="C27" s="352" t="s">
        <v>140</v>
      </c>
      <c r="D27" s="117"/>
      <c r="E27" s="229"/>
      <c r="F27" s="228">
        <v>0</v>
      </c>
      <c r="H27" s="132" t="s">
        <v>129</v>
      </c>
      <c r="I27" s="453"/>
      <c r="J27" s="451"/>
      <c r="K27" s="451"/>
      <c r="L27" s="450"/>
      <c r="M27" s="450"/>
      <c r="N27" s="450"/>
      <c r="O27" s="216"/>
    </row>
    <row r="28" spans="1:30">
      <c r="A28" s="127" t="s">
        <v>141</v>
      </c>
      <c r="B28" s="368"/>
      <c r="C28" s="352" t="s">
        <v>140</v>
      </c>
      <c r="D28" s="117"/>
      <c r="E28" s="229"/>
      <c r="F28" s="228">
        <v>0</v>
      </c>
      <c r="H28" s="132" t="s">
        <v>131</v>
      </c>
      <c r="I28" s="453"/>
      <c r="J28" s="451"/>
      <c r="K28" s="451"/>
      <c r="L28" s="450"/>
      <c r="M28" s="450"/>
      <c r="N28" s="450"/>
      <c r="O28" s="216"/>
    </row>
    <row r="29" spans="1:30">
      <c r="A29" s="127" t="s">
        <v>142</v>
      </c>
      <c r="B29" s="360"/>
      <c r="C29" s="128" t="s">
        <v>117</v>
      </c>
      <c r="D29" s="117"/>
      <c r="E29" s="229"/>
      <c r="F29" s="228"/>
      <c r="H29" s="133" t="s">
        <v>143</v>
      </c>
      <c r="I29" s="369">
        <f t="shared" ref="I29:N29" si="0">SUM(I22:I28)</f>
        <v>0</v>
      </c>
      <c r="J29" s="369">
        <f t="shared" si="0"/>
        <v>0</v>
      </c>
      <c r="K29" s="369">
        <f t="shared" si="0"/>
        <v>0</v>
      </c>
      <c r="L29" s="369">
        <f t="shared" si="0"/>
        <v>0</v>
      </c>
      <c r="M29" s="369">
        <f t="shared" si="0"/>
        <v>0</v>
      </c>
      <c r="N29" s="369">
        <f t="shared" si="0"/>
        <v>0</v>
      </c>
      <c r="O29" s="370">
        <f>SUM(I29:N29)</f>
        <v>0</v>
      </c>
    </row>
    <row r="30" spans="1:30">
      <c r="A30" s="358" t="s">
        <v>144</v>
      </c>
      <c r="B30" s="350"/>
      <c r="C30" s="352" t="s">
        <v>140</v>
      </c>
      <c r="D30" s="117"/>
      <c r="E30" s="229"/>
      <c r="F30" s="228"/>
    </row>
    <row r="31" spans="1:30">
      <c r="A31" s="371"/>
      <c r="B31" s="372"/>
      <c r="C31" s="373" t="s">
        <v>117</v>
      </c>
      <c r="D31" s="117"/>
      <c r="E31" s="229"/>
      <c r="F31" s="228"/>
      <c r="H31" s="77"/>
      <c r="I31" s="462"/>
      <c r="J31" s="462"/>
      <c r="K31" s="462"/>
      <c r="L31" s="462"/>
      <c r="M31" s="462"/>
      <c r="N31" s="462"/>
      <c r="O31" s="462"/>
    </row>
    <row r="32" spans="1:30" ht="15">
      <c r="A32" s="353" t="s">
        <v>145</v>
      </c>
      <c r="B32" s="360"/>
      <c r="C32" s="128"/>
      <c r="D32" s="117"/>
      <c r="E32" s="230" t="e">
        <f>SUM(E25:E31)</f>
        <v>#DIV/0!</v>
      </c>
      <c r="F32" s="361" t="e">
        <f>IF(E32=0,0,E32/E$47)</f>
        <v>#DIV/0!</v>
      </c>
      <c r="H32" s="193" t="s">
        <v>116</v>
      </c>
      <c r="I32" s="529" t="s">
        <v>146</v>
      </c>
      <c r="J32" s="530"/>
      <c r="K32" s="530"/>
      <c r="L32" s="530"/>
      <c r="M32" s="530"/>
      <c r="N32" s="531"/>
    </row>
    <row r="33" spans="1:15" ht="12.75" customHeight="1">
      <c r="A33" s="127"/>
      <c r="B33" s="360"/>
      <c r="C33" s="128"/>
      <c r="D33" s="117"/>
      <c r="E33" s="226"/>
      <c r="F33" s="228"/>
      <c r="H33" s="132"/>
      <c r="I33" s="126">
        <v>1</v>
      </c>
      <c r="J33" s="126">
        <v>2</v>
      </c>
      <c r="K33" s="126">
        <v>3</v>
      </c>
      <c r="L33" s="126">
        <v>4</v>
      </c>
      <c r="M33" s="126">
        <v>5</v>
      </c>
      <c r="N33" s="126">
        <v>6</v>
      </c>
    </row>
    <row r="34" spans="1:15" ht="12.75" customHeight="1">
      <c r="A34" s="127" t="s">
        <v>147</v>
      </c>
      <c r="B34" s="360"/>
      <c r="C34" s="374"/>
      <c r="D34" s="117"/>
      <c r="E34" s="229"/>
      <c r="F34" s="236" t="e">
        <f t="shared" ref="F34:F41" si="1">E34/$E$47</f>
        <v>#DIV/0!</v>
      </c>
      <c r="H34" s="132" t="s">
        <v>120</v>
      </c>
      <c r="I34" s="245">
        <f t="shared" ref="I34:N40" si="2">I22*I12</f>
        <v>0</v>
      </c>
      <c r="J34" s="245">
        <f t="shared" si="2"/>
        <v>0</v>
      </c>
      <c r="K34" s="245">
        <f t="shared" si="2"/>
        <v>0</v>
      </c>
      <c r="L34" s="245">
        <f t="shared" si="2"/>
        <v>0</v>
      </c>
      <c r="M34" s="245">
        <f t="shared" si="2"/>
        <v>0</v>
      </c>
      <c r="N34" s="448">
        <f t="shared" si="2"/>
        <v>0</v>
      </c>
    </row>
    <row r="35" spans="1:15" ht="12.75" customHeight="1">
      <c r="A35" s="127" t="s">
        <v>148</v>
      </c>
      <c r="B35" s="360"/>
      <c r="C35" s="374"/>
      <c r="D35" s="117"/>
      <c r="E35" s="229"/>
      <c r="F35" s="236" t="e">
        <f t="shared" si="1"/>
        <v>#DIV/0!</v>
      </c>
      <c r="H35" s="132" t="s">
        <v>122</v>
      </c>
      <c r="I35" s="245">
        <f t="shared" si="2"/>
        <v>0</v>
      </c>
      <c r="J35" s="245">
        <f t="shared" si="2"/>
        <v>0</v>
      </c>
      <c r="K35" s="245">
        <f t="shared" si="2"/>
        <v>0</v>
      </c>
      <c r="L35" s="245">
        <f t="shared" si="2"/>
        <v>0</v>
      </c>
      <c r="M35" s="245">
        <f t="shared" si="2"/>
        <v>0</v>
      </c>
      <c r="N35" s="448">
        <f t="shared" si="2"/>
        <v>0</v>
      </c>
    </row>
    <row r="36" spans="1:15" ht="12.75" customHeight="1">
      <c r="A36" s="127" t="s">
        <v>149</v>
      </c>
      <c r="B36" s="360"/>
      <c r="C36" s="374"/>
      <c r="D36" s="117"/>
      <c r="E36" s="229"/>
      <c r="F36" s="236" t="e">
        <f t="shared" si="1"/>
        <v>#DIV/0!</v>
      </c>
      <c r="H36" s="132" t="s">
        <v>124</v>
      </c>
      <c r="I36" s="245">
        <f t="shared" si="2"/>
        <v>0</v>
      </c>
      <c r="J36" s="245">
        <f t="shared" si="2"/>
        <v>0</v>
      </c>
      <c r="K36" s="245">
        <f t="shared" si="2"/>
        <v>0</v>
      </c>
      <c r="L36" s="245">
        <f t="shared" si="2"/>
        <v>0</v>
      </c>
      <c r="M36" s="245">
        <f t="shared" si="2"/>
        <v>0</v>
      </c>
      <c r="N36" s="448">
        <f t="shared" si="2"/>
        <v>0</v>
      </c>
    </row>
    <row r="37" spans="1:15" ht="12.75" customHeight="1">
      <c r="A37" s="127" t="s">
        <v>150</v>
      </c>
      <c r="B37" s="360"/>
      <c r="C37" s="375"/>
      <c r="D37" s="117"/>
      <c r="E37" s="229"/>
      <c r="F37" s="236" t="e">
        <f t="shared" si="1"/>
        <v>#DIV/0!</v>
      </c>
      <c r="H37" s="132" t="s">
        <v>125</v>
      </c>
      <c r="I37" s="245">
        <f t="shared" si="2"/>
        <v>0</v>
      </c>
      <c r="J37" s="245">
        <f t="shared" si="2"/>
        <v>0</v>
      </c>
      <c r="K37" s="245">
        <f t="shared" si="2"/>
        <v>0</v>
      </c>
      <c r="L37" s="245">
        <f t="shared" si="2"/>
        <v>0</v>
      </c>
      <c r="M37" s="245">
        <f t="shared" si="2"/>
        <v>0</v>
      </c>
      <c r="N37" s="448">
        <f t="shared" si="2"/>
        <v>0</v>
      </c>
      <c r="O37" s="131"/>
    </row>
    <row r="38" spans="1:15" ht="14.25" customHeight="1">
      <c r="A38" s="127" t="s">
        <v>151</v>
      </c>
      <c r="B38" s="360"/>
      <c r="C38" s="374"/>
      <c r="D38" s="117"/>
      <c r="E38" s="229"/>
      <c r="F38" s="236" t="e">
        <f t="shared" si="1"/>
        <v>#DIV/0!</v>
      </c>
      <c r="H38" s="132" t="s">
        <v>127</v>
      </c>
      <c r="I38" s="245">
        <f t="shared" si="2"/>
        <v>0</v>
      </c>
      <c r="J38" s="245">
        <f t="shared" si="2"/>
        <v>0</v>
      </c>
      <c r="K38" s="245">
        <f t="shared" si="2"/>
        <v>0</v>
      </c>
      <c r="L38" s="245">
        <f t="shared" si="2"/>
        <v>0</v>
      </c>
      <c r="M38" s="245">
        <f t="shared" si="2"/>
        <v>0</v>
      </c>
      <c r="N38" s="448">
        <f t="shared" si="2"/>
        <v>0</v>
      </c>
      <c r="O38" s="131"/>
    </row>
    <row r="39" spans="1:15">
      <c r="A39" s="127" t="s">
        <v>152</v>
      </c>
      <c r="B39" s="360"/>
      <c r="C39" s="375"/>
      <c r="D39" s="117"/>
      <c r="E39" s="229"/>
      <c r="F39" s="236" t="e">
        <f t="shared" si="1"/>
        <v>#DIV/0!</v>
      </c>
      <c r="H39" s="132" t="s">
        <v>129</v>
      </c>
      <c r="I39" s="245">
        <f t="shared" si="2"/>
        <v>0</v>
      </c>
      <c r="J39" s="245">
        <f t="shared" si="2"/>
        <v>0</v>
      </c>
      <c r="K39" s="245">
        <f t="shared" si="2"/>
        <v>0</v>
      </c>
      <c r="L39" s="245">
        <f t="shared" si="2"/>
        <v>0</v>
      </c>
      <c r="M39" s="245">
        <f t="shared" si="2"/>
        <v>0</v>
      </c>
      <c r="N39" s="448">
        <f t="shared" si="2"/>
        <v>0</v>
      </c>
      <c r="O39" s="131"/>
    </row>
    <row r="40" spans="1:15">
      <c r="A40" s="127" t="s">
        <v>153</v>
      </c>
      <c r="B40" s="360"/>
      <c r="C40" s="352" t="s">
        <v>140</v>
      </c>
      <c r="D40" s="117"/>
      <c r="E40" s="229"/>
      <c r="F40" s="236" t="e">
        <f t="shared" si="1"/>
        <v>#DIV/0!</v>
      </c>
      <c r="H40" s="132" t="s">
        <v>131</v>
      </c>
      <c r="I40" s="245">
        <f t="shared" si="2"/>
        <v>0</v>
      </c>
      <c r="J40" s="245">
        <f t="shared" si="2"/>
        <v>0</v>
      </c>
      <c r="K40" s="245">
        <f t="shared" si="2"/>
        <v>0</v>
      </c>
      <c r="L40" s="245">
        <f t="shared" si="2"/>
        <v>0</v>
      </c>
      <c r="M40" s="245">
        <f t="shared" si="2"/>
        <v>0</v>
      </c>
      <c r="N40" s="448">
        <f t="shared" si="2"/>
        <v>0</v>
      </c>
      <c r="O40" s="131"/>
    </row>
    <row r="41" spans="1:15">
      <c r="A41" s="127" t="s">
        <v>154</v>
      </c>
      <c r="B41" s="360"/>
      <c r="C41" s="352"/>
      <c r="D41" s="117"/>
      <c r="E41" s="229"/>
      <c r="F41" s="236" t="e">
        <f t="shared" si="1"/>
        <v>#DIV/0!</v>
      </c>
      <c r="H41" s="133" t="s">
        <v>143</v>
      </c>
      <c r="I41" s="246">
        <f t="shared" ref="I41:N41" si="3">SUM(I34:I40)</f>
        <v>0</v>
      </c>
      <c r="J41" s="246">
        <f t="shared" si="3"/>
        <v>0</v>
      </c>
      <c r="K41" s="246">
        <f t="shared" si="3"/>
        <v>0</v>
      </c>
      <c r="L41" s="246">
        <f t="shared" si="3"/>
        <v>0</v>
      </c>
      <c r="M41" s="246">
        <f t="shared" si="3"/>
        <v>0</v>
      </c>
      <c r="N41" s="246">
        <f t="shared" si="3"/>
        <v>0</v>
      </c>
      <c r="O41" s="131"/>
    </row>
    <row r="42" spans="1:15">
      <c r="A42" s="371"/>
      <c r="B42" s="372"/>
      <c r="C42" s="376"/>
      <c r="D42" s="117"/>
      <c r="E42" s="229"/>
      <c r="F42" s="228"/>
      <c r="H42" s="131"/>
      <c r="I42" s="131"/>
      <c r="J42" s="131"/>
      <c r="K42" s="131"/>
      <c r="L42" s="131"/>
      <c r="M42" s="131"/>
      <c r="N42" s="131"/>
      <c r="O42" s="131"/>
    </row>
    <row r="43" spans="1:15">
      <c r="A43" s="353" t="s">
        <v>155</v>
      </c>
      <c r="B43" s="360"/>
      <c r="C43" s="128"/>
      <c r="D43" s="117"/>
      <c r="E43" s="230" t="e">
        <f>SUM(E32:E42)</f>
        <v>#DIV/0!</v>
      </c>
      <c r="F43" s="361" t="e">
        <f>IF(E43=0,0,E43/E$47)</f>
        <v>#DIV/0!</v>
      </c>
      <c r="H43" s="131"/>
      <c r="I43" s="131"/>
      <c r="J43" s="131"/>
      <c r="K43" s="131"/>
      <c r="L43" s="131"/>
      <c r="M43" s="131"/>
      <c r="N43" s="131"/>
      <c r="O43" s="131"/>
    </row>
    <row r="44" spans="1:15">
      <c r="A44" s="127"/>
      <c r="B44" s="360"/>
      <c r="C44" s="128"/>
      <c r="D44" s="117"/>
      <c r="E44" s="226"/>
      <c r="F44" s="237"/>
      <c r="G44" s="461"/>
      <c r="L44" s="131"/>
      <c r="M44" s="131"/>
      <c r="N44" s="131"/>
      <c r="O44" s="131"/>
    </row>
    <row r="45" spans="1:15">
      <c r="A45" s="127" t="s">
        <v>156</v>
      </c>
      <c r="B45" s="360"/>
      <c r="C45" s="375"/>
      <c r="D45" s="117"/>
      <c r="E45" s="229"/>
      <c r="F45" s="361">
        <f>(IF(E45=0,0,E45/E$47))</f>
        <v>0</v>
      </c>
      <c r="L45" s="131"/>
      <c r="M45" s="131"/>
      <c r="N45" s="131"/>
    </row>
    <row r="46" spans="1:15">
      <c r="A46" s="127"/>
      <c r="B46" s="377"/>
      <c r="C46" s="128"/>
      <c r="D46" s="117"/>
      <c r="E46" s="226"/>
      <c r="F46" s="228"/>
      <c r="L46" s="131"/>
      <c r="M46" s="131"/>
      <c r="N46" s="131"/>
    </row>
    <row r="47" spans="1:15">
      <c r="A47" s="353" t="s">
        <v>157</v>
      </c>
      <c r="B47" s="378"/>
      <c r="C47" s="379"/>
      <c r="D47" s="117"/>
      <c r="E47" s="238" t="e">
        <f>SUM(E43:E46)</f>
        <v>#DIV/0!</v>
      </c>
      <c r="F47" s="239" t="e">
        <f>SUM(F43:F46)</f>
        <v>#DIV/0!</v>
      </c>
      <c r="L47" s="131"/>
      <c r="M47" s="131"/>
      <c r="N47" s="131"/>
    </row>
    <row r="48" spans="1:15">
      <c r="B48" s="134"/>
      <c r="C48" s="380"/>
      <c r="D48" s="117"/>
      <c r="E48" s="216"/>
      <c r="F48" s="240"/>
      <c r="L48" s="131"/>
      <c r="M48" s="131"/>
      <c r="N48" s="131"/>
    </row>
    <row r="49" spans="1:26">
      <c r="A49" s="381" t="s">
        <v>158</v>
      </c>
      <c r="B49" s="382"/>
      <c r="C49" s="383"/>
      <c r="D49" s="131"/>
      <c r="E49" s="241" t="e">
        <f>(E$25*1.3)+($E$47-$E$25)</f>
        <v>#DIV/0!</v>
      </c>
      <c r="F49" s="242"/>
      <c r="L49" s="131"/>
      <c r="M49" s="131"/>
      <c r="N49" s="131"/>
      <c r="O49" s="131"/>
    </row>
    <row r="50" spans="1:26">
      <c r="A50" s="131"/>
      <c r="B50" s="135"/>
      <c r="C50" s="136"/>
      <c r="D50" s="131"/>
      <c r="E50" s="243"/>
      <c r="F50" s="243"/>
      <c r="L50" s="131"/>
      <c r="M50" s="131"/>
      <c r="N50" s="131"/>
      <c r="O50" s="131"/>
    </row>
    <row r="51" spans="1:26">
      <c r="A51" s="381" t="s">
        <v>159</v>
      </c>
      <c r="B51" s="382"/>
      <c r="C51" s="383"/>
      <c r="D51" s="131"/>
      <c r="E51" s="241" t="e">
        <f>(E$25*1.5)+($E$47-$E$25)</f>
        <v>#DIV/0!</v>
      </c>
      <c r="F51" s="242"/>
      <c r="G51" s="131"/>
      <c r="L51" s="131"/>
      <c r="M51" s="131"/>
      <c r="N51" s="131"/>
      <c r="O51" s="131"/>
    </row>
    <row r="52" spans="1:26" s="14" customFormat="1">
      <c r="A52" s="131"/>
      <c r="B52" s="135"/>
      <c r="C52" s="136"/>
      <c r="D52" s="131"/>
      <c r="E52" s="243"/>
      <c r="F52" s="243"/>
      <c r="G52" s="131"/>
      <c r="H52" s="57"/>
      <c r="I52" s="57"/>
      <c r="J52" s="57"/>
      <c r="K52" s="57"/>
      <c r="L52" s="131"/>
      <c r="M52" s="57"/>
      <c r="N52" s="131"/>
      <c r="O52" s="131"/>
      <c r="P52" s="57"/>
      <c r="Q52" s="57"/>
      <c r="R52" s="57"/>
      <c r="S52" s="57"/>
      <c r="T52" s="57"/>
      <c r="U52" s="57"/>
      <c r="V52" s="2"/>
      <c r="W52" s="2"/>
      <c r="X52" s="2"/>
      <c r="Y52" s="2"/>
      <c r="Z52" s="2"/>
    </row>
    <row r="53" spans="1:26" s="14" customFormat="1">
      <c r="A53" s="381" t="s">
        <v>160</v>
      </c>
      <c r="B53" s="382"/>
      <c r="C53" s="383"/>
      <c r="D53" s="131"/>
      <c r="E53" s="241" t="e">
        <f>(E$25*2.5)+($E$47-$E$25)</f>
        <v>#DIV/0!</v>
      </c>
      <c r="F53" s="243"/>
      <c r="G53" s="131"/>
      <c r="H53" s="57"/>
      <c r="I53" s="57"/>
      <c r="J53" s="57"/>
      <c r="K53" s="57"/>
      <c r="L53" s="131"/>
      <c r="M53" s="57"/>
      <c r="N53" s="131"/>
      <c r="O53" s="131"/>
      <c r="P53" s="131"/>
      <c r="Q53" s="131"/>
      <c r="R53" s="131"/>
      <c r="S53" s="131"/>
      <c r="T53" s="131"/>
      <c r="U53" s="131"/>
    </row>
    <row r="54" spans="1:26" s="14" customFormat="1">
      <c r="A54" s="131"/>
      <c r="B54" s="135"/>
      <c r="C54" s="137"/>
      <c r="D54" s="131"/>
      <c r="E54" s="131"/>
      <c r="F54" s="138"/>
      <c r="G54" s="131"/>
      <c r="H54" s="57"/>
      <c r="I54" s="57"/>
      <c r="J54" s="57"/>
      <c r="K54" s="57"/>
      <c r="L54" s="131"/>
      <c r="M54" s="57"/>
      <c r="N54" s="131"/>
      <c r="O54" s="131"/>
      <c r="P54" s="131"/>
      <c r="Q54" s="131"/>
      <c r="R54" s="131"/>
      <c r="S54" s="131"/>
      <c r="T54" s="131"/>
      <c r="U54" s="131"/>
    </row>
    <row r="55" spans="1:26" s="14" customFormat="1">
      <c r="A55" s="131"/>
      <c r="B55" s="135"/>
      <c r="C55" s="137"/>
      <c r="D55" s="131"/>
      <c r="E55" s="131"/>
      <c r="F55" s="138"/>
      <c r="G55" s="131"/>
      <c r="H55" s="57"/>
      <c r="I55" s="57"/>
      <c r="J55" s="57"/>
      <c r="K55" s="57"/>
      <c r="L55" s="131"/>
      <c r="M55" s="57"/>
      <c r="N55" s="131"/>
      <c r="O55" s="131"/>
      <c r="P55" s="131"/>
      <c r="Q55" s="131"/>
      <c r="R55" s="131"/>
      <c r="S55" s="131"/>
      <c r="T55" s="131"/>
      <c r="U55" s="131"/>
    </row>
    <row r="56" spans="1:26" s="14" customFormat="1">
      <c r="A56" s="131"/>
      <c r="B56" s="131"/>
      <c r="C56" s="139"/>
      <c r="D56" s="131"/>
      <c r="E56" s="131"/>
      <c r="F56" s="138"/>
      <c r="G56" s="131"/>
      <c r="H56" s="57"/>
      <c r="I56" s="57"/>
      <c r="J56" s="57"/>
      <c r="K56" s="57"/>
      <c r="L56" s="131"/>
      <c r="M56" s="57"/>
      <c r="N56" s="131"/>
      <c r="O56" s="131"/>
      <c r="P56" s="131"/>
      <c r="Q56" s="131"/>
      <c r="R56" s="131"/>
      <c r="S56" s="131"/>
      <c r="T56" s="131"/>
      <c r="U56" s="131"/>
    </row>
    <row r="57" spans="1:26" s="14" customFormat="1">
      <c r="A57" s="131"/>
      <c r="B57" s="131"/>
      <c r="C57" s="139"/>
      <c r="D57" s="131"/>
      <c r="E57" s="131"/>
      <c r="F57" s="138"/>
      <c r="G57" s="131"/>
      <c r="H57" s="57"/>
      <c r="I57" s="57"/>
      <c r="J57" s="57"/>
      <c r="K57" s="57"/>
      <c r="L57" s="131"/>
      <c r="M57" s="57"/>
      <c r="N57" s="131"/>
      <c r="O57" s="131"/>
      <c r="P57" s="131"/>
      <c r="Q57" s="131"/>
      <c r="R57" s="131"/>
      <c r="S57" s="131"/>
      <c r="T57" s="131"/>
      <c r="U57" s="131"/>
    </row>
    <row r="58" spans="1:26" s="14" customFormat="1">
      <c r="A58" s="57"/>
      <c r="B58" s="131"/>
      <c r="C58" s="139"/>
      <c r="D58" s="131"/>
      <c r="E58" s="131"/>
      <c r="F58" s="138"/>
      <c r="G58" s="131"/>
      <c r="H58" s="57"/>
      <c r="I58" s="57"/>
      <c r="J58" s="57"/>
      <c r="K58" s="57"/>
      <c r="L58" s="131"/>
      <c r="M58" s="57"/>
      <c r="N58" s="131"/>
      <c r="O58" s="131"/>
      <c r="P58" s="131"/>
      <c r="Q58" s="131"/>
      <c r="R58" s="131"/>
      <c r="S58" s="131"/>
      <c r="T58" s="131"/>
      <c r="U58" s="131"/>
    </row>
    <row r="59" spans="1:26" s="14" customFormat="1">
      <c r="A59" s="131"/>
      <c r="B59" s="131"/>
      <c r="C59" s="139"/>
      <c r="D59" s="139"/>
      <c r="E59" s="139"/>
      <c r="F59" s="139"/>
      <c r="G59" s="131"/>
      <c r="H59" s="57"/>
      <c r="I59" s="57"/>
      <c r="J59" s="57"/>
      <c r="K59" s="57"/>
      <c r="L59" s="131"/>
      <c r="M59" s="57"/>
      <c r="N59" s="57"/>
      <c r="O59" s="131"/>
      <c r="P59" s="131"/>
      <c r="Q59" s="131"/>
      <c r="R59" s="131"/>
      <c r="S59" s="131"/>
      <c r="T59" s="131"/>
      <c r="U59" s="131"/>
    </row>
    <row r="60" spans="1:26" s="14" customFormat="1">
      <c r="A60" s="131"/>
      <c r="B60" s="131"/>
      <c r="C60" s="139"/>
      <c r="D60" s="131"/>
      <c r="E60" s="131"/>
      <c r="F60" s="138"/>
      <c r="G60" s="131"/>
      <c r="H60" s="57"/>
      <c r="I60" s="57"/>
      <c r="J60" s="57"/>
      <c r="K60" s="57"/>
      <c r="L60" s="131"/>
      <c r="M60" s="57"/>
      <c r="N60" s="57"/>
      <c r="O60" s="131"/>
      <c r="P60" s="131"/>
      <c r="Q60" s="131"/>
      <c r="R60" s="131"/>
      <c r="S60" s="131"/>
      <c r="T60" s="131"/>
      <c r="U60" s="131"/>
    </row>
    <row r="61" spans="1:26" s="14" customFormat="1">
      <c r="A61" s="131"/>
      <c r="B61" s="131"/>
      <c r="C61" s="139"/>
      <c r="D61" s="131"/>
      <c r="E61" s="131"/>
      <c r="F61" s="138"/>
      <c r="G61" s="131"/>
      <c r="H61" s="57"/>
      <c r="I61" s="57"/>
      <c r="J61" s="57"/>
      <c r="K61" s="57"/>
      <c r="L61" s="131"/>
      <c r="M61" s="57"/>
      <c r="N61" s="57"/>
      <c r="O61" s="131"/>
      <c r="P61" s="131"/>
      <c r="Q61" s="131"/>
      <c r="R61" s="131"/>
      <c r="S61" s="131"/>
      <c r="T61" s="131"/>
      <c r="U61" s="131"/>
    </row>
    <row r="62" spans="1:26" s="14" customFormat="1">
      <c r="A62" s="131"/>
      <c r="B62" s="131"/>
      <c r="C62" s="139"/>
      <c r="D62" s="131"/>
      <c r="E62" s="131"/>
      <c r="F62" s="138"/>
      <c r="G62" s="131"/>
      <c r="H62" s="57"/>
      <c r="I62" s="57"/>
      <c r="J62" s="57"/>
      <c r="K62" s="57"/>
      <c r="L62" s="131"/>
      <c r="M62" s="57"/>
      <c r="N62" s="57"/>
      <c r="O62" s="131"/>
      <c r="P62" s="131"/>
      <c r="Q62" s="131"/>
      <c r="R62" s="131"/>
      <c r="S62" s="131"/>
      <c r="T62" s="131"/>
      <c r="U62" s="131"/>
    </row>
    <row r="63" spans="1:26" s="14" customFormat="1">
      <c r="A63" s="131"/>
      <c r="B63" s="131"/>
      <c r="C63" s="139"/>
      <c r="D63" s="131"/>
      <c r="E63" s="131"/>
      <c r="F63" s="138"/>
      <c r="G63" s="131"/>
      <c r="H63" s="57"/>
      <c r="I63" s="57"/>
      <c r="J63" s="57"/>
      <c r="K63" s="57"/>
      <c r="L63" s="131"/>
      <c r="M63" s="57"/>
      <c r="N63" s="57"/>
      <c r="O63" s="131"/>
      <c r="P63" s="131"/>
      <c r="Q63" s="131"/>
      <c r="R63" s="131"/>
      <c r="S63" s="131"/>
      <c r="T63" s="131"/>
      <c r="U63" s="131"/>
    </row>
    <row r="64" spans="1:26" s="14" customFormat="1">
      <c r="A64" s="131"/>
      <c r="B64" s="131"/>
      <c r="C64" s="139"/>
      <c r="D64" s="131"/>
      <c r="E64" s="131"/>
      <c r="F64" s="138"/>
      <c r="G64" s="131"/>
      <c r="H64" s="57"/>
      <c r="I64" s="57"/>
      <c r="J64" s="57"/>
      <c r="K64" s="57"/>
      <c r="L64" s="131"/>
      <c r="M64" s="57"/>
      <c r="N64" s="57"/>
      <c r="O64" s="131"/>
      <c r="P64" s="131"/>
      <c r="Q64" s="131"/>
      <c r="R64" s="131"/>
      <c r="S64" s="131"/>
      <c r="T64" s="131"/>
      <c r="U64" s="131"/>
    </row>
    <row r="65" spans="1:22" s="14" customFormat="1">
      <c r="A65" s="131"/>
      <c r="B65" s="131"/>
      <c r="C65" s="139"/>
      <c r="D65" s="131"/>
      <c r="E65" s="57"/>
      <c r="F65" s="138"/>
      <c r="G65" s="131"/>
      <c r="H65" s="57"/>
      <c r="I65" s="57"/>
      <c r="J65" s="57"/>
      <c r="K65" s="57"/>
      <c r="L65" s="131"/>
      <c r="M65" s="57"/>
      <c r="N65" s="57"/>
      <c r="O65" s="131"/>
      <c r="P65" s="131"/>
      <c r="Q65" s="131"/>
      <c r="R65" s="131"/>
      <c r="S65" s="131"/>
      <c r="T65" s="131"/>
      <c r="U65" s="131"/>
    </row>
    <row r="66" spans="1:22" s="14" customFormat="1">
      <c r="A66" s="57"/>
      <c r="B66" s="57"/>
      <c r="C66" s="57"/>
      <c r="D66" s="57"/>
      <c r="E66" s="57"/>
      <c r="F66" s="57"/>
      <c r="G66" s="131"/>
      <c r="H66" s="57"/>
      <c r="I66" s="57"/>
      <c r="J66" s="57"/>
      <c r="K66" s="57"/>
      <c r="L66" s="131"/>
      <c r="M66" s="57"/>
      <c r="N66" s="57"/>
      <c r="O66" s="57"/>
      <c r="P66" s="131"/>
      <c r="Q66" s="131"/>
      <c r="R66" s="131"/>
      <c r="S66" s="131"/>
      <c r="T66" s="131"/>
      <c r="U66" s="131"/>
    </row>
    <row r="67" spans="1:22" s="14" customFormat="1">
      <c r="A67" s="57"/>
      <c r="B67" s="57"/>
      <c r="C67" s="57"/>
      <c r="D67" s="57"/>
      <c r="E67" s="57"/>
      <c r="F67" s="57"/>
      <c r="G67" s="131"/>
      <c r="H67" s="57"/>
      <c r="I67" s="57"/>
      <c r="J67" s="57"/>
      <c r="K67" s="57"/>
      <c r="L67" s="131"/>
      <c r="M67" s="57"/>
      <c r="N67" s="57"/>
      <c r="O67" s="57"/>
      <c r="P67" s="57"/>
      <c r="Q67" s="131"/>
      <c r="R67" s="131"/>
      <c r="S67" s="131"/>
      <c r="T67" s="131"/>
      <c r="U67" s="131"/>
    </row>
    <row r="68" spans="1:22" s="14" customFormat="1">
      <c r="A68" s="57"/>
      <c r="B68" s="57"/>
      <c r="C68" s="57"/>
      <c r="D68" s="57"/>
      <c r="E68" s="57"/>
      <c r="F68" s="57"/>
      <c r="G68" s="57"/>
      <c r="H68" s="57"/>
      <c r="I68" s="57"/>
      <c r="J68" s="57"/>
      <c r="K68" s="57"/>
      <c r="L68" s="131"/>
      <c r="M68" s="57"/>
      <c r="N68" s="57"/>
      <c r="O68" s="57"/>
      <c r="P68" s="57"/>
      <c r="Q68" s="57"/>
      <c r="R68" s="57"/>
      <c r="S68" s="57"/>
      <c r="T68" s="57"/>
      <c r="U68" s="57"/>
      <c r="V68" s="2"/>
    </row>
    <row r="69" spans="1:22">
      <c r="L69" s="131"/>
    </row>
    <row r="70" spans="1:22">
      <c r="L70" s="131"/>
    </row>
    <row r="72" spans="1:22">
      <c r="L72" s="131"/>
    </row>
    <row r="73" spans="1:22">
      <c r="L73" s="131"/>
    </row>
    <row r="74" spans="1:22">
      <c r="L74" s="131"/>
    </row>
  </sheetData>
  <dataConsolidate/>
  <mergeCells count="7">
    <mergeCell ref="I32:N32"/>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2"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76"/>
  <sheetViews>
    <sheetView showGridLines="0" zoomScale="89" zoomScaleNormal="89" zoomScalePageLayoutView="50" workbookViewId="0">
      <pane ySplit="9" topLeftCell="A10" activePane="bottomLeft" state="frozen"/>
      <selection activeCell="B1" sqref="B1"/>
      <selection pane="bottomLeft" activeCell="K44" sqref="K44"/>
    </sheetView>
  </sheetViews>
  <sheetFormatPr defaultColWidth="11.44140625" defaultRowHeight="13.2"/>
  <cols>
    <col min="1" max="1" width="35.88671875" style="57" customWidth="1"/>
    <col min="2" max="2" width="21.33203125" style="57" customWidth="1"/>
    <col min="3" max="3" width="19.33203125" style="57" bestFit="1" customWidth="1"/>
    <col min="4" max="4" width="2" style="57" customWidth="1"/>
    <col min="5" max="5" width="14.44140625" style="57" customWidth="1"/>
    <col min="6" max="6" width="11.6640625" style="57" customWidth="1"/>
    <col min="7" max="7" width="6" style="57" customWidth="1"/>
    <col min="8" max="8" width="27.88671875" style="57" customWidth="1"/>
    <col min="9" max="15" width="11.44140625" style="57"/>
    <col min="16" max="16384" width="11.44140625" style="2"/>
  </cols>
  <sheetData>
    <row r="1" spans="1:15" ht="12.75" customHeight="1">
      <c r="A1" s="447" t="s">
        <v>5</v>
      </c>
      <c r="B1" s="88"/>
      <c r="C1" s="89"/>
      <c r="D1" s="89"/>
      <c r="E1" s="89"/>
      <c r="F1" s="89"/>
      <c r="H1" s="534"/>
      <c r="I1" s="534"/>
      <c r="J1" s="534"/>
      <c r="K1" s="534"/>
      <c r="L1" s="534"/>
      <c r="M1" s="534"/>
      <c r="N1" s="534"/>
    </row>
    <row r="2" spans="1:15">
      <c r="A2" s="89"/>
      <c r="B2" s="107"/>
      <c r="C2" s="108"/>
      <c r="D2" s="107"/>
      <c r="E2" s="109"/>
      <c r="F2" s="110"/>
      <c r="H2" s="534"/>
      <c r="I2" s="534"/>
      <c r="J2" s="534"/>
      <c r="K2" s="534"/>
      <c r="L2" s="534"/>
      <c r="M2" s="534"/>
      <c r="N2" s="534"/>
    </row>
    <row r="3" spans="1:15" ht="14.25" customHeight="1">
      <c r="A3" s="39" t="str">
        <f>'2B-Kosten per locatie'!A3</f>
        <v>Naam opdrachtgever</v>
      </c>
      <c r="B3" s="111" t="str">
        <f>'2B-Kosten per locatie'!B3</f>
        <v>Nestas Scholengroep</v>
      </c>
      <c r="C3" s="112"/>
      <c r="D3" s="107"/>
      <c r="E3" s="113"/>
      <c r="F3" s="114"/>
      <c r="H3" s="534"/>
      <c r="I3" s="534"/>
      <c r="J3" s="534"/>
      <c r="K3" s="534"/>
      <c r="L3" s="534"/>
      <c r="M3" s="534"/>
      <c r="N3" s="534"/>
    </row>
    <row r="4" spans="1:15" ht="15.75" customHeight="1">
      <c r="A4" s="39" t="str">
        <f>'2B-Kosten per locatie'!A4</f>
        <v>Calculatie onderdeel</v>
      </c>
      <c r="B4" s="115" t="str">
        <f ca="1">MID(CELL("bestandsnaam",$C$9),SEARCH("]",CELL("bestandsnaam",$C$9),1)+1,256)</f>
        <v>7-Opbouw uurtarief toezicht</v>
      </c>
      <c r="C4" s="116"/>
      <c r="D4" s="117"/>
      <c r="H4" s="534"/>
      <c r="I4" s="534"/>
      <c r="J4" s="534"/>
      <c r="K4" s="534"/>
      <c r="L4" s="534"/>
      <c r="M4" s="534"/>
      <c r="N4" s="534"/>
    </row>
    <row r="5" spans="1:15" ht="15.6">
      <c r="A5" s="39" t="str">
        <f>'2B-Kosten per locatie'!A5</f>
        <v>Gebouw/plaats</v>
      </c>
      <c r="B5" s="111" t="str">
        <f>'2B-Kosten per locatie'!B5</f>
        <v>Dordrecht</v>
      </c>
      <c r="C5" s="116"/>
      <c r="D5" s="117"/>
      <c r="H5" s="534"/>
      <c r="I5" s="534"/>
      <c r="J5" s="534"/>
      <c r="K5" s="534"/>
      <c r="L5" s="534"/>
      <c r="M5" s="534"/>
      <c r="N5" s="534"/>
    </row>
    <row r="6" spans="1:15" ht="15.6">
      <c r="A6" s="39" t="str">
        <f>'2B-Kosten per locatie'!A6</f>
        <v>Referentie nummer</v>
      </c>
      <c r="B6" s="111" t="str">
        <f>'2B-Kosten per locatie'!B6</f>
        <v>TN609714</v>
      </c>
      <c r="C6" s="116"/>
      <c r="D6" s="117"/>
      <c r="H6" s="118"/>
      <c r="I6" s="118"/>
      <c r="J6" s="118"/>
      <c r="K6" s="118"/>
      <c r="L6" s="118"/>
      <c r="M6" s="118"/>
      <c r="N6" s="118"/>
    </row>
    <row r="7" spans="1:15" ht="15.6">
      <c r="A7" s="39" t="str">
        <f>'2B-Kosten per locatie'!A7</f>
        <v>Naam dienstverlener</v>
      </c>
      <c r="B7" s="111">
        <f>'2B-Kosten per locatie'!B7</f>
        <v>0</v>
      </c>
      <c r="C7" s="116"/>
      <c r="D7" s="117"/>
      <c r="H7" s="118"/>
      <c r="I7" s="118"/>
      <c r="J7" s="118"/>
      <c r="K7" s="118"/>
      <c r="L7" s="118"/>
      <c r="M7" s="118"/>
      <c r="N7" s="118"/>
    </row>
    <row r="8" spans="1:15" ht="15.6">
      <c r="A8" s="39" t="str">
        <f>'2B-Kosten per locatie'!A8</f>
        <v>Prijspeil</v>
      </c>
      <c r="B8" s="244">
        <f>'2B-Kosten per locatie'!B8</f>
        <v>46388</v>
      </c>
      <c r="C8" s="116"/>
      <c r="D8" s="117"/>
      <c r="J8" s="118"/>
      <c r="K8" s="118"/>
      <c r="L8" s="118"/>
      <c r="M8" s="118"/>
      <c r="N8" s="118"/>
      <c r="O8" s="119"/>
    </row>
    <row r="9" spans="1:15" ht="15.6">
      <c r="A9" s="120"/>
      <c r="B9" s="121"/>
      <c r="C9" s="122"/>
      <c r="D9" s="117"/>
      <c r="E9" s="123"/>
      <c r="F9" s="124"/>
    </row>
    <row r="10" spans="1:15" s="22" customFormat="1" ht="30.75" customHeight="1">
      <c r="A10" s="384" t="s">
        <v>162</v>
      </c>
      <c r="B10" s="345"/>
      <c r="C10" s="346"/>
      <c r="D10" s="191"/>
      <c r="E10" s="532" t="s">
        <v>163</v>
      </c>
      <c r="F10" s="533"/>
      <c r="G10" s="119"/>
      <c r="H10" s="193" t="s">
        <v>116</v>
      </c>
      <c r="I10" s="535" t="s">
        <v>255</v>
      </c>
      <c r="J10" s="536"/>
      <c r="K10" s="536"/>
      <c r="L10" s="536"/>
      <c r="M10" s="536"/>
      <c r="N10" s="536"/>
      <c r="O10" s="119"/>
    </row>
    <row r="11" spans="1:15" ht="14.4" customHeight="1">
      <c r="A11" s="132"/>
      <c r="B11" s="347" t="s">
        <v>117</v>
      </c>
      <c r="C11" s="348" t="s">
        <v>117</v>
      </c>
      <c r="D11" s="117"/>
      <c r="E11" s="125"/>
      <c r="F11" s="385"/>
      <c r="H11" s="132"/>
      <c r="I11" s="247">
        <v>1</v>
      </c>
      <c r="J11" s="247">
        <v>2</v>
      </c>
      <c r="K11" s="247">
        <v>3</v>
      </c>
      <c r="L11" s="247">
        <v>4</v>
      </c>
      <c r="M11" s="247">
        <v>5</v>
      </c>
      <c r="N11" s="247">
        <v>6</v>
      </c>
    </row>
    <row r="12" spans="1:15" ht="12.75" customHeight="1">
      <c r="A12" s="132" t="s">
        <v>118</v>
      </c>
      <c r="B12" s="350" t="s">
        <v>119</v>
      </c>
      <c r="C12" s="351"/>
      <c r="D12" s="117"/>
      <c r="E12" s="227">
        <f>SUM(I31:N31)</f>
        <v>0</v>
      </c>
      <c r="F12" s="228"/>
      <c r="H12" s="132" t="s">
        <v>125</v>
      </c>
      <c r="I12" s="248"/>
      <c r="J12" s="248"/>
      <c r="K12" s="248"/>
      <c r="L12" s="248"/>
      <c r="M12" s="248"/>
      <c r="N12" s="248"/>
    </row>
    <row r="13" spans="1:15">
      <c r="A13" s="132" t="s">
        <v>121</v>
      </c>
      <c r="B13" s="350" t="s">
        <v>119</v>
      </c>
      <c r="C13" s="352"/>
      <c r="D13" s="117"/>
      <c r="E13" s="229"/>
      <c r="F13" s="228"/>
      <c r="H13" s="132" t="s">
        <v>127</v>
      </c>
      <c r="I13" s="248"/>
      <c r="J13" s="248"/>
      <c r="K13" s="248"/>
      <c r="L13" s="248"/>
      <c r="M13" s="248"/>
      <c r="N13" s="248"/>
    </row>
    <row r="14" spans="1:15">
      <c r="A14" s="353" t="s">
        <v>123</v>
      </c>
      <c r="B14" s="354"/>
      <c r="C14" s="355"/>
      <c r="D14" s="129"/>
      <c r="E14" s="230">
        <f>SUM(E12:E13)</f>
        <v>0</v>
      </c>
      <c r="F14" s="228"/>
      <c r="H14" s="132" t="s">
        <v>129</v>
      </c>
      <c r="I14" s="248"/>
      <c r="J14" s="248"/>
      <c r="K14" s="248"/>
      <c r="L14" s="248"/>
      <c r="M14" s="248"/>
      <c r="N14" s="248"/>
    </row>
    <row r="15" spans="1:15">
      <c r="A15" s="127"/>
      <c r="B15" s="356"/>
      <c r="C15" s="357"/>
      <c r="D15" s="117"/>
      <c r="E15" s="231"/>
      <c r="F15" s="228"/>
      <c r="H15" s="132" t="s">
        <v>131</v>
      </c>
      <c r="I15" s="248"/>
      <c r="J15" s="248"/>
      <c r="K15" s="248"/>
      <c r="L15" s="248"/>
      <c r="M15" s="248"/>
      <c r="N15" s="248"/>
    </row>
    <row r="16" spans="1:15">
      <c r="A16" s="358" t="s">
        <v>126</v>
      </c>
      <c r="B16" s="350" t="s">
        <v>119</v>
      </c>
      <c r="C16" s="359"/>
      <c r="D16" s="117"/>
      <c r="E16" s="232">
        <f>$C16*E14</f>
        <v>0</v>
      </c>
      <c r="F16" s="228"/>
    </row>
    <row r="17" spans="1:15" ht="14.4" customHeight="1">
      <c r="A17" s="358" t="s">
        <v>128</v>
      </c>
      <c r="B17" s="350" t="s">
        <v>119</v>
      </c>
      <c r="C17" s="359"/>
      <c r="D17" s="117"/>
      <c r="E17" s="233">
        <f>$C17*E14</f>
        <v>0</v>
      </c>
      <c r="F17" s="228"/>
      <c r="H17" s="193" t="s">
        <v>116</v>
      </c>
      <c r="I17" s="529" t="s">
        <v>133</v>
      </c>
      <c r="J17" s="530"/>
      <c r="K17" s="530"/>
      <c r="L17" s="530"/>
      <c r="M17" s="530"/>
      <c r="N17" s="531"/>
    </row>
    <row r="18" spans="1:15" ht="13.2" customHeight="1">
      <c r="A18" s="353" t="s">
        <v>130</v>
      </c>
      <c r="B18" s="360"/>
      <c r="C18" s="128"/>
      <c r="D18" s="117"/>
      <c r="E18" s="230">
        <f>SUM(E14:E17)</f>
        <v>0</v>
      </c>
      <c r="F18" s="361">
        <f>IF(E18=0,0,E18/E$46)</f>
        <v>0</v>
      </c>
      <c r="H18" s="132"/>
      <c r="I18" s="247">
        <v>1</v>
      </c>
      <c r="J18" s="247">
        <v>2</v>
      </c>
      <c r="K18" s="247">
        <v>3</v>
      </c>
      <c r="L18" s="247">
        <v>4</v>
      </c>
      <c r="M18" s="247">
        <v>5</v>
      </c>
      <c r="N18" s="247">
        <v>6</v>
      </c>
      <c r="O18" s="216"/>
    </row>
    <row r="19" spans="1:15">
      <c r="A19" s="127"/>
      <c r="B19" s="356"/>
      <c r="C19" s="357"/>
      <c r="D19" s="117"/>
      <c r="E19" s="231"/>
      <c r="F19" s="228"/>
      <c r="H19" s="132" t="s">
        <v>125</v>
      </c>
      <c r="I19" s="365"/>
      <c r="J19" s="365"/>
      <c r="K19" s="365"/>
      <c r="L19" s="365"/>
      <c r="M19" s="365"/>
      <c r="N19" s="365"/>
      <c r="O19" s="216"/>
    </row>
    <row r="20" spans="1:15">
      <c r="A20" s="362" t="s">
        <v>132</v>
      </c>
      <c r="B20" s="363"/>
      <c r="C20" s="357"/>
      <c r="D20" s="130"/>
      <c r="E20" s="234">
        <f>E18*0.96</f>
        <v>0</v>
      </c>
      <c r="F20" s="235"/>
      <c r="H20" s="132" t="s">
        <v>127</v>
      </c>
      <c r="I20" s="365"/>
      <c r="J20" s="365"/>
      <c r="K20" s="365"/>
      <c r="L20" s="365"/>
      <c r="M20" s="365"/>
      <c r="N20" s="365"/>
      <c r="O20" s="243"/>
    </row>
    <row r="21" spans="1:15">
      <c r="A21" s="358" t="s">
        <v>134</v>
      </c>
      <c r="B21" s="363"/>
      <c r="C21" s="364" t="s">
        <v>135</v>
      </c>
      <c r="D21" s="117"/>
      <c r="E21" s="232" t="e">
        <f>E20*'5-Premies en opslagen'!$C24</f>
        <v>#DIV/0!</v>
      </c>
      <c r="F21" s="228"/>
      <c r="G21" s="131"/>
      <c r="H21" s="132" t="s">
        <v>129</v>
      </c>
      <c r="I21" s="365"/>
      <c r="J21" s="365"/>
      <c r="K21" s="365"/>
      <c r="L21" s="365"/>
      <c r="M21" s="365"/>
      <c r="N21" s="365"/>
      <c r="O21" s="216"/>
    </row>
    <row r="22" spans="1:15" s="14" customFormat="1">
      <c r="A22" s="353" t="s">
        <v>136</v>
      </c>
      <c r="B22" s="366"/>
      <c r="C22" s="128"/>
      <c r="D22" s="117"/>
      <c r="E22" s="230" t="e">
        <f>E21+E18</f>
        <v>#DIV/0!</v>
      </c>
      <c r="F22" s="361" t="e">
        <f>IF(E22=0,0,E22/E$46)</f>
        <v>#DIV/0!</v>
      </c>
      <c r="G22" s="57"/>
      <c r="H22" s="132" t="s">
        <v>131</v>
      </c>
      <c r="I22" s="365"/>
      <c r="J22" s="365"/>
      <c r="K22" s="365"/>
      <c r="L22" s="365"/>
      <c r="M22" s="365"/>
      <c r="N22" s="365"/>
      <c r="O22" s="216"/>
    </row>
    <row r="23" spans="1:15" ht="14.25" customHeight="1">
      <c r="A23" s="127"/>
      <c r="B23" s="360"/>
      <c r="C23" s="128"/>
      <c r="D23" s="117"/>
      <c r="E23" s="226"/>
      <c r="F23" s="228"/>
      <c r="H23" s="133" t="s">
        <v>143</v>
      </c>
      <c r="I23" s="369">
        <f t="shared" ref="I23:N23" si="0">SUM(I19:I22)</f>
        <v>0</v>
      </c>
      <c r="J23" s="369">
        <f t="shared" si="0"/>
        <v>0</v>
      </c>
      <c r="K23" s="369">
        <f t="shared" si="0"/>
        <v>0</v>
      </c>
      <c r="L23" s="369">
        <f t="shared" si="0"/>
        <v>0</v>
      </c>
      <c r="M23" s="369">
        <f t="shared" si="0"/>
        <v>0</v>
      </c>
      <c r="N23" s="369">
        <f t="shared" si="0"/>
        <v>0</v>
      </c>
      <c r="O23" s="370">
        <f>SUM(I23:N23)</f>
        <v>0</v>
      </c>
    </row>
    <row r="24" spans="1:15" ht="12.75" customHeight="1">
      <c r="A24" s="358" t="s">
        <v>137</v>
      </c>
      <c r="B24" s="363"/>
      <c r="C24" s="364" t="s">
        <v>135</v>
      </c>
      <c r="D24" s="117"/>
      <c r="E24" s="232" t="e">
        <f>E22*'5-Premies en opslagen'!$B53</f>
        <v>#DIV/0!</v>
      </c>
      <c r="F24" s="228"/>
    </row>
    <row r="25" spans="1:15" ht="12.75" customHeight="1">
      <c r="A25" s="353" t="s">
        <v>138</v>
      </c>
      <c r="B25" s="360"/>
      <c r="C25" s="128"/>
      <c r="D25" s="117"/>
      <c r="E25" s="230" t="e">
        <f>SUM(E22:E24)</f>
        <v>#DIV/0!</v>
      </c>
      <c r="F25" s="361" t="e">
        <f>IF(E25=0,0,E25/E$46)</f>
        <v>#DIV/0!</v>
      </c>
      <c r="H25" s="193" t="s">
        <v>116</v>
      </c>
      <c r="I25" s="535" t="s">
        <v>146</v>
      </c>
      <c r="J25" s="536"/>
      <c r="K25" s="536"/>
      <c r="L25" s="536"/>
      <c r="M25" s="536"/>
      <c r="N25" s="536"/>
    </row>
    <row r="26" spans="1:15">
      <c r="A26" s="127"/>
      <c r="B26" s="360"/>
      <c r="C26" s="128"/>
      <c r="D26" s="117"/>
      <c r="E26" s="226"/>
      <c r="F26" s="228"/>
      <c r="H26" s="249"/>
      <c r="I26" s="247">
        <v>1</v>
      </c>
      <c r="J26" s="247">
        <v>2</v>
      </c>
      <c r="K26" s="247">
        <v>3</v>
      </c>
      <c r="L26" s="247">
        <v>4</v>
      </c>
      <c r="M26" s="247">
        <v>5</v>
      </c>
      <c r="N26" s="247">
        <v>6</v>
      </c>
    </row>
    <row r="27" spans="1:15" ht="13.2" customHeight="1">
      <c r="A27" s="127" t="s">
        <v>139</v>
      </c>
      <c r="B27" s="367"/>
      <c r="C27" s="352" t="s">
        <v>140</v>
      </c>
      <c r="D27" s="117"/>
      <c r="E27" s="229"/>
      <c r="F27" s="228">
        <v>0</v>
      </c>
      <c r="H27" s="132" t="s">
        <v>125</v>
      </c>
      <c r="I27" s="449">
        <f t="shared" ref="I27:N30" si="1">I19*I12</f>
        <v>0</v>
      </c>
      <c r="J27" s="449">
        <f t="shared" si="1"/>
        <v>0</v>
      </c>
      <c r="K27" s="449">
        <f t="shared" si="1"/>
        <v>0</v>
      </c>
      <c r="L27" s="449">
        <f t="shared" si="1"/>
        <v>0</v>
      </c>
      <c r="M27" s="449">
        <f t="shared" si="1"/>
        <v>0</v>
      </c>
      <c r="N27" s="449">
        <f t="shared" si="1"/>
        <v>0</v>
      </c>
    </row>
    <row r="28" spans="1:15">
      <c r="A28" s="127" t="s">
        <v>141</v>
      </c>
      <c r="B28" s="368"/>
      <c r="C28" s="352" t="s">
        <v>140</v>
      </c>
      <c r="D28" s="117"/>
      <c r="E28" s="229"/>
      <c r="F28" s="228">
        <v>0</v>
      </c>
      <c r="H28" s="132" t="s">
        <v>127</v>
      </c>
      <c r="I28" s="449">
        <f t="shared" si="1"/>
        <v>0</v>
      </c>
      <c r="J28" s="449">
        <f t="shared" si="1"/>
        <v>0</v>
      </c>
      <c r="K28" s="449">
        <f t="shared" si="1"/>
        <v>0</v>
      </c>
      <c r="L28" s="449">
        <f t="shared" si="1"/>
        <v>0</v>
      </c>
      <c r="M28" s="449">
        <f t="shared" si="1"/>
        <v>0</v>
      </c>
      <c r="N28" s="449">
        <f t="shared" si="1"/>
        <v>0</v>
      </c>
    </row>
    <row r="29" spans="1:15">
      <c r="A29" s="127" t="s">
        <v>164</v>
      </c>
      <c r="B29" s="360"/>
      <c r="C29" s="128"/>
      <c r="D29" s="117"/>
      <c r="E29" s="229"/>
      <c r="F29" s="228"/>
      <c r="H29" s="132" t="s">
        <v>129</v>
      </c>
      <c r="I29" s="449">
        <f t="shared" si="1"/>
        <v>0</v>
      </c>
      <c r="J29" s="449">
        <f t="shared" si="1"/>
        <v>0</v>
      </c>
      <c r="K29" s="449">
        <f t="shared" si="1"/>
        <v>0</v>
      </c>
      <c r="L29" s="449">
        <f t="shared" si="1"/>
        <v>0</v>
      </c>
      <c r="M29" s="449">
        <f t="shared" si="1"/>
        <v>0</v>
      </c>
      <c r="N29" s="449">
        <f t="shared" si="1"/>
        <v>0</v>
      </c>
    </row>
    <row r="30" spans="1:15">
      <c r="A30" s="371"/>
      <c r="B30" s="372"/>
      <c r="C30" s="373" t="s">
        <v>117</v>
      </c>
      <c r="D30" s="117"/>
      <c r="E30" s="229"/>
      <c r="F30" s="228"/>
      <c r="H30" s="132" t="s">
        <v>131</v>
      </c>
      <c r="I30" s="449">
        <f t="shared" si="1"/>
        <v>0</v>
      </c>
      <c r="J30" s="449">
        <f t="shared" si="1"/>
        <v>0</v>
      </c>
      <c r="K30" s="449">
        <f t="shared" si="1"/>
        <v>0</v>
      </c>
      <c r="L30" s="449">
        <f t="shared" si="1"/>
        <v>0</v>
      </c>
      <c r="M30" s="449">
        <f t="shared" si="1"/>
        <v>0</v>
      </c>
      <c r="N30" s="449">
        <f t="shared" si="1"/>
        <v>0</v>
      </c>
    </row>
    <row r="31" spans="1:15" ht="12.75" customHeight="1">
      <c r="A31" s="353" t="s">
        <v>145</v>
      </c>
      <c r="B31" s="360"/>
      <c r="C31" s="128"/>
      <c r="D31" s="117"/>
      <c r="E31" s="230" t="e">
        <f>SUM(E25:E30)</f>
        <v>#DIV/0!</v>
      </c>
      <c r="F31" s="361" t="e">
        <f>IF(E31=0,0,E31/E$46)</f>
        <v>#DIV/0!</v>
      </c>
      <c r="H31" s="133" t="s">
        <v>143</v>
      </c>
      <c r="I31" s="386">
        <f t="shared" ref="I31:N31" si="2">SUM(I27:I30)</f>
        <v>0</v>
      </c>
      <c r="J31" s="386">
        <f t="shared" si="2"/>
        <v>0</v>
      </c>
      <c r="K31" s="386">
        <f t="shared" si="2"/>
        <v>0</v>
      </c>
      <c r="L31" s="386">
        <f t="shared" si="2"/>
        <v>0</v>
      </c>
      <c r="M31" s="386">
        <f t="shared" si="2"/>
        <v>0</v>
      </c>
      <c r="N31" s="386">
        <f t="shared" si="2"/>
        <v>0</v>
      </c>
    </row>
    <row r="32" spans="1:15" ht="12.75" customHeight="1">
      <c r="A32" s="127"/>
      <c r="B32" s="360"/>
      <c r="C32" s="128"/>
      <c r="D32" s="117"/>
      <c r="E32" s="226"/>
      <c r="F32" s="228"/>
    </row>
    <row r="33" spans="1:15" ht="12.75" customHeight="1">
      <c r="A33" s="127" t="s">
        <v>147</v>
      </c>
      <c r="B33" s="360"/>
      <c r="C33" s="374"/>
      <c r="D33" s="117"/>
      <c r="E33" s="229"/>
      <c r="F33" s="236" t="e">
        <f>E33/$E$46</f>
        <v>#DIV/0!</v>
      </c>
    </row>
    <row r="34" spans="1:15" ht="12.75" customHeight="1">
      <c r="A34" s="127" t="s">
        <v>148</v>
      </c>
      <c r="B34" s="360"/>
      <c r="C34" s="374"/>
      <c r="D34" s="117"/>
      <c r="E34" s="229"/>
      <c r="F34" s="236" t="e">
        <f t="shared" ref="F34:F40" si="3">E34/$E$46</f>
        <v>#DIV/0!</v>
      </c>
    </row>
    <row r="35" spans="1:15" ht="12.75" customHeight="1">
      <c r="A35" s="127" t="s">
        <v>149</v>
      </c>
      <c r="B35" s="360"/>
      <c r="C35" s="374"/>
      <c r="D35" s="117"/>
      <c r="E35" s="229"/>
      <c r="F35" s="236" t="e">
        <f t="shared" si="3"/>
        <v>#DIV/0!</v>
      </c>
    </row>
    <row r="36" spans="1:15" ht="14.25" customHeight="1">
      <c r="A36" s="127" t="s">
        <v>150</v>
      </c>
      <c r="B36" s="360"/>
      <c r="C36" s="375"/>
      <c r="D36" s="117"/>
      <c r="E36" s="229"/>
      <c r="F36" s="236" t="e">
        <f t="shared" si="3"/>
        <v>#DIV/0!</v>
      </c>
    </row>
    <row r="37" spans="1:15">
      <c r="A37" s="127" t="s">
        <v>151</v>
      </c>
      <c r="B37" s="360"/>
      <c r="C37" s="374"/>
      <c r="D37" s="117"/>
      <c r="E37" s="229"/>
      <c r="F37" s="236" t="e">
        <f t="shared" si="3"/>
        <v>#DIV/0!</v>
      </c>
    </row>
    <row r="38" spans="1:15">
      <c r="A38" s="127" t="s">
        <v>152</v>
      </c>
      <c r="B38" s="360"/>
      <c r="C38" s="375"/>
      <c r="D38" s="117"/>
      <c r="E38" s="229"/>
      <c r="F38" s="236" t="e">
        <f t="shared" si="3"/>
        <v>#DIV/0!</v>
      </c>
    </row>
    <row r="39" spans="1:15">
      <c r="A39" s="127" t="s">
        <v>153</v>
      </c>
      <c r="B39" s="360"/>
      <c r="C39" s="352" t="s">
        <v>140</v>
      </c>
      <c r="D39" s="117"/>
      <c r="E39" s="229"/>
      <c r="F39" s="236" t="e">
        <f t="shared" si="3"/>
        <v>#DIV/0!</v>
      </c>
    </row>
    <row r="40" spans="1:15">
      <c r="A40" s="127" t="s">
        <v>161</v>
      </c>
      <c r="B40" s="360"/>
      <c r="C40" s="352"/>
      <c r="D40" s="117"/>
      <c r="E40" s="229"/>
      <c r="F40" s="236" t="e">
        <f t="shared" si="3"/>
        <v>#DIV/0!</v>
      </c>
    </row>
    <row r="41" spans="1:15">
      <c r="A41" s="371"/>
      <c r="B41" s="372"/>
      <c r="C41" s="376"/>
      <c r="D41" s="117"/>
      <c r="E41" s="229"/>
      <c r="F41" s="228"/>
      <c r="H41" s="131"/>
      <c r="I41" s="131"/>
      <c r="J41" s="131"/>
      <c r="K41" s="131"/>
      <c r="L41" s="131"/>
      <c r="M41" s="131"/>
      <c r="N41" s="131"/>
      <c r="O41" s="131"/>
    </row>
    <row r="42" spans="1:15">
      <c r="A42" s="353" t="s">
        <v>155</v>
      </c>
      <c r="B42" s="360"/>
      <c r="C42" s="128"/>
      <c r="D42" s="117"/>
      <c r="E42" s="230" t="e">
        <f>SUM(E31:E41)</f>
        <v>#DIV/0!</v>
      </c>
      <c r="F42" s="361" t="e">
        <f>IF(E42=0,0,E42/E$46)</f>
        <v>#DIV/0!</v>
      </c>
      <c r="H42" s="131"/>
      <c r="I42" s="131"/>
      <c r="J42" s="131"/>
      <c r="K42" s="131"/>
      <c r="L42" s="131"/>
      <c r="M42" s="131"/>
      <c r="N42" s="131"/>
      <c r="O42" s="131"/>
    </row>
    <row r="43" spans="1:15">
      <c r="A43" s="127"/>
      <c r="B43" s="360"/>
      <c r="C43" s="128"/>
      <c r="D43" s="117"/>
      <c r="E43" s="226"/>
      <c r="F43" s="237"/>
      <c r="L43" s="131"/>
      <c r="M43" s="131"/>
      <c r="N43" s="131"/>
    </row>
    <row r="44" spans="1:15">
      <c r="A44" s="127" t="s">
        <v>156</v>
      </c>
      <c r="B44" s="360"/>
      <c r="C44" s="375"/>
      <c r="D44" s="117"/>
      <c r="E44" s="229"/>
      <c r="F44" s="361">
        <f>(IF(E44=0,0,E44/E$46))</f>
        <v>0</v>
      </c>
      <c r="L44" s="131"/>
      <c r="M44" s="131"/>
      <c r="N44" s="131"/>
    </row>
    <row r="45" spans="1:15">
      <c r="A45" s="127"/>
      <c r="B45" s="377"/>
      <c r="C45" s="128"/>
      <c r="D45" s="117"/>
      <c r="E45" s="226"/>
      <c r="F45" s="228"/>
      <c r="L45" s="131"/>
      <c r="M45" s="131"/>
      <c r="N45" s="131"/>
    </row>
    <row r="46" spans="1:15">
      <c r="A46" s="353" t="s">
        <v>157</v>
      </c>
      <c r="B46" s="378"/>
      <c r="C46" s="379"/>
      <c r="D46" s="117"/>
      <c r="E46" s="238" t="e">
        <f>SUM(E42:E45)</f>
        <v>#DIV/0!</v>
      </c>
      <c r="F46" s="239" t="e">
        <f>SUM(F42:F45)</f>
        <v>#DIV/0!</v>
      </c>
      <c r="L46" s="131"/>
      <c r="M46" s="131"/>
      <c r="N46" s="131"/>
    </row>
    <row r="47" spans="1:15">
      <c r="B47" s="134"/>
      <c r="C47" s="380"/>
      <c r="D47" s="117"/>
      <c r="E47" s="216"/>
      <c r="F47" s="240"/>
      <c r="L47" s="131"/>
      <c r="M47" s="131"/>
      <c r="N47" s="131"/>
      <c r="O47" s="131"/>
    </row>
    <row r="48" spans="1:15">
      <c r="A48" s="381" t="s">
        <v>158</v>
      </c>
      <c r="B48" s="382"/>
      <c r="C48" s="383"/>
      <c r="D48" s="131"/>
      <c r="E48" s="241" t="e">
        <f>(E$25*1.3)+($E$46-$E$25)</f>
        <v>#DIV/0!</v>
      </c>
      <c r="F48" s="242"/>
      <c r="L48" s="131"/>
      <c r="M48" s="131"/>
      <c r="N48" s="131"/>
      <c r="O48" s="131"/>
    </row>
    <row r="49" spans="1:15">
      <c r="A49" s="131"/>
      <c r="B49" s="135"/>
      <c r="C49" s="136"/>
      <c r="D49" s="131"/>
      <c r="E49" s="243"/>
      <c r="F49" s="243"/>
      <c r="G49" s="131"/>
      <c r="L49" s="131"/>
      <c r="M49" s="131"/>
      <c r="N49" s="131"/>
      <c r="O49" s="131"/>
    </row>
    <row r="50" spans="1:15" s="14" customFormat="1">
      <c r="A50" s="381" t="s">
        <v>159</v>
      </c>
      <c r="B50" s="382"/>
      <c r="C50" s="383"/>
      <c r="D50" s="131"/>
      <c r="E50" s="241" t="e">
        <f>(E$25*1.5)+($E$46-$E$25)</f>
        <v>#DIV/0!</v>
      </c>
      <c r="F50" s="242"/>
      <c r="G50" s="131"/>
      <c r="H50" s="57"/>
      <c r="I50" s="57"/>
      <c r="J50" s="57"/>
      <c r="K50" s="57"/>
      <c r="L50" s="131"/>
      <c r="M50" s="131"/>
      <c r="N50" s="131"/>
      <c r="O50" s="131"/>
    </row>
    <row r="51" spans="1:15" s="14" customFormat="1">
      <c r="A51" s="131"/>
      <c r="B51" s="135"/>
      <c r="C51" s="136"/>
      <c r="D51" s="131"/>
      <c r="E51" s="243"/>
      <c r="F51" s="243"/>
      <c r="G51" s="131"/>
      <c r="H51" s="57"/>
      <c r="I51" s="57"/>
      <c r="J51" s="57"/>
      <c r="K51" s="57"/>
      <c r="L51" s="131"/>
      <c r="M51" s="57"/>
      <c r="N51" s="131"/>
      <c r="O51" s="131"/>
    </row>
    <row r="52" spans="1:15" s="14" customFormat="1">
      <c r="A52" s="381" t="s">
        <v>160</v>
      </c>
      <c r="B52" s="382"/>
      <c r="C52" s="383"/>
      <c r="D52" s="131"/>
      <c r="E52" s="241" t="e">
        <f>(E$25*2.5)+($E$46-$E$25)</f>
        <v>#DIV/0!</v>
      </c>
      <c r="F52" s="243"/>
      <c r="G52" s="131"/>
      <c r="H52" s="57"/>
      <c r="I52" s="57"/>
      <c r="J52" s="57"/>
      <c r="K52" s="57"/>
      <c r="L52" s="131"/>
      <c r="M52" s="57"/>
      <c r="N52" s="131"/>
      <c r="O52" s="131"/>
    </row>
    <row r="53" spans="1:15" s="14" customFormat="1">
      <c r="A53" s="131"/>
      <c r="B53" s="135"/>
      <c r="C53" s="137"/>
      <c r="D53" s="131"/>
      <c r="E53" s="131"/>
      <c r="F53" s="138"/>
      <c r="G53" s="131"/>
      <c r="H53" s="57"/>
      <c r="I53" s="57"/>
      <c r="J53" s="57"/>
      <c r="K53" s="57"/>
      <c r="L53" s="131"/>
      <c r="M53" s="57"/>
      <c r="N53" s="131"/>
      <c r="O53" s="131"/>
    </row>
    <row r="54" spans="1:15" s="14" customFormat="1">
      <c r="A54" s="131"/>
      <c r="B54" s="135"/>
      <c r="C54" s="137"/>
      <c r="D54" s="131"/>
      <c r="E54" s="131"/>
      <c r="F54" s="138"/>
      <c r="G54" s="131"/>
      <c r="H54" s="57"/>
      <c r="I54" s="57"/>
      <c r="J54" s="57"/>
      <c r="K54" s="57"/>
      <c r="L54" s="131"/>
      <c r="M54" s="57"/>
      <c r="N54" s="131"/>
      <c r="O54" s="131"/>
    </row>
    <row r="55" spans="1:15" s="14" customFormat="1">
      <c r="A55" s="131"/>
      <c r="B55" s="131"/>
      <c r="C55" s="139"/>
      <c r="D55" s="131"/>
      <c r="E55" s="131"/>
      <c r="F55" s="138"/>
      <c r="G55" s="131"/>
      <c r="H55" s="57"/>
      <c r="I55" s="57"/>
      <c r="J55" s="57"/>
      <c r="K55" s="57"/>
      <c r="L55" s="131"/>
      <c r="M55" s="57"/>
      <c r="N55" s="131"/>
      <c r="O55" s="131"/>
    </row>
    <row r="56" spans="1:15" s="14" customFormat="1">
      <c r="A56" s="131"/>
      <c r="B56" s="131"/>
      <c r="C56" s="139"/>
      <c r="D56" s="131"/>
      <c r="E56" s="131"/>
      <c r="F56" s="138"/>
      <c r="G56" s="131"/>
      <c r="H56" s="57"/>
      <c r="I56" s="57"/>
      <c r="J56" s="57"/>
      <c r="K56" s="57"/>
      <c r="L56" s="131"/>
      <c r="M56" s="57"/>
      <c r="N56" s="131"/>
      <c r="O56" s="131"/>
    </row>
    <row r="57" spans="1:15" s="14" customFormat="1">
      <c r="A57" s="57"/>
      <c r="B57" s="131"/>
      <c r="C57" s="139"/>
      <c r="D57" s="131"/>
      <c r="E57" s="131"/>
      <c r="F57" s="138"/>
      <c r="G57" s="131"/>
      <c r="H57" s="57"/>
      <c r="I57" s="57"/>
      <c r="J57" s="57"/>
      <c r="K57" s="57"/>
      <c r="L57" s="131"/>
      <c r="M57" s="57"/>
      <c r="N57" s="131"/>
      <c r="O57" s="131"/>
    </row>
    <row r="58" spans="1:15" s="14" customFormat="1">
      <c r="A58" s="131"/>
      <c r="B58" s="131"/>
      <c r="C58" s="139"/>
      <c r="D58" s="131"/>
      <c r="E58" s="131"/>
      <c r="F58" s="138"/>
      <c r="G58" s="131"/>
      <c r="H58" s="57"/>
      <c r="I58" s="57"/>
      <c r="J58" s="57"/>
      <c r="K58" s="57"/>
      <c r="L58" s="131"/>
      <c r="M58" s="57"/>
      <c r="N58" s="57"/>
      <c r="O58" s="131"/>
    </row>
    <row r="59" spans="1:15" s="14" customFormat="1">
      <c r="A59" s="131"/>
      <c r="B59" s="131"/>
      <c r="C59" s="139"/>
      <c r="D59" s="131"/>
      <c r="E59" s="131"/>
      <c r="F59" s="138"/>
      <c r="G59" s="131"/>
      <c r="H59" s="57"/>
      <c r="I59" s="57"/>
      <c r="J59" s="57"/>
      <c r="K59" s="57"/>
      <c r="L59" s="131"/>
      <c r="M59" s="57"/>
      <c r="N59" s="57"/>
      <c r="O59" s="131"/>
    </row>
    <row r="60" spans="1:15" s="14" customFormat="1">
      <c r="A60" s="131"/>
      <c r="B60" s="131"/>
      <c r="C60" s="139"/>
      <c r="D60" s="131"/>
      <c r="E60" s="131"/>
      <c r="F60" s="138"/>
      <c r="G60" s="131"/>
      <c r="H60" s="57"/>
      <c r="I60" s="57"/>
      <c r="J60" s="57"/>
      <c r="K60" s="57"/>
      <c r="L60" s="131"/>
      <c r="M60" s="57"/>
      <c r="N60" s="57"/>
      <c r="O60" s="131"/>
    </row>
    <row r="61" spans="1:15" s="14" customFormat="1">
      <c r="A61" s="131"/>
      <c r="B61" s="131"/>
      <c r="C61" s="139"/>
      <c r="D61" s="131"/>
      <c r="E61" s="131"/>
      <c r="F61" s="138"/>
      <c r="G61" s="131"/>
      <c r="H61" s="57"/>
      <c r="I61" s="57"/>
      <c r="J61" s="57"/>
      <c r="K61" s="57"/>
      <c r="L61" s="131"/>
      <c r="M61" s="57"/>
      <c r="N61" s="57"/>
      <c r="O61" s="131"/>
    </row>
    <row r="62" spans="1:15" s="14" customFormat="1">
      <c r="A62" s="131"/>
      <c r="B62" s="131"/>
      <c r="C62" s="139"/>
      <c r="D62" s="131"/>
      <c r="E62" s="131"/>
      <c r="F62" s="138"/>
      <c r="G62" s="131"/>
      <c r="H62" s="57"/>
      <c r="I62" s="57"/>
      <c r="J62" s="57"/>
      <c r="K62" s="57"/>
      <c r="L62" s="131"/>
      <c r="M62" s="57"/>
      <c r="N62" s="57"/>
      <c r="O62" s="131"/>
    </row>
    <row r="63" spans="1:15" s="14" customFormat="1">
      <c r="A63" s="131"/>
      <c r="B63" s="131"/>
      <c r="C63" s="139"/>
      <c r="D63" s="131"/>
      <c r="E63" s="131"/>
      <c r="F63" s="138"/>
      <c r="G63" s="131"/>
      <c r="H63" s="57"/>
      <c r="I63" s="57"/>
      <c r="J63" s="57"/>
      <c r="K63" s="57"/>
      <c r="L63" s="131"/>
      <c r="M63" s="57"/>
      <c r="N63" s="57"/>
      <c r="O63" s="131"/>
    </row>
    <row r="64" spans="1:15" s="14" customFormat="1">
      <c r="A64" s="131"/>
      <c r="B64" s="131"/>
      <c r="C64" s="139"/>
      <c r="D64" s="131"/>
      <c r="E64" s="57"/>
      <c r="F64" s="138"/>
      <c r="G64" s="131"/>
      <c r="H64" s="57"/>
      <c r="I64" s="57"/>
      <c r="J64" s="57"/>
      <c r="K64" s="57"/>
      <c r="L64" s="131"/>
      <c r="M64" s="57"/>
      <c r="N64" s="57"/>
      <c r="O64" s="57"/>
    </row>
    <row r="65" spans="1:15" s="14" customFormat="1">
      <c r="A65" s="57"/>
      <c r="B65" s="57"/>
      <c r="C65" s="57"/>
      <c r="D65" s="57"/>
      <c r="E65" s="57"/>
      <c r="F65" s="57"/>
      <c r="G65" s="131"/>
      <c r="H65" s="57"/>
      <c r="I65" s="57"/>
      <c r="J65" s="57"/>
      <c r="K65" s="57"/>
      <c r="L65" s="131"/>
      <c r="M65" s="57"/>
      <c r="N65" s="57"/>
      <c r="O65" s="57"/>
    </row>
    <row r="66" spans="1:15">
      <c r="L66" s="131"/>
    </row>
    <row r="67" spans="1:15">
      <c r="L67" s="131"/>
    </row>
    <row r="68" spans="1:15">
      <c r="L68" s="131"/>
    </row>
    <row r="69" spans="1:15">
      <c r="L69" s="131"/>
    </row>
    <row r="70" spans="1:15">
      <c r="L70" s="131"/>
      <c r="O70" s="131"/>
    </row>
    <row r="71" spans="1:15">
      <c r="O71" s="131"/>
    </row>
    <row r="72" spans="1:15">
      <c r="O72" s="131"/>
    </row>
    <row r="73" spans="1:15">
      <c r="O73" s="131"/>
    </row>
    <row r="74" spans="1:15">
      <c r="O74" s="131"/>
    </row>
    <row r="75" spans="1:15">
      <c r="O75" s="131"/>
    </row>
    <row r="76" spans="1:15">
      <c r="O76" s="131"/>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61" fitToHeight="0" orientation="landscape" r:id="rId1"/>
  <headerFooter>
    <oddFooter>&amp;L&amp;F-&amp;A
Atir b.v. ©&amp;Rprintversie &amp;D</oddFooter>
  </headerFooter>
  <colBreaks count="1" manualBreakCount="1">
    <brk id="7" max="61"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78a7a5468991e359e576355340f4f657">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a376fbf08105f2ebb6138b5316753209"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AC3E4837-CE50-4A32-A54A-9639DA900BA8}">
  <ds:schemaRefs>
    <ds:schemaRef ds:uri="http://purl.org/dc/terms/"/>
    <ds:schemaRef ds:uri="http://purl.org/dc/elements/1.1/"/>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96af1940-cf19-4b50-92f4-053594182cfa"/>
    <ds:schemaRef ds:uri="2bdcc3f3-49a5-47c4-ae00-3e6a3f4b5f23"/>
    <ds:schemaRef ds:uri="http://www.w3.org/XML/1998/namespace"/>
  </ds:schemaRefs>
</ds:datastoreItem>
</file>

<file path=customXml/itemProps3.xml><?xml version="1.0" encoding="utf-8"?>
<ds:datastoreItem xmlns:ds="http://schemas.openxmlformats.org/officeDocument/2006/customXml" ds:itemID="{43351386-C6BD-4E5C-961A-0D183320E5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19</vt:i4>
      </vt:variant>
    </vt:vector>
  </HeadingPairs>
  <TitlesOfParts>
    <vt:vector size="33" baseType="lpstr">
      <vt:lpstr>1A-Uitgangspunten</vt:lpstr>
      <vt:lpstr>1B-Locatie lijst</vt:lpstr>
      <vt:lpstr>2A-Kostenoverzicht</vt:lpstr>
      <vt:lpstr>2B-Kosten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11-Vloeronderhoud</vt:lpstr>
      <vt:lpstr>12-Machinekosten</vt:lpstr>
      <vt:lpstr>'1A-Uitgangspunten'!_Hlk39130726</vt:lpstr>
      <vt:lpstr>'1A-Uitgangspunten'!_Toc106114456</vt:lpstr>
      <vt:lpstr>'1A-Uitgangspunten'!_Toc106114457</vt:lpstr>
      <vt:lpstr>'1A-Uitgangspunten'!_Toc106114458</vt:lpstr>
      <vt:lpstr>'1A-Uitgangspunten'!_Toc106114459</vt:lpstr>
      <vt:lpstr>'1A-Uitgangspunten'!_Toc518445846</vt:lpstr>
      <vt:lpstr>'2A-Kostenoverzicht'!Afdrukbereik</vt:lpstr>
      <vt:lpstr>'2B-Kosten per locatie'!Afdrukbereik</vt:lpstr>
      <vt:lpstr>'4-Basis ruimtestaat'!Afdrukbereik</vt:lpstr>
      <vt:lpstr>'5-Premies en opslagen'!Afdrukbereik</vt:lpstr>
      <vt:lpstr>'6-Opbouw uurtarief productie'!Afdrukbereik</vt:lpstr>
      <vt:lpstr>'9-Afroepprijs'!Afdrukbereik</vt:lpstr>
      <vt:lpstr>'10-Glasbewassing'!Afdruktitels</vt:lpstr>
      <vt:lpstr>'11-Vloeronderhoud'!Afdruktitels</vt:lpstr>
      <vt:lpstr>'2A-Kostenoverzicht'!Afdruktitels</vt:lpstr>
      <vt:lpstr>'2B-Kosten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 den Boer | CONTRAST</cp:lastModifiedBy>
  <cp:revision/>
  <dcterms:created xsi:type="dcterms:W3CDTF">1999-10-05T12:28:40Z</dcterms:created>
  <dcterms:modified xsi:type="dcterms:W3CDTF">2026-09-02T07:20:11Z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