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7"/>
  <workbookPr hidePivotFieldList="1"/>
  <mc:AlternateContent xmlns:mc="http://schemas.openxmlformats.org/markup-compatibility/2006">
    <mc:Choice Requires="x15">
      <x15ac:absPath xmlns:x15ac="http://schemas.microsoft.com/office/spreadsheetml/2010/11/ac" url="C:\Users\EefBarneveld\Downloads\"/>
    </mc:Choice>
  </mc:AlternateContent>
  <xr:revisionPtr revIDLastSave="6" documentId="8_{500F5058-B66F-4156-A61A-B309AD514602}" xr6:coauthVersionLast="47" xr6:coauthVersionMax="47" xr10:uidLastSave="{81D57A6E-462E-4FF9-8BA1-E66179027F23}"/>
  <bookViews>
    <workbookView xWindow="-120" yWindow="-120" windowWidth="29040" windowHeight="15720" activeTab="1" xr2:uid="{2B72670E-1EA1-422D-8CAD-EE032950882A}"/>
  </bookViews>
  <sheets>
    <sheet name="Totalen samenvatting" sheetId="4" r:id="rId1"/>
    <sheet name="Totalen uitstaand" sheetId="1" r:id="rId2"/>
    <sheet name="Totaal inname" sheetId="3" r:id="rId3"/>
    <sheet name="Totaal leveringen " sheetId="2" r:id="rId4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calcChain.xml><?xml version="1.0" encoding="utf-8"?>
<calcChain xmlns="http://schemas.openxmlformats.org/spreadsheetml/2006/main">
  <c r="F4" i="4" l="1"/>
  <c r="F5" i="4"/>
  <c r="F6" i="4"/>
  <c r="F7" i="4"/>
  <c r="F8" i="4"/>
  <c r="F9" i="4"/>
  <c r="F10" i="4"/>
  <c r="F11" i="4"/>
  <c r="F12" i="4"/>
  <c r="F13" i="4"/>
  <c r="F14" i="4"/>
  <c r="F15" i="4"/>
  <c r="F16" i="4"/>
  <c r="F17" i="4"/>
  <c r="F18" i="4"/>
  <c r="F19" i="4"/>
  <c r="F20" i="4"/>
  <c r="F21" i="4"/>
  <c r="F22" i="4"/>
  <c r="F23" i="4"/>
  <c r="F24" i="4"/>
  <c r="F25" i="4"/>
  <c r="F26" i="4"/>
  <c r="F27" i="4"/>
  <c r="F28" i="4"/>
  <c r="F29" i="4"/>
  <c r="F30" i="4"/>
  <c r="F31" i="4"/>
  <c r="F32" i="4"/>
  <c r="F33" i="4"/>
  <c r="F34" i="4"/>
  <c r="F35" i="4"/>
  <c r="F36" i="4"/>
  <c r="F37" i="4"/>
  <c r="F3" i="4"/>
  <c r="E10" i="4"/>
  <c r="E11" i="4"/>
  <c r="E12" i="4"/>
  <c r="E13" i="4"/>
  <c r="E14" i="4"/>
  <c r="E15" i="4"/>
  <c r="E16" i="4"/>
  <c r="E17" i="4"/>
  <c r="E18" i="4"/>
  <c r="E19" i="4"/>
  <c r="E20" i="4"/>
  <c r="E21" i="4"/>
  <c r="E22" i="4"/>
  <c r="E23" i="4"/>
  <c r="E24" i="4"/>
  <c r="E25" i="4"/>
  <c r="E26" i="4"/>
  <c r="E27" i="4"/>
  <c r="E28" i="4"/>
  <c r="E29" i="4"/>
  <c r="E30" i="4"/>
  <c r="E31" i="4"/>
  <c r="E32" i="4"/>
  <c r="E33" i="4"/>
  <c r="E34" i="4"/>
  <c r="E35" i="4"/>
  <c r="E36" i="4"/>
  <c r="E37" i="4"/>
  <c r="E9" i="4"/>
  <c r="E4" i="4"/>
  <c r="E5" i="4"/>
  <c r="E6" i="4"/>
  <c r="E7" i="4"/>
  <c r="E8" i="4"/>
  <c r="E3" i="4"/>
  <c r="E23" i="2"/>
  <c r="F23" i="2" s="1"/>
  <c r="E21" i="2"/>
  <c r="F21" i="2" s="1"/>
  <c r="E19" i="2"/>
  <c r="F19" i="2"/>
  <c r="D34" i="1"/>
  <c r="E33" i="1"/>
  <c r="F33" i="1"/>
  <c r="D37" i="4" s="1"/>
  <c r="C33" i="4"/>
  <c r="C34" i="4"/>
  <c r="C35" i="4"/>
  <c r="C36" i="4"/>
  <c r="C30" i="4"/>
  <c r="C26" i="4"/>
  <c r="C22" i="4"/>
  <c r="C17" i="4"/>
  <c r="C14" i="4"/>
  <c r="C9" i="4"/>
  <c r="C4" i="4"/>
  <c r="C5" i="4"/>
  <c r="C6" i="4"/>
  <c r="C7" i="4"/>
  <c r="C8" i="4"/>
  <c r="C10" i="4"/>
  <c r="C11" i="4"/>
  <c r="C12" i="4"/>
  <c r="C13" i="4"/>
  <c r="C15" i="4"/>
  <c r="C16" i="4"/>
  <c r="C18" i="4"/>
  <c r="C19" i="4"/>
  <c r="C20" i="4"/>
  <c r="C24" i="4"/>
  <c r="C27" i="4"/>
  <c r="C28" i="4"/>
  <c r="C29" i="4"/>
  <c r="C31" i="4"/>
  <c r="C32" i="4"/>
  <c r="C3" i="4"/>
  <c r="B3" i="4"/>
  <c r="B36" i="4"/>
  <c r="B35" i="4"/>
  <c r="B34" i="4"/>
  <c r="B33" i="4"/>
  <c r="B30" i="4"/>
  <c r="B26" i="4"/>
  <c r="B22" i="4"/>
  <c r="B17" i="4"/>
  <c r="B14" i="4"/>
  <c r="B9" i="4"/>
  <c r="B4" i="4"/>
  <c r="B5" i="4"/>
  <c r="B6" i="4"/>
  <c r="B7" i="4"/>
  <c r="B8" i="4"/>
  <c r="B10" i="4"/>
  <c r="B11" i="4"/>
  <c r="B12" i="4"/>
  <c r="B13" i="4"/>
  <c r="B15" i="4"/>
  <c r="B16" i="4"/>
  <c r="B18" i="4"/>
  <c r="B19" i="4"/>
  <c r="B20" i="4"/>
  <c r="B24" i="4"/>
  <c r="B27" i="4"/>
  <c r="B28" i="4"/>
  <c r="B29" i="4"/>
  <c r="B31" i="4"/>
  <c r="B32" i="4"/>
  <c r="E3" i="3"/>
  <c r="E4" i="3"/>
  <c r="E5" i="3"/>
  <c r="E6" i="3"/>
  <c r="E7" i="3"/>
  <c r="E8" i="3"/>
  <c r="E9" i="3"/>
  <c r="E10" i="3"/>
  <c r="E11" i="3"/>
  <c r="E12" i="3"/>
  <c r="E13" i="3"/>
  <c r="E14" i="3"/>
  <c r="E15" i="3"/>
  <c r="E16" i="3"/>
  <c r="E17" i="3"/>
  <c r="E18" i="3"/>
  <c r="E19" i="3"/>
  <c r="E20" i="3"/>
  <c r="E21" i="3"/>
  <c r="E22" i="3"/>
  <c r="E23" i="3"/>
  <c r="E24" i="3"/>
  <c r="E25" i="3"/>
  <c r="E26" i="3"/>
  <c r="E27" i="3"/>
  <c r="E28" i="3"/>
  <c r="E29" i="3"/>
  <c r="E30" i="3"/>
  <c r="E2" i="3"/>
  <c r="F29" i="3"/>
  <c r="F28" i="3"/>
  <c r="F27" i="3"/>
  <c r="F26" i="3"/>
  <c r="F25" i="3"/>
  <c r="F24" i="3"/>
  <c r="F23" i="3"/>
  <c r="F22" i="3"/>
  <c r="F21" i="3"/>
  <c r="F20" i="3"/>
  <c r="F19" i="3"/>
  <c r="F18" i="3"/>
  <c r="F17" i="3"/>
  <c r="F16" i="3"/>
  <c r="F15" i="3"/>
  <c r="F14" i="3"/>
  <c r="F13" i="3"/>
  <c r="F12" i="3"/>
  <c r="F11" i="3"/>
  <c r="F10" i="3"/>
  <c r="F9" i="3"/>
  <c r="F8" i="3"/>
  <c r="F7" i="3"/>
  <c r="F6" i="3"/>
  <c r="F5" i="3"/>
  <c r="F4" i="3"/>
  <c r="F3" i="3"/>
  <c r="E3" i="2"/>
  <c r="F3" i="2" s="1"/>
  <c r="E4" i="2"/>
  <c r="E5" i="2"/>
  <c r="F5" i="2" s="1"/>
  <c r="E6" i="2"/>
  <c r="F6" i="2" s="1"/>
  <c r="E7" i="2"/>
  <c r="F7" i="2" s="1"/>
  <c r="E8" i="2"/>
  <c r="F8" i="2" s="1"/>
  <c r="E9" i="2"/>
  <c r="F9" i="2" s="1"/>
  <c r="E10" i="2"/>
  <c r="F10" i="2" s="1"/>
  <c r="E11" i="2"/>
  <c r="F11" i="2" s="1"/>
  <c r="E12" i="2"/>
  <c r="F12" i="2" s="1"/>
  <c r="E13" i="2"/>
  <c r="F13" i="2" s="1"/>
  <c r="E14" i="2"/>
  <c r="F14" i="2" s="1"/>
  <c r="E15" i="2"/>
  <c r="F15" i="2" s="1"/>
  <c r="E16" i="2"/>
  <c r="F16" i="2" s="1"/>
  <c r="E17" i="2"/>
  <c r="F17" i="2" s="1"/>
  <c r="E18" i="2"/>
  <c r="F18" i="2" s="1"/>
  <c r="E20" i="2"/>
  <c r="F20" i="2" s="1"/>
  <c r="E22" i="2"/>
  <c r="F22" i="2" s="1"/>
  <c r="E24" i="2"/>
  <c r="F24" i="2" s="1"/>
  <c r="E25" i="2"/>
  <c r="F25" i="2" s="1"/>
  <c r="E26" i="2"/>
  <c r="F26" i="2" s="1"/>
  <c r="E27" i="2"/>
  <c r="F27" i="2" s="1"/>
  <c r="E28" i="2"/>
  <c r="F28" i="2" s="1"/>
  <c r="E29" i="2"/>
  <c r="F29" i="2" s="1"/>
  <c r="E2" i="2"/>
  <c r="E2" i="1"/>
  <c r="E3" i="1"/>
  <c r="F3" i="1" s="1"/>
  <c r="D4" i="4" s="1"/>
  <c r="E4" i="1"/>
  <c r="F4" i="1" s="1"/>
  <c r="D5" i="4" s="1"/>
  <c r="E5" i="1"/>
  <c r="F5" i="1" s="1"/>
  <c r="D6" i="4" s="1"/>
  <c r="E6" i="1"/>
  <c r="F6" i="1" s="1"/>
  <c r="D7" i="4" s="1"/>
  <c r="E7" i="1"/>
  <c r="F7" i="1" s="1"/>
  <c r="D8" i="4" s="1"/>
  <c r="E8" i="1"/>
  <c r="F8" i="1" s="1"/>
  <c r="D9" i="4" s="1"/>
  <c r="E9" i="1"/>
  <c r="F9" i="1" s="1"/>
  <c r="D10" i="4" s="1"/>
  <c r="E10" i="1"/>
  <c r="F10" i="1" s="1"/>
  <c r="D11" i="4" s="1"/>
  <c r="E11" i="1"/>
  <c r="F11" i="1" s="1"/>
  <c r="D12" i="4" s="1"/>
  <c r="E12" i="1"/>
  <c r="F12" i="1" s="1"/>
  <c r="D13" i="4" s="1"/>
  <c r="E13" i="1"/>
  <c r="F13" i="1" s="1"/>
  <c r="D14" i="4" s="1"/>
  <c r="E14" i="1"/>
  <c r="F14" i="1" s="1"/>
  <c r="D15" i="4" s="1"/>
  <c r="E15" i="1"/>
  <c r="F15" i="1" s="1"/>
  <c r="D16" i="4" s="1"/>
  <c r="E16" i="1"/>
  <c r="F16" i="1" s="1"/>
  <c r="D17" i="4" s="1"/>
  <c r="E17" i="1"/>
  <c r="F17" i="1" s="1"/>
  <c r="D18" i="4" s="1"/>
  <c r="E18" i="1"/>
  <c r="F18" i="1" s="1"/>
  <c r="D19" i="4" s="1"/>
  <c r="E19" i="1"/>
  <c r="F19" i="1" s="1"/>
  <c r="D20" i="4" s="1"/>
  <c r="E20" i="1"/>
  <c r="F20" i="1" s="1"/>
  <c r="D22" i="4" s="1"/>
  <c r="E21" i="1"/>
  <c r="F21" i="1" s="1"/>
  <c r="D24" i="4" s="1"/>
  <c r="E22" i="1"/>
  <c r="F22" i="1" s="1"/>
  <c r="D26" i="4" s="1"/>
  <c r="E23" i="1"/>
  <c r="F23" i="1" s="1"/>
  <c r="D27" i="4" s="1"/>
  <c r="E24" i="1"/>
  <c r="F24" i="1" s="1"/>
  <c r="D28" i="4" s="1"/>
  <c r="E25" i="1"/>
  <c r="F25" i="1" s="1"/>
  <c r="D29" i="4" s="1"/>
  <c r="E26" i="1"/>
  <c r="F26" i="1" s="1"/>
  <c r="D30" i="4" s="1"/>
  <c r="E27" i="1"/>
  <c r="F27" i="1" s="1"/>
  <c r="D31" i="4" s="1"/>
  <c r="E28" i="1"/>
  <c r="F28" i="1" s="1"/>
  <c r="D32" i="4" s="1"/>
  <c r="E29" i="1"/>
  <c r="F29" i="1" s="1"/>
  <c r="D33" i="4" s="1"/>
  <c r="E30" i="1"/>
  <c r="F30" i="1" s="1"/>
  <c r="D34" i="4" s="1"/>
  <c r="E31" i="1"/>
  <c r="F31" i="1" s="1"/>
  <c r="D35" i="4" s="1"/>
  <c r="E32" i="1"/>
  <c r="F32" i="1" s="1"/>
  <c r="D36" i="4" s="1"/>
  <c r="F2" i="1" l="1"/>
  <c r="D3" i="4" s="1"/>
  <c r="E34" i="1"/>
  <c r="D38" i="4"/>
  <c r="F4" i="2"/>
  <c r="E31" i="3"/>
  <c r="F31" i="3" s="1"/>
  <c r="F38" i="4"/>
  <c r="F2" i="2"/>
  <c r="E30" i="2"/>
  <c r="F30" i="2" s="1"/>
  <c r="F2" i="3"/>
  <c r="F30" i="3"/>
  <c r="F34" i="1"/>
  <c r="E38" i="4" l="1"/>
</calcChain>
</file>

<file path=xl/sharedStrings.xml><?xml version="1.0" encoding="utf-8"?>
<sst xmlns="http://schemas.openxmlformats.org/spreadsheetml/2006/main" count="354" uniqueCount="97">
  <si>
    <t xml:space="preserve">Samenvatting de Liemerse Gemeenten </t>
  </si>
  <si>
    <t># oud</t>
  </si>
  <si>
    <t>iWmo code 2027</t>
  </si>
  <si>
    <t>Omschrijving</t>
  </si>
  <si>
    <t>Uitstaand</t>
  </si>
  <si>
    <t>Innamen</t>
  </si>
  <si>
    <t>Leveringen</t>
  </si>
  <si>
    <t>18a</t>
  </si>
  <si>
    <t>18b</t>
  </si>
  <si>
    <t>12B01</t>
  </si>
  <si>
    <t>Scootmobiel standaard, met opslag buitenstalling </t>
  </si>
  <si>
    <t>19a</t>
  </si>
  <si>
    <t>19b</t>
  </si>
  <si>
    <t>12B02</t>
  </si>
  <si>
    <t>Scootmobiel standaard, hoge actieradius, met opslag buitenstalling </t>
  </si>
  <si>
    <t>20a</t>
  </si>
  <si>
    <t>20b</t>
  </si>
  <si>
    <t>12B04</t>
  </si>
  <si>
    <t>Scootmobiel extra geveerd, met opslag buitenstalling </t>
  </si>
  <si>
    <t>13X99</t>
  </si>
  <si>
    <t>Overige woonvoorziening, hoog btw </t>
  </si>
  <si>
    <t>Totaal</t>
  </si>
  <si>
    <t>Categorie 2027</t>
  </si>
  <si>
    <t>Omschrijving categorie 2027</t>
  </si>
  <si>
    <t>Aantal Zevenaar, Duiven, Westervoort</t>
  </si>
  <si>
    <t>Aantal Doesburg</t>
  </si>
  <si>
    <t>Product code iWmo 2027</t>
  </si>
  <si>
    <t>Categorie naam 2027</t>
  </si>
  <si>
    <t>Aantal</t>
  </si>
  <si>
    <t>11X03</t>
  </si>
  <si>
    <t>Rolstoel actief gebruik, vouwframe </t>
  </si>
  <si>
    <t>11X05</t>
  </si>
  <si>
    <t>Rolstoel actief gebruik, maatwerk </t>
  </si>
  <si>
    <t>11X04</t>
  </si>
  <si>
    <t>Rolstoel actief gebruik, vastframe </t>
  </si>
  <si>
    <t>11X06</t>
  </si>
  <si>
    <t>Rolstoel voor permanent gebruik, kantelbaar </t>
  </si>
  <si>
    <t>11X22</t>
  </si>
  <si>
    <t>Elektrische aandrijving tbv handrolstoel </t>
  </si>
  <si>
    <t>11X21</t>
  </si>
  <si>
    <t>Duwondersteuning, aankoppelbaar tbv begeleider </t>
  </si>
  <si>
    <t>12X22</t>
  </si>
  <si>
    <t>Handbike, aankoppeldeel, elektrisch ondersteund </t>
  </si>
  <si>
    <t>12X21</t>
  </si>
  <si>
    <t>Handbike, aankoppeldeel </t>
  </si>
  <si>
    <t>11X12</t>
  </si>
  <si>
    <t>Elektrische rolstoel voor buiten en binnen gebruik </t>
  </si>
  <si>
    <t>11X13</t>
  </si>
  <si>
    <t>Elektrische rolstoel, maatwerk </t>
  </si>
  <si>
    <t>11X31</t>
  </si>
  <si>
    <t>Buggy </t>
  </si>
  <si>
    <t>x</t>
  </si>
  <si>
    <t>12X13</t>
  </si>
  <si>
    <t>Driewielfiets, zelfrijder </t>
  </si>
  <si>
    <t>12X14</t>
  </si>
  <si>
    <t>Driewielfiets, met trapondersteuning </t>
  </si>
  <si>
    <t>11X32</t>
  </si>
  <si>
    <t>Kinderduwwandelwagen </t>
  </si>
  <si>
    <t>12X36</t>
  </si>
  <si>
    <t>Duofiets / tandem, elektrisch ondersteund </t>
  </si>
  <si>
    <t>12X40</t>
  </si>
  <si>
    <t>Transportfiets / Rolstoelfiets </t>
  </si>
  <si>
    <t>13X01</t>
  </si>
  <si>
    <t>Tilliften actief (elektrisch) </t>
  </si>
  <si>
    <t>12X35</t>
  </si>
  <si>
    <t>Duofiets / tandem,  zelfrijder </t>
  </si>
  <si>
    <t>13X02</t>
  </si>
  <si>
    <t>Tilliften passief (elektrisch) </t>
  </si>
  <si>
    <t>13X14</t>
  </si>
  <si>
    <t>Douche-/toiletstoel zelfrijder </t>
  </si>
  <si>
    <t>13X13</t>
  </si>
  <si>
    <t>Douche-/toiletstoel verstelbaar en/of kantelbaar </t>
  </si>
  <si>
    <t>12X01</t>
  </si>
  <si>
    <t>Scootmobiel standaard </t>
  </si>
  <si>
    <t>13X17</t>
  </si>
  <si>
    <t>Douchewagen/douchebrancard </t>
  </si>
  <si>
    <t>12X02</t>
  </si>
  <si>
    <t>Scootmobiel standaard, hoge actieradius </t>
  </si>
  <si>
    <t>11X98</t>
  </si>
  <si>
    <t>Overige rolvoorziening, laag btw </t>
  </si>
  <si>
    <t>12X04</t>
  </si>
  <si>
    <t>Scootmobiel extra geveerd </t>
  </si>
  <si>
    <t>12X50</t>
  </si>
  <si>
    <t>Autostoeltje </t>
  </si>
  <si>
    <t>Eindtotaal</t>
  </si>
  <si>
    <t>Douche-/toiletstoel zelfstandig verrijdbaar</t>
  </si>
  <si>
    <t>13X12</t>
  </si>
  <si>
    <t>Douche-/toiletstoel begeleid verrijdbaar</t>
  </si>
  <si>
    <t>12X98</t>
  </si>
  <si>
    <t>Overige vervoervoorziening, laag btw </t>
  </si>
  <si>
    <t>12X99</t>
  </si>
  <si>
    <t>Overige vervoervoorziening, hoog btw </t>
  </si>
  <si>
    <t>13X98</t>
  </si>
  <si>
    <t>Overige woonvoorziening, laag btw </t>
  </si>
  <si>
    <t xml:space="preserve">Overige woonvoorziening, hoog btw </t>
  </si>
  <si>
    <t>iWMO code 2027</t>
  </si>
  <si>
    <t>nvt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</si>
</sst>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0"/>
      <name val="Aptos Narrow"/>
      <family val="2"/>
      <scheme val="minor"/>
    </font>
    <font>
      <sz val="11"/>
      <name val="Aptos Narrow"/>
      <family val="2"/>
    </font>
    <font>
      <sz val="11"/>
      <name val="Aptos Narrow"/>
    </font>
    <font>
      <b/>
      <u/>
      <sz val="11"/>
      <color theme="0"/>
      <name val="Aptos Narrow"/>
      <family val="2"/>
      <scheme val="minor"/>
    </font>
  </fonts>
  <fills count="10">
    <fill>
      <patternFill patternType="none"/>
    </fill>
    <fill>
      <patternFill patternType="gray125"/>
    </fill>
    <fill>
      <patternFill patternType="solid">
        <fgColor theme="4" tint="0.79998168889431442"/>
        <bgColor theme="4" tint="0.79998168889431442"/>
      </patternFill>
    </fill>
    <fill>
      <patternFill patternType="solid">
        <fgColor theme="1" tint="0.499984740745262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4"/>
        <bgColor theme="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auto="1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 style="thin">
        <color theme="4" tint="0.39997558519241921"/>
      </top>
      <bottom style="thin">
        <color theme="4" tint="0.39997558519241921"/>
      </bottom>
      <diagonal/>
    </border>
    <border>
      <left/>
      <right style="thin">
        <color theme="4" tint="0.39997558519241921"/>
      </right>
      <top style="thin">
        <color theme="4" tint="0.39997558519241921"/>
      </top>
      <bottom style="thin">
        <color theme="4" tint="0.39997558519241921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4">
    <xf numFmtId="0" fontId="0" fillId="0" borderId="0"/>
    <xf numFmtId="0" fontId="5" fillId="0" borderId="0"/>
    <xf numFmtId="0" fontId="1" fillId="0" borderId="0"/>
    <xf numFmtId="0" fontId="6" fillId="0" borderId="0"/>
  </cellStyleXfs>
  <cellXfs count="27">
    <xf numFmtId="0" fontId="0" fillId="0" borderId="0" xfId="0"/>
    <xf numFmtId="0" fontId="0" fillId="0" borderId="0" xfId="0" applyAlignment="1">
      <alignment horizontal="left"/>
    </xf>
    <xf numFmtId="0" fontId="4" fillId="3" borderId="0" xfId="3" applyFont="1" applyFill="1"/>
    <xf numFmtId="0" fontId="3" fillId="4" borderId="1" xfId="3" applyFont="1" applyFill="1" applyBorder="1"/>
    <xf numFmtId="0" fontId="6" fillId="6" borderId="4" xfId="3" applyFill="1" applyBorder="1"/>
    <xf numFmtId="0" fontId="3" fillId="4" borderId="6" xfId="3" applyFont="1" applyFill="1" applyBorder="1"/>
    <xf numFmtId="0" fontId="3" fillId="4" borderId="1" xfId="3" applyFont="1" applyFill="1" applyBorder="1" applyAlignment="1">
      <alignment horizontal="right"/>
    </xf>
    <xf numFmtId="0" fontId="6" fillId="5" borderId="4" xfId="3" applyFill="1" applyBorder="1" applyAlignment="1">
      <alignment horizontal="right"/>
    </xf>
    <xf numFmtId="0" fontId="3" fillId="4" borderId="6" xfId="3" applyFont="1" applyFill="1" applyBorder="1" applyAlignment="1">
      <alignment horizontal="right"/>
    </xf>
    <xf numFmtId="3" fontId="3" fillId="4" borderId="1" xfId="3" applyNumberFormat="1" applyFont="1" applyFill="1" applyBorder="1" applyAlignment="1">
      <alignment horizontal="right"/>
    </xf>
    <xf numFmtId="0" fontId="3" fillId="4" borderId="3" xfId="3" applyFont="1" applyFill="1" applyBorder="1" applyAlignment="1">
      <alignment horizontal="center"/>
    </xf>
    <xf numFmtId="0" fontId="0" fillId="0" borderId="8" xfId="0" applyBorder="1"/>
    <xf numFmtId="0" fontId="0" fillId="0" borderId="0" xfId="0" applyAlignment="1">
      <alignment horizontal="right"/>
    </xf>
    <xf numFmtId="0" fontId="3" fillId="0" borderId="0" xfId="0" applyFont="1"/>
    <xf numFmtId="0" fontId="2" fillId="9" borderId="9" xfId="0" applyFont="1" applyFill="1" applyBorder="1"/>
    <xf numFmtId="0" fontId="2" fillId="9" borderId="8" xfId="0" applyFont="1" applyFill="1" applyBorder="1" applyAlignment="1">
      <alignment horizontal="left"/>
    </xf>
    <xf numFmtId="0" fontId="0" fillId="2" borderId="8" xfId="0" applyFill="1" applyBorder="1" applyAlignment="1">
      <alignment horizontal="right"/>
    </xf>
    <xf numFmtId="0" fontId="3" fillId="2" borderId="9" xfId="0" applyFont="1" applyFill="1" applyBorder="1"/>
    <xf numFmtId="0" fontId="3" fillId="0" borderId="9" xfId="0" applyFont="1" applyBorder="1"/>
    <xf numFmtId="0" fontId="0" fillId="0" borderId="9" xfId="0" applyBorder="1" applyAlignment="1">
      <alignment horizontal="right"/>
    </xf>
    <xf numFmtId="0" fontId="6" fillId="5" borderId="4" xfId="3" applyFill="1" applyBorder="1" applyAlignment="1">
      <alignment horizontal="left"/>
    </xf>
    <xf numFmtId="0" fontId="6" fillId="7" borderId="7" xfId="3" applyFill="1" applyBorder="1"/>
    <xf numFmtId="0" fontId="6" fillId="5" borderId="7" xfId="3" applyFill="1" applyBorder="1" applyAlignment="1">
      <alignment horizontal="right"/>
    </xf>
    <xf numFmtId="0" fontId="6" fillId="8" borderId="5" xfId="3" applyFill="1" applyBorder="1"/>
    <xf numFmtId="0" fontId="6" fillId="8" borderId="4" xfId="3" applyFill="1" applyBorder="1"/>
    <xf numFmtId="0" fontId="6" fillId="8" borderId="10" xfId="3" applyFill="1" applyBorder="1"/>
    <xf numFmtId="0" fontId="7" fillId="3" borderId="2" xfId="3" applyFont="1" applyFill="1" applyBorder="1" applyAlignment="1">
      <alignment horizontal="center"/>
    </xf>
  </cellXfs>
  <cellStyles count="4">
    <cellStyle name="Standaard" xfId="0" builtinId="0"/>
    <cellStyle name="Standaard 2" xfId="1" xr:uid="{7E423F41-34CD-4B86-A63C-35A4F108A716}"/>
    <cellStyle name="Standaard 2 2" xfId="2" xr:uid="{DDFFE46B-1586-41F6-88DA-2ABDA696D8F0}"/>
    <cellStyle name="Standaard 3" xfId="3" xr:uid="{93075C42-CBA2-45AC-A933-48A9AA6F67EF}"/>
  </cellStyles>
  <dxfs count="8"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family val="2"/>
        <scheme val="minor"/>
      </font>
      <fill>
        <patternFill patternType="solid">
          <fgColor theme="4" tint="0.79998168889431442"/>
          <bgColor theme="4" tint="0.79998168889431442"/>
        </patternFill>
      </fill>
      <border diagonalUp="0" diagonalDown="0">
        <left/>
        <right style="thin">
          <color theme="4" tint="0.39997558519241921"/>
        </right>
        <top style="thin">
          <color theme="4" tint="0.39997558519241921"/>
        </top>
        <bottom style="thin">
          <color theme="4" tint="0.39997558519241921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family val="2"/>
        <scheme val="minor"/>
      </font>
      <fill>
        <patternFill patternType="solid">
          <fgColor theme="4" tint="0.79998168889431442"/>
          <bgColor theme="4" tint="0.79998168889431442"/>
        </patternFill>
      </fill>
      <alignment horizontal="right" vertical="bottom" textRotation="0" wrapText="0" indent="0" justifyLastLine="0" shrinkToFit="0" readingOrder="0"/>
      <border diagonalUp="0" diagonalDown="0">
        <left/>
        <right/>
        <top style="thin">
          <color theme="4" tint="0.39997558519241921"/>
        </top>
        <bottom style="thin">
          <color theme="4" tint="0.39997558519241921"/>
        </bottom>
        <vertical/>
        <horizontal/>
      </border>
    </dxf>
    <dxf>
      <alignment horizontal="right" vertical="bottom" textRotation="0" wrapText="0" indent="0" justifyLastLine="0" shrinkToFit="0" readingOrder="0"/>
    </dxf>
    <dxf>
      <alignment horizontal="left" vertical="bottom" textRotation="0" wrapText="0" indent="0" justifyLastLine="0" shrinkToFit="0" readingOrder="0"/>
    </dxf>
    <dxf>
      <numFmt numFmtId="0" formatCode="General"/>
    </dxf>
    <dxf>
      <alignment horizontal="left" vertical="bottom" textRotation="0" wrapText="0" indent="0" justifyLastLine="0" shrinkToFit="0" readingOrder="0"/>
    </dxf>
    <dxf>
      <font>
        <b/>
      </font>
      <numFmt numFmtId="0" formatCode="General"/>
    </dxf>
    <dxf>
      <numFmt numFmtId="0" formatCode="General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11" Type="http://schemas.openxmlformats.org/officeDocument/2006/relationships/customXml" Target="../customXml/item3.xml"/><Relationship Id="rId5" Type="http://schemas.openxmlformats.org/officeDocument/2006/relationships/theme" Target="theme/theme1.xml"/><Relationship Id="rId10" Type="http://schemas.openxmlformats.org/officeDocument/2006/relationships/customXml" Target="../customXml/item2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1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173407E1-38CC-407D-9525-F1667EBAAA3A}" name="Tabel3" displayName="Tabel3" ref="A1:F34" totalsRowShown="0">
  <autoFilter ref="A1:F34" xr:uid="{173407E1-38CC-407D-9525-F1667EBAAA3A}"/>
  <tableColumns count="6">
    <tableColumn id="1" xr3:uid="{0F461526-4716-4ACA-AE11-23026D8950CF}" name="Categorie 2027"/>
    <tableColumn id="2" xr3:uid="{B863CD3B-3E1E-45A8-A0C6-4B92C4BA6695}" name="iWmo code 2027"/>
    <tableColumn id="3" xr3:uid="{098E5624-441D-467C-9064-0B89443BBF5A}" name="Omschrijving categorie 2027"/>
    <tableColumn id="4" xr3:uid="{AA7FB107-3248-4028-BAF6-A12C90CF1C59}" name="Aantal Zevenaar, Duiven, Westervoort"/>
    <tableColumn id="5" xr3:uid="{6C2E69A0-92B8-4B1A-9E07-4F6DC9DBCF1A}" name="Aantal Doesburg" dataDxfId="7">
      <calculatedColumnFormula>_xlfn.IFNA(VLOOKUP(B2,$J$2:$L$23,3,FALSE),0)</calculatedColumnFormula>
    </tableColumn>
    <tableColumn id="6" xr3:uid="{03BBE6B6-6C0F-4441-8A6F-0345A74C4B3B}" name="Totaal" dataDxfId="6">
      <calculatedColumnFormula>SUM(D2:E2)</calculatedColumnFormula>
    </tableColumn>
  </tableColumns>
  <tableStyleInfo name="TableStyleMedium2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6" xr:uid="{E554F785-FE1C-4BB7-8D43-8D18637110AF}" name="Tabel6" displayName="Tabel6" ref="A1:F31" totalsRowShown="0">
  <autoFilter ref="A1:F31" xr:uid="{E554F785-FE1C-4BB7-8D43-8D18637110AF}"/>
  <tableColumns count="6">
    <tableColumn id="1" xr3:uid="{3A29A67B-8A32-46FD-B3E2-80C14D4C6082}" name="Categorie 2027" dataDxfId="5"/>
    <tableColumn id="2" xr3:uid="{BDF04DE7-FCB8-4A6E-A5F9-982855B05073}" name="iWMO code 2027"/>
    <tableColumn id="3" xr3:uid="{BCC8CD1C-5534-43E0-A36C-B48AC665D7B5}" name="Omschrijving categorie 2027"/>
    <tableColumn id="4" xr3:uid="{6ADAC099-DA4F-48B7-82AD-D3852C711529}" name="Aantal Zevenaar, Duiven, Westervoort"/>
    <tableColumn id="5" xr3:uid="{4CB2E389-7F91-4749-A48C-702A97ABF80E}" name="Aantal Doesburg"/>
    <tableColumn id="6" xr3:uid="{3E504AD3-DCC3-41E3-AB91-F3BE9FF0B9AB}" name="Totaal" dataDxfId="4">
      <calculatedColumnFormula>SUM(D2:E2)</calculatedColumnFormula>
    </tableColumn>
  </tableColumns>
  <tableStyleInfo name="TableStyleMedium2" showFirstColumn="0" showLastColumn="0" showRowStripes="1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5" xr:uid="{4203DB3B-5FDE-4978-BFB3-65D6F856DE2F}" name="Tabel5" displayName="Tabel5" ref="A1:F30" totalsRowShown="0">
  <autoFilter ref="A1:F30" xr:uid="{4203DB3B-5FDE-4978-BFB3-65D6F856DE2F}"/>
  <tableColumns count="6">
    <tableColumn id="1" xr3:uid="{8CE257EC-AF9B-4721-8FD0-EA63DA027D54}" name="Categorie 2027" dataDxfId="3"/>
    <tableColumn id="2" xr3:uid="{F0A010FF-8A40-4322-81C7-19194E668C90}" name="iWMO code 2027"/>
    <tableColumn id="3" xr3:uid="{B99CE1D7-E73C-42D0-A104-49B9356F2755}" name="Omschrijving categorie 2027"/>
    <tableColumn id="4" xr3:uid="{922735DF-B90C-42E9-899C-F90A0CF6D087}" name="Aantal Zevenaar, Duiven, Westervoort" dataDxfId="2"/>
    <tableColumn id="5" xr3:uid="{00B188DB-4673-417B-80FF-4EC998F14530}" name="Aantal Doesburg" dataDxfId="1"/>
    <tableColumn id="6" xr3:uid="{2902CD24-8560-437B-831A-4B71F442C976}" name="Totaal" dataDxfId="0">
      <calculatedColumnFormula>SUM(D2:E2)</calculatedColumnFormula>
    </tableColumn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table" Target="../tables/table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A676182-2993-4203-8F38-4F880D0CE94D}">
  <dimension ref="A1:F38"/>
  <sheetViews>
    <sheetView topLeftCell="A5" zoomScale="85" zoomScaleNormal="85" workbookViewId="0">
      <selection activeCell="A33" sqref="A33:XFD33"/>
    </sheetView>
  </sheetViews>
  <sheetFormatPr defaultRowHeight="15"/>
  <cols>
    <col min="1" max="1" width="6.42578125" bestFit="1" customWidth="1"/>
    <col min="2" max="2" width="15.7109375" bestFit="1" customWidth="1"/>
    <col min="3" max="3" width="67.5703125" bestFit="1" customWidth="1"/>
    <col min="4" max="4" width="9.5703125" bestFit="1" customWidth="1"/>
    <col min="5" max="5" width="8.85546875" bestFit="1" customWidth="1"/>
    <col min="6" max="6" width="11" bestFit="1" customWidth="1"/>
  </cols>
  <sheetData>
    <row r="1" spans="1:6">
      <c r="A1" s="26" t="s">
        <v>0</v>
      </c>
      <c r="B1" s="26"/>
      <c r="C1" s="26"/>
      <c r="D1" s="26"/>
      <c r="E1" s="2"/>
      <c r="F1" s="2"/>
    </row>
    <row r="2" spans="1:6">
      <c r="A2" s="6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10" t="s">
        <v>6</v>
      </c>
    </row>
    <row r="3" spans="1:6">
      <c r="A3" s="1">
        <v>1</v>
      </c>
      <c r="B3" s="7" t="str">
        <f>VLOOKUP(A3, 'Totalen uitstaand'!$1:$1048576,2,0)</f>
        <v>11X03</v>
      </c>
      <c r="C3" s="20" t="str">
        <f>VLOOKUP(A3, 'Totalen uitstaand'!$1:$1048576,3,0)</f>
        <v>Rolstoel actief gebruik, vouwframe </v>
      </c>
      <c r="D3" s="4">
        <f>VLOOKUP(A3,'Totalen uitstaand'!A:F,6,0)</f>
        <v>241</v>
      </c>
      <c r="E3" s="21">
        <f>VLOOKUP(A3,'Totaal inname'!A:F,6,0)</f>
        <v>65</v>
      </c>
      <c r="F3" s="23">
        <f>_xlfn.IFNA(VLOOKUP(A3,'Totaal leveringen '!A:F,6,0),0)</f>
        <v>68</v>
      </c>
    </row>
    <row r="4" spans="1:6">
      <c r="A4" s="1">
        <v>2</v>
      </c>
      <c r="B4" s="7" t="str">
        <f>'Totalen uitstaand'!B3</f>
        <v>11X05</v>
      </c>
      <c r="C4" s="20" t="str">
        <f>'Totalen uitstaand'!C3</f>
        <v>Rolstoel actief gebruik, maatwerk </v>
      </c>
      <c r="D4" s="4">
        <f>VLOOKUP(A4,'Totalen uitstaand'!A:F,6,0)</f>
        <v>61</v>
      </c>
      <c r="E4" s="21">
        <f>VLOOKUP(A4,'Totaal inname'!A:F,6,0)</f>
        <v>2</v>
      </c>
      <c r="F4" s="24">
        <f>_xlfn.IFNA(VLOOKUP(A4,'Totaal leveringen '!A:F,6,0),0)</f>
        <v>3</v>
      </c>
    </row>
    <row r="5" spans="1:6">
      <c r="A5" s="1">
        <v>3</v>
      </c>
      <c r="B5" s="7" t="str">
        <f>VLOOKUP(A5, 'Totalen uitstaand'!$1:$1048576,2,0)</f>
        <v>11X04</v>
      </c>
      <c r="C5" s="20" t="str">
        <f>VLOOKUP(A5, 'Totalen uitstaand'!$1:$1048576,3,0)</f>
        <v>Rolstoel actief gebruik, vastframe </v>
      </c>
      <c r="D5" s="4">
        <f>VLOOKUP(A5,'Totalen uitstaand'!A:F,6,0)</f>
        <v>103</v>
      </c>
      <c r="E5" s="21">
        <f>VLOOKUP(A5,'Totaal inname'!A:F,6,0)</f>
        <v>19</v>
      </c>
      <c r="F5" s="24">
        <f>_xlfn.IFNA(VLOOKUP(A5,'Totaal leveringen '!A:F,6,0),0)</f>
        <v>16</v>
      </c>
    </row>
    <row r="6" spans="1:6">
      <c r="A6" s="1">
        <v>4</v>
      </c>
      <c r="B6" s="7" t="str">
        <f>VLOOKUP(A6, 'Totalen uitstaand'!$1:$1048576,2,0)</f>
        <v>11X06</v>
      </c>
      <c r="C6" s="20" t="str">
        <f>VLOOKUP(A6, 'Totalen uitstaand'!$1:$1048576,3,0)</f>
        <v>Rolstoel voor permanent gebruik, kantelbaar </v>
      </c>
      <c r="D6" s="4">
        <f>VLOOKUP(A6,'Totalen uitstaand'!A:F,6,0)</f>
        <v>29</v>
      </c>
      <c r="E6" s="21">
        <f>VLOOKUP(A6,'Totaal inname'!A:F,6,0)</f>
        <v>16</v>
      </c>
      <c r="F6" s="24">
        <f>_xlfn.IFNA(VLOOKUP(A6,'Totaal leveringen '!A:F,6,0),0)</f>
        <v>14</v>
      </c>
    </row>
    <row r="7" spans="1:6">
      <c r="A7" s="1">
        <v>5</v>
      </c>
      <c r="B7" s="7" t="str">
        <f>VLOOKUP(A7, 'Totalen uitstaand'!$1:$1048576,2,0)</f>
        <v>11X22</v>
      </c>
      <c r="C7" s="20" t="str">
        <f>VLOOKUP(A7, 'Totalen uitstaand'!$1:$1048576,3,0)</f>
        <v>Elektrische aandrijving tbv handrolstoel </v>
      </c>
      <c r="D7" s="4">
        <f>VLOOKUP(A7,'Totalen uitstaand'!A:F,6,0)</f>
        <v>80</v>
      </c>
      <c r="E7" s="21">
        <f>VLOOKUP(A7,'Totaal inname'!A:F,6,0)</f>
        <v>18</v>
      </c>
      <c r="F7" s="24">
        <f>_xlfn.IFNA(VLOOKUP(A7,'Totaal leveringen '!A:F,6,0),0)</f>
        <v>21</v>
      </c>
    </row>
    <row r="8" spans="1:6">
      <c r="A8" s="1">
        <v>6</v>
      </c>
      <c r="B8" s="7" t="str">
        <f>VLOOKUP(A8, 'Totalen uitstaand'!$1:$1048576,2,0)</f>
        <v>11X21</v>
      </c>
      <c r="C8" s="20" t="str">
        <f>VLOOKUP(A8, 'Totalen uitstaand'!$1:$1048576,3,0)</f>
        <v>Duwondersteuning, aankoppelbaar tbv begeleider </v>
      </c>
      <c r="D8" s="4">
        <f>VLOOKUP(A8,'Totalen uitstaand'!A:F,6,0)</f>
        <v>35</v>
      </c>
      <c r="E8" s="21">
        <f>VLOOKUP(A8,'Totaal inname'!A:F,6,0)</f>
        <v>14</v>
      </c>
      <c r="F8" s="24">
        <f>_xlfn.IFNA(VLOOKUP(A8,'Totaal leveringen '!A:F,6,0),0)</f>
        <v>18</v>
      </c>
    </row>
    <row r="9" spans="1:6">
      <c r="A9" s="1">
        <v>7</v>
      </c>
      <c r="B9" s="7" t="str">
        <f>'Totalen uitstaand'!B8</f>
        <v>12X21</v>
      </c>
      <c r="C9" s="20" t="str">
        <f>'Totalen uitstaand'!C8</f>
        <v>Handbike, aankoppeldeel </v>
      </c>
      <c r="D9" s="4">
        <f>VLOOKUP(A9,'Totalen uitstaand'!A:F,6,0)</f>
        <v>3</v>
      </c>
      <c r="E9" s="21">
        <f>_xlfn.IFNA(VLOOKUP(A9,'Totaal inname'!A:F,6,0),0)</f>
        <v>0</v>
      </c>
      <c r="F9" s="24">
        <f>_xlfn.IFNA(VLOOKUP(A9,'Totaal leveringen '!A:F,6,0),0)</f>
        <v>0</v>
      </c>
    </row>
    <row r="10" spans="1:6">
      <c r="A10" s="1">
        <v>8</v>
      </c>
      <c r="B10" s="7" t="str">
        <f>VLOOKUP(A10, 'Totalen uitstaand'!$1:$1048576,2,0)</f>
        <v>12X22</v>
      </c>
      <c r="C10" s="20" t="str">
        <f>VLOOKUP(A10, 'Totalen uitstaand'!$1:$1048576,3,0)</f>
        <v>Handbike, aankoppeldeel, elektrisch ondersteund </v>
      </c>
      <c r="D10" s="4">
        <f>VLOOKUP(A10,'Totalen uitstaand'!A:F,6,0)</f>
        <v>31</v>
      </c>
      <c r="E10" s="21">
        <f>_xlfn.IFNA(VLOOKUP(A10,'Totaal inname'!A:F,6,0),0)</f>
        <v>4</v>
      </c>
      <c r="F10" s="24">
        <f>_xlfn.IFNA(VLOOKUP(A10,'Totaal leveringen '!A:F,6,0),0)</f>
        <v>4</v>
      </c>
    </row>
    <row r="11" spans="1:6">
      <c r="A11" s="1">
        <v>9</v>
      </c>
      <c r="B11" s="7" t="str">
        <f>VLOOKUP(A11, 'Totalen uitstaand'!$1:$1048576,2,0)</f>
        <v>11X12</v>
      </c>
      <c r="C11" s="20" t="str">
        <f>VLOOKUP(A11, 'Totalen uitstaand'!$1:$1048576,3,0)</f>
        <v>Elektrische rolstoel voor buiten en binnen gebruik </v>
      </c>
      <c r="D11" s="4">
        <f>VLOOKUP(A11,'Totalen uitstaand'!A:F,6,0)</f>
        <v>43</v>
      </c>
      <c r="E11" s="21">
        <f>_xlfn.IFNA(VLOOKUP(A11,'Totaal inname'!A:F,6,0),0)</f>
        <v>13</v>
      </c>
      <c r="F11" s="24">
        <f>_xlfn.IFNA(VLOOKUP(A11,'Totaal leveringen '!A:F,6,0),0)</f>
        <v>17</v>
      </c>
    </row>
    <row r="12" spans="1:6">
      <c r="A12" s="1">
        <v>10</v>
      </c>
      <c r="B12" s="7" t="str">
        <f>VLOOKUP(A12, 'Totalen uitstaand'!$1:$1048576,2,0)</f>
        <v>11X13</v>
      </c>
      <c r="C12" s="20" t="str">
        <f>VLOOKUP(A12, 'Totalen uitstaand'!$1:$1048576,3,0)</f>
        <v>Elektrische rolstoel, maatwerk </v>
      </c>
      <c r="D12" s="4">
        <f>VLOOKUP(A12,'Totalen uitstaand'!A:F,6,0)</f>
        <v>36</v>
      </c>
      <c r="E12" s="21">
        <f>_xlfn.IFNA(VLOOKUP(A12,'Totaal inname'!A:F,6,0),0)</f>
        <v>12</v>
      </c>
      <c r="F12" s="24">
        <f>_xlfn.IFNA(VLOOKUP(A12,'Totaal leveringen '!A:F,6,0),0)</f>
        <v>5</v>
      </c>
    </row>
    <row r="13" spans="1:6">
      <c r="A13" s="1">
        <v>11</v>
      </c>
      <c r="B13" s="7" t="str">
        <f>VLOOKUP(A13, 'Totalen uitstaand'!$1:$1048576,2,0)</f>
        <v>11X31</v>
      </c>
      <c r="C13" s="20" t="str">
        <f>VLOOKUP(A13, 'Totalen uitstaand'!$1:$1048576,3,0)</f>
        <v>Buggy </v>
      </c>
      <c r="D13" s="4">
        <f>VLOOKUP(A13,'Totalen uitstaand'!A:F,6,0)</f>
        <v>15</v>
      </c>
      <c r="E13" s="21">
        <f>_xlfn.IFNA(VLOOKUP(A13,'Totaal inname'!A:F,6,0),0)</f>
        <v>4</v>
      </c>
      <c r="F13" s="24">
        <f>_xlfn.IFNA(VLOOKUP(A13,'Totaal leveringen '!A:F,6,0),0)</f>
        <v>3</v>
      </c>
    </row>
    <row r="14" spans="1:6">
      <c r="A14" s="1">
        <v>12</v>
      </c>
      <c r="B14" s="7" t="str">
        <f>'Totalen uitstaand'!B13</f>
        <v>11X32</v>
      </c>
      <c r="C14" s="20" t="str">
        <f>'Totalen uitstaand'!C13</f>
        <v>Kinderduwwandelwagen </v>
      </c>
      <c r="D14" s="4">
        <f>VLOOKUP(A14,'Totalen uitstaand'!A:F,6,0)</f>
        <v>18</v>
      </c>
      <c r="E14" s="21">
        <f>_xlfn.IFNA(VLOOKUP(A14,'Totaal inname'!A:F,6,0),0)</f>
        <v>5</v>
      </c>
      <c r="F14" s="24">
        <f>_xlfn.IFNA(VLOOKUP(A14,'Totaal leveringen '!A:F,6,0),0)</f>
        <v>6</v>
      </c>
    </row>
    <row r="15" spans="1:6">
      <c r="A15" s="1">
        <v>13</v>
      </c>
      <c r="B15" s="7" t="str">
        <f>VLOOKUP(A15, 'Totalen uitstaand'!$1:$1048576,2,0)</f>
        <v>12X13</v>
      </c>
      <c r="C15" s="20" t="str">
        <f>VLOOKUP(A15, 'Totalen uitstaand'!$1:$1048576,3,0)</f>
        <v>Driewielfiets, zelfrijder </v>
      </c>
      <c r="D15" s="4">
        <f>VLOOKUP(A15,'Totalen uitstaand'!A:F,6,0)</f>
        <v>30</v>
      </c>
      <c r="E15" s="21">
        <f>_xlfn.IFNA(VLOOKUP(A15,'Totaal inname'!A:F,6,0),0)</f>
        <v>7</v>
      </c>
      <c r="F15" s="24">
        <f>_xlfn.IFNA(VLOOKUP(A15,'Totaal leveringen '!A:F,6,0),0)</f>
        <v>6</v>
      </c>
    </row>
    <row r="16" spans="1:6">
      <c r="A16" s="1">
        <v>14</v>
      </c>
      <c r="B16" s="7" t="str">
        <f>VLOOKUP(A16, 'Totalen uitstaand'!$1:$1048576,2,0)</f>
        <v>12X14</v>
      </c>
      <c r="C16" s="20" t="str">
        <f>VLOOKUP(A16, 'Totalen uitstaand'!$1:$1048576,3,0)</f>
        <v>Driewielfiets, met trapondersteuning </v>
      </c>
      <c r="D16" s="4">
        <f>VLOOKUP(A16,'Totalen uitstaand'!A:F,6,0)</f>
        <v>148</v>
      </c>
      <c r="E16" s="21">
        <f>_xlfn.IFNA(VLOOKUP(A16,'Totaal inname'!A:F,6,0),0)</f>
        <v>22</v>
      </c>
      <c r="F16" s="24">
        <f>_xlfn.IFNA(VLOOKUP(A16,'Totaal leveringen '!A:F,6,0),0)</f>
        <v>33</v>
      </c>
    </row>
    <row r="17" spans="1:6">
      <c r="A17" s="1">
        <v>15</v>
      </c>
      <c r="B17" s="7" t="str">
        <f>'Totalen uitstaand'!B16</f>
        <v>12X35</v>
      </c>
      <c r="C17" s="20" t="str">
        <f>'Totalen uitstaand'!C16</f>
        <v>Duofiets / tandem,  zelfrijder </v>
      </c>
      <c r="D17" s="4">
        <f>VLOOKUP(A17,'Totalen uitstaand'!A:F,6,0)</f>
        <v>4</v>
      </c>
      <c r="E17" s="21">
        <f>_xlfn.IFNA(VLOOKUP(A17,'Totaal inname'!A:F,6,0),0)</f>
        <v>0</v>
      </c>
      <c r="F17" s="24">
        <f>_xlfn.IFNA(VLOOKUP(A17,'Totaal leveringen '!A:F,6,0),0)</f>
        <v>0</v>
      </c>
    </row>
    <row r="18" spans="1:6">
      <c r="A18" s="1">
        <v>16</v>
      </c>
      <c r="B18" s="7" t="str">
        <f>VLOOKUP(A18, 'Totalen uitstaand'!$1:$1048576,2,0)</f>
        <v>12X36</v>
      </c>
      <c r="C18" s="20" t="str">
        <f>VLOOKUP(A18, 'Totalen uitstaand'!$1:$1048576,3,0)</f>
        <v>Duofiets / tandem, elektrisch ondersteund </v>
      </c>
      <c r="D18" s="4">
        <f>VLOOKUP(A18,'Totalen uitstaand'!A:F,6,0)</f>
        <v>28</v>
      </c>
      <c r="E18" s="21">
        <f>_xlfn.IFNA(VLOOKUP(A18,'Totaal inname'!A:F,6,0),0)</f>
        <v>4</v>
      </c>
      <c r="F18" s="24">
        <f>_xlfn.IFNA(VLOOKUP(A18,'Totaal leveringen '!A:F,6,0),0)</f>
        <v>6</v>
      </c>
    </row>
    <row r="19" spans="1:6">
      <c r="A19" s="1">
        <v>17</v>
      </c>
      <c r="B19" s="7" t="str">
        <f>VLOOKUP(A19, 'Totalen uitstaand'!$1:$1048576,2,0)</f>
        <v>12X40</v>
      </c>
      <c r="C19" s="20" t="str">
        <f>VLOOKUP(A19, 'Totalen uitstaand'!$1:$1048576,3,0)</f>
        <v>Transportfiets / Rolstoelfiets </v>
      </c>
      <c r="D19" s="4">
        <f>VLOOKUP(A19,'Totalen uitstaand'!A:F,6,0)</f>
        <v>12</v>
      </c>
      <c r="E19" s="21">
        <f>_xlfn.IFNA(VLOOKUP(A19,'Totaal inname'!A:F,6,0),0)</f>
        <v>3</v>
      </c>
      <c r="F19" s="24">
        <f>_xlfn.IFNA(VLOOKUP(A19,'Totaal leveringen '!A:F,6,0),0)</f>
        <v>3</v>
      </c>
    </row>
    <row r="20" spans="1:6">
      <c r="A20" s="1" t="s">
        <v>7</v>
      </c>
      <c r="B20" s="7" t="str">
        <f>VLOOKUP(A20, 'Totalen uitstaand'!$1:$1048576,2,0)</f>
        <v>12X01</v>
      </c>
      <c r="C20" s="20" t="str">
        <f>VLOOKUP(A20, 'Totalen uitstaand'!$1:$1048576,3,0)</f>
        <v>Scootmobiel standaard </v>
      </c>
      <c r="D20" s="4">
        <f>VLOOKUP(A20,'Totalen uitstaand'!A:F,6,0)</f>
        <v>124</v>
      </c>
      <c r="E20" s="21">
        <f>_xlfn.IFNA(VLOOKUP(A20,'Totaal inname'!A:F,6,0),0)</f>
        <v>30</v>
      </c>
      <c r="F20" s="24">
        <f>_xlfn.IFNA(VLOOKUP(A20,'Totaal leveringen '!A:F,6,0),0)</f>
        <v>40</v>
      </c>
    </row>
    <row r="21" spans="1:6">
      <c r="A21" s="1" t="s">
        <v>8</v>
      </c>
      <c r="B21" s="7" t="s">
        <v>9</v>
      </c>
      <c r="C21" s="20" t="s">
        <v>10</v>
      </c>
      <c r="D21" s="4">
        <v>0</v>
      </c>
      <c r="E21" s="21">
        <f>_xlfn.IFNA(VLOOKUP(A21,'Totaal inname'!A:F,6,0),0)</f>
        <v>0</v>
      </c>
      <c r="F21" s="24">
        <f>_xlfn.IFNA(VLOOKUP(A21,'Totaal leveringen '!A:F,6,0),0)</f>
        <v>0</v>
      </c>
    </row>
    <row r="22" spans="1:6">
      <c r="A22" s="1" t="s">
        <v>11</v>
      </c>
      <c r="B22" s="7" t="str">
        <f>'Totalen uitstaand'!B20</f>
        <v>12X02</v>
      </c>
      <c r="C22" s="20" t="str">
        <f>'Totalen uitstaand'!C20</f>
        <v>Scootmobiel standaard, hoge actieradius </v>
      </c>
      <c r="D22" s="4">
        <f>VLOOKUP(A22,'Totalen uitstaand'!A:F,6,0)</f>
        <v>337</v>
      </c>
      <c r="E22" s="21">
        <f>_xlfn.IFNA(VLOOKUP(A22,'Totaal inname'!A:F,6,0),0)</f>
        <v>75</v>
      </c>
      <c r="F22" s="24">
        <f>_xlfn.IFNA(VLOOKUP(A22,'Totaal leveringen '!A:F,6,0),0)</f>
        <v>57</v>
      </c>
    </row>
    <row r="23" spans="1:6">
      <c r="A23" s="1" t="s">
        <v>12</v>
      </c>
      <c r="B23" s="7" t="s">
        <v>13</v>
      </c>
      <c r="C23" s="20" t="s">
        <v>14</v>
      </c>
      <c r="D23" s="4">
        <v>0</v>
      </c>
      <c r="E23" s="21">
        <f>_xlfn.IFNA(VLOOKUP(A23,'Totaal inname'!A:F,6,0),0)</f>
        <v>0</v>
      </c>
      <c r="F23" s="24">
        <f>_xlfn.IFNA(VLOOKUP(A23,'Totaal leveringen '!A:F,6,0),0)</f>
        <v>0</v>
      </c>
    </row>
    <row r="24" spans="1:6">
      <c r="A24" s="1" t="s">
        <v>15</v>
      </c>
      <c r="B24" s="7" t="str">
        <f>VLOOKUP(A24, 'Totalen uitstaand'!$1:$1048576,2,0)</f>
        <v>12X04</v>
      </c>
      <c r="C24" s="20" t="str">
        <f>VLOOKUP(A24, 'Totalen uitstaand'!$1:$1048576,3,0)</f>
        <v>Scootmobiel extra geveerd </v>
      </c>
      <c r="D24" s="4">
        <f>VLOOKUP(A24,'Totalen uitstaand'!A:F,6,0)</f>
        <v>259</v>
      </c>
      <c r="E24" s="21">
        <f>_xlfn.IFNA(VLOOKUP(A24,'Totaal inname'!A:F,6,0),0)</f>
        <v>43</v>
      </c>
      <c r="F24" s="24">
        <f>_xlfn.IFNA(VLOOKUP(A24,'Totaal leveringen '!A:F,6,0),0)</f>
        <v>50</v>
      </c>
    </row>
    <row r="25" spans="1:6">
      <c r="A25" s="1" t="s">
        <v>16</v>
      </c>
      <c r="B25" s="7" t="s">
        <v>17</v>
      </c>
      <c r="C25" s="20" t="s">
        <v>18</v>
      </c>
      <c r="D25" s="4">
        <v>0</v>
      </c>
      <c r="E25" s="21">
        <f>_xlfn.IFNA(VLOOKUP(A25,'Totaal inname'!A:F,6,0),0)</f>
        <v>0</v>
      </c>
      <c r="F25" s="24">
        <f>_xlfn.IFNA(VLOOKUP(A25,'Totaal leveringen '!A:F,6,0),0)</f>
        <v>0</v>
      </c>
    </row>
    <row r="26" spans="1:6">
      <c r="A26" s="1">
        <v>21</v>
      </c>
      <c r="B26" s="7" t="str">
        <f>'Totalen uitstaand'!B22</f>
        <v>12X50</v>
      </c>
      <c r="C26" s="20" t="str">
        <f>'Totalen uitstaand'!C22</f>
        <v>Autostoeltje </v>
      </c>
      <c r="D26" s="4">
        <f>VLOOKUP(A26,'Totalen uitstaand'!A:F,6,0)</f>
        <v>7</v>
      </c>
      <c r="E26" s="21">
        <f>_xlfn.IFNA(VLOOKUP(A26,'Totaal inname'!A:F,6,0),0)</f>
        <v>2</v>
      </c>
      <c r="F26" s="24">
        <f>_xlfn.IFNA(VLOOKUP(A26,'Totaal leveringen '!A:F,6,0),0)</f>
        <v>3</v>
      </c>
    </row>
    <row r="27" spans="1:6">
      <c r="A27" s="1">
        <v>22</v>
      </c>
      <c r="B27" s="7" t="str">
        <f>VLOOKUP(A27, 'Totalen uitstaand'!$1:$1048576,2,0)</f>
        <v>13X01</v>
      </c>
      <c r="C27" s="20" t="str">
        <f>VLOOKUP(A27, 'Totalen uitstaand'!$1:$1048576,3,0)</f>
        <v>Tilliften actief (elektrisch) </v>
      </c>
      <c r="D27" s="4">
        <f>VLOOKUP(A27,'Totalen uitstaand'!A:F,6,0)</f>
        <v>12</v>
      </c>
      <c r="E27" s="21">
        <f>_xlfn.IFNA(VLOOKUP(A27,'Totaal inname'!A:F,6,0),0)</f>
        <v>10</v>
      </c>
      <c r="F27" s="24">
        <f>_xlfn.IFNA(VLOOKUP(A27,'Totaal leveringen '!A:F,6,0),0)</f>
        <v>4</v>
      </c>
    </row>
    <row r="28" spans="1:6">
      <c r="A28" s="1">
        <v>23</v>
      </c>
      <c r="B28" s="7" t="str">
        <f>VLOOKUP(A28, 'Totalen uitstaand'!$1:$1048576,2,0)</f>
        <v>13X02</v>
      </c>
      <c r="C28" s="20" t="str">
        <f>VLOOKUP(A28, 'Totalen uitstaand'!$1:$1048576,3,0)</f>
        <v>Tilliften passief (elektrisch) </v>
      </c>
      <c r="D28" s="4">
        <f>VLOOKUP(A28,'Totalen uitstaand'!A:F,6,0)</f>
        <v>20</v>
      </c>
      <c r="E28" s="21">
        <f>_xlfn.IFNA(VLOOKUP(A28,'Totaal inname'!A:F,6,0),0)</f>
        <v>12</v>
      </c>
      <c r="F28" s="24">
        <f>_xlfn.IFNA(VLOOKUP(A28,'Totaal leveringen '!A:F,6,0),0)</f>
        <v>5</v>
      </c>
    </row>
    <row r="29" spans="1:6">
      <c r="A29" s="1">
        <v>24</v>
      </c>
      <c r="B29" s="7" t="str">
        <f>VLOOKUP(A29, 'Totalen uitstaand'!$1:$1048576,2,0)</f>
        <v>13X14</v>
      </c>
      <c r="C29" s="20" t="str">
        <f>VLOOKUP(A29, 'Totalen uitstaand'!$1:$1048576,3,0)</f>
        <v>Douche-/toiletstoel zelfstandig verrijdbaar</v>
      </c>
      <c r="D29" s="4">
        <f>VLOOKUP(A29,'Totalen uitstaand'!A:F,6,0)</f>
        <v>17</v>
      </c>
      <c r="E29" s="21">
        <f>_xlfn.IFNA(VLOOKUP(A29,'Totaal inname'!A:F,6,0),0)</f>
        <v>9</v>
      </c>
      <c r="F29" s="24">
        <f>_xlfn.IFNA(VLOOKUP(A29,'Totaal leveringen '!A:F,6,0),0)</f>
        <v>6</v>
      </c>
    </row>
    <row r="30" spans="1:6">
      <c r="A30" s="1">
        <v>25</v>
      </c>
      <c r="B30" s="7" t="str">
        <f>'Totalen uitstaand'!B26</f>
        <v>13X12</v>
      </c>
      <c r="C30" s="20" t="str">
        <f>'Totalen uitstaand'!C26</f>
        <v>Douche-/toiletstoel begeleid verrijdbaar</v>
      </c>
      <c r="D30" s="4">
        <f>VLOOKUP(A30,'Totalen uitstaand'!A:F,6,0)</f>
        <v>24</v>
      </c>
      <c r="E30" s="21">
        <f>_xlfn.IFNA(VLOOKUP(A30,'Totaal inname'!A:F,6,0),0)</f>
        <v>9</v>
      </c>
      <c r="F30" s="24">
        <f>_xlfn.IFNA(VLOOKUP(A30,'Totaal leveringen '!A:F,6,0),0)</f>
        <v>9</v>
      </c>
    </row>
    <row r="31" spans="1:6">
      <c r="A31" s="1">
        <v>26</v>
      </c>
      <c r="B31" s="7" t="str">
        <f>VLOOKUP(A31, 'Totalen uitstaand'!$1:$1048576,2,0)</f>
        <v>13X13</v>
      </c>
      <c r="C31" s="20" t="str">
        <f>VLOOKUP(A31, 'Totalen uitstaand'!$1:$1048576,3,0)</f>
        <v>Douche-/toiletstoel verstelbaar en/of kantelbaar </v>
      </c>
      <c r="D31" s="4">
        <f>VLOOKUP(A31,'Totalen uitstaand'!A:F,6,0)</f>
        <v>25</v>
      </c>
      <c r="E31" s="21">
        <f>_xlfn.IFNA(VLOOKUP(A31,'Totaal inname'!A:F,6,0),0)</f>
        <v>14</v>
      </c>
      <c r="F31" s="24">
        <f>_xlfn.IFNA(VLOOKUP(A31,'Totaal leveringen '!A:F,6,0),0)</f>
        <v>11</v>
      </c>
    </row>
    <row r="32" spans="1:6">
      <c r="A32" s="1">
        <v>27</v>
      </c>
      <c r="B32" s="7" t="str">
        <f>VLOOKUP(A32, 'Totalen uitstaand'!$1:$1048576,2,0)</f>
        <v>13X17</v>
      </c>
      <c r="C32" s="20" t="str">
        <f>VLOOKUP(A32, 'Totalen uitstaand'!$1:$1048576,3,0)</f>
        <v>Douchewagen/douchebrancard </v>
      </c>
      <c r="D32" s="4">
        <f>VLOOKUP(A32,'Totalen uitstaand'!A:F,6,0)</f>
        <v>8</v>
      </c>
      <c r="E32" s="21">
        <f>_xlfn.IFNA(VLOOKUP(A32,'Totaal inname'!A:F,6,0),0)</f>
        <v>1</v>
      </c>
      <c r="F32" s="24">
        <f>_xlfn.IFNA(VLOOKUP(A32,'Totaal leveringen '!A:F,6,0),0)</f>
        <v>2</v>
      </c>
    </row>
    <row r="33" spans="1:6">
      <c r="A33" s="1">
        <v>99.1</v>
      </c>
      <c r="B33" s="7" t="str">
        <f>'Totalen uitstaand'!B29</f>
        <v>11X98</v>
      </c>
      <c r="C33" s="20" t="str">
        <f>'Totalen uitstaand'!C29</f>
        <v>Overige rolvoorziening, laag btw </v>
      </c>
      <c r="D33" s="4">
        <f>VLOOKUP(A33,'Totalen uitstaand'!A:F,6,0)</f>
        <v>200</v>
      </c>
      <c r="E33" s="21">
        <f>_xlfn.IFNA(VLOOKUP(A33,'Totaal inname'!A:F,6,0),0)</f>
        <v>46</v>
      </c>
      <c r="F33" s="24">
        <f>_xlfn.IFNA(VLOOKUP(A33,'Totaal leveringen '!A:F,6,0),0)</f>
        <v>34</v>
      </c>
    </row>
    <row r="34" spans="1:6">
      <c r="A34" s="1">
        <v>99.2</v>
      </c>
      <c r="B34" s="7" t="str">
        <f>'Totalen uitstaand'!B30</f>
        <v>12X98</v>
      </c>
      <c r="C34" s="20" t="str">
        <f>'Totalen uitstaand'!C30</f>
        <v>Overige vervoervoorziening, laag btw </v>
      </c>
      <c r="D34" s="4">
        <f>VLOOKUP(A34,'Totalen uitstaand'!A:F,6,0)</f>
        <v>1</v>
      </c>
      <c r="E34" s="21">
        <f>_xlfn.IFNA(VLOOKUP(A34,'Totaal inname'!A:F,6,0),0)</f>
        <v>0</v>
      </c>
      <c r="F34" s="24">
        <f>_xlfn.IFNA(VLOOKUP(A34,'Totaal leveringen '!A:F,6,0),0)</f>
        <v>0</v>
      </c>
    </row>
    <row r="35" spans="1:6">
      <c r="A35" s="1">
        <v>99.3</v>
      </c>
      <c r="B35" s="7" t="str">
        <f>'Totalen uitstaand'!B31</f>
        <v>12X99</v>
      </c>
      <c r="C35" s="20" t="str">
        <f>'Totalen uitstaand'!C31</f>
        <v>Overige vervoervoorziening, hoog btw </v>
      </c>
      <c r="D35" s="4">
        <f>VLOOKUP(A35,'Totalen uitstaand'!A:F,6,0)</f>
        <v>5</v>
      </c>
      <c r="E35" s="21">
        <f>_xlfn.IFNA(VLOOKUP(A35,'Totaal inname'!A:F,6,0),0)</f>
        <v>2</v>
      </c>
      <c r="F35" s="24">
        <f>_xlfn.IFNA(VLOOKUP(A35,'Totaal leveringen '!A:F,6,0),0)</f>
        <v>0</v>
      </c>
    </row>
    <row r="36" spans="1:6">
      <c r="A36" s="1">
        <v>99.4</v>
      </c>
      <c r="B36" s="7" t="str">
        <f>'Totalen uitstaand'!B32</f>
        <v>13X98</v>
      </c>
      <c r="C36" s="20" t="str">
        <f>'Totalen uitstaand'!C32</f>
        <v>Overige woonvoorziening, laag btw </v>
      </c>
      <c r="D36" s="4">
        <f>VLOOKUP(A36,'Totalen uitstaand'!A:F,6,0)</f>
        <v>6</v>
      </c>
      <c r="E36" s="21">
        <f>_xlfn.IFNA(VLOOKUP(A36,'Totaal inname'!A:F,6,0),0)</f>
        <v>2</v>
      </c>
      <c r="F36" s="24">
        <f>_xlfn.IFNA(VLOOKUP(A36,'Totaal leveringen '!A:F,6,0),0)</f>
        <v>1</v>
      </c>
    </row>
    <row r="37" spans="1:6">
      <c r="A37" s="1">
        <v>99.5</v>
      </c>
      <c r="B37" s="22" t="s">
        <v>19</v>
      </c>
      <c r="C37" s="20" t="s">
        <v>20</v>
      </c>
      <c r="D37" s="4">
        <f>VLOOKUP(A37,'Totalen uitstaand'!A:F,6,0)</f>
        <v>1</v>
      </c>
      <c r="E37" s="21">
        <f>_xlfn.IFNA(VLOOKUP(A37,'Totaal inname'!A:F,6,0),0)</f>
        <v>0</v>
      </c>
      <c r="F37" s="25">
        <f>_xlfn.IFNA(VLOOKUP(A37,'Totaal leveringen '!A:F,6,0),0)</f>
        <v>0</v>
      </c>
    </row>
    <row r="38" spans="1:6">
      <c r="A38" s="8" t="s">
        <v>21</v>
      </c>
      <c r="B38" s="8"/>
      <c r="C38" s="5"/>
      <c r="D38" s="3">
        <f>SUM(D3:D37)</f>
        <v>1963</v>
      </c>
      <c r="E38" s="3">
        <f>SUM(E3:E36)</f>
        <v>463</v>
      </c>
      <c r="F38" s="9">
        <f>SUM(F3:F36)</f>
        <v>445</v>
      </c>
    </row>
  </sheetData>
  <mergeCells count="1">
    <mergeCell ref="A1:D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34AE38B-7610-4DE7-A8ED-18A00993A69B}">
  <dimension ref="A1:N34"/>
  <sheetViews>
    <sheetView tabSelected="1" zoomScale="70" zoomScaleNormal="70" workbookViewId="0">
      <selection activeCell="A34" sqref="A34"/>
    </sheetView>
  </sheetViews>
  <sheetFormatPr defaultRowHeight="15"/>
  <cols>
    <col min="1" max="1" width="17" bestFit="1" customWidth="1"/>
    <col min="2" max="2" width="18.28515625" bestFit="1" customWidth="1"/>
    <col min="3" max="3" width="45" bestFit="1" customWidth="1"/>
    <col min="4" max="4" width="37.5703125" bestFit="1" customWidth="1"/>
    <col min="5" max="5" width="18.140625" bestFit="1" customWidth="1"/>
    <col min="6" max="6" width="8.85546875" bestFit="1" customWidth="1"/>
    <col min="7" max="7" width="18" customWidth="1"/>
    <col min="8" max="8" width="46.42578125" customWidth="1"/>
    <col min="9" max="9" width="14.28515625" hidden="1" customWidth="1"/>
    <col min="10" max="10" width="23.140625" hidden="1" customWidth="1"/>
    <col min="11" max="11" width="45" hidden="1" customWidth="1"/>
    <col min="12" max="12" width="6.5703125" hidden="1" customWidth="1"/>
    <col min="13" max="14" width="9.140625" hidden="1" customWidth="1"/>
    <col min="15" max="15" width="9.140625" customWidth="1"/>
  </cols>
  <sheetData>
    <row r="1" spans="1:13">
      <c r="A1" t="s">
        <v>22</v>
      </c>
      <c r="B1" t="s">
        <v>2</v>
      </c>
      <c r="C1" s="1" t="s">
        <v>23</v>
      </c>
      <c r="D1" s="1" t="s">
        <v>24</v>
      </c>
      <c r="E1" s="1" t="s">
        <v>25</v>
      </c>
      <c r="F1" t="s">
        <v>21</v>
      </c>
      <c r="I1" t="s">
        <v>22</v>
      </c>
      <c r="J1" t="s">
        <v>26</v>
      </c>
      <c r="K1" t="s">
        <v>27</v>
      </c>
      <c r="L1" t="s">
        <v>28</v>
      </c>
    </row>
    <row r="2" spans="1:13">
      <c r="A2" s="1">
        <v>1</v>
      </c>
      <c r="B2" t="s">
        <v>29</v>
      </c>
      <c r="C2" s="1" t="s">
        <v>30</v>
      </c>
      <c r="D2" s="12">
        <v>208</v>
      </c>
      <c r="E2" s="12">
        <f t="shared" ref="E2:E33" si="0">_xlfn.IFNA(VLOOKUP(B2,$J$2:$L$23,3,FALSE),0)</f>
        <v>33</v>
      </c>
      <c r="F2" s="13">
        <f t="shared" ref="F2:F32" si="1">SUM(D2:E2)</f>
        <v>241</v>
      </c>
      <c r="I2">
        <v>1</v>
      </c>
      <c r="J2" t="s">
        <v>29</v>
      </c>
      <c r="K2" t="s">
        <v>30</v>
      </c>
      <c r="L2">
        <v>33</v>
      </c>
    </row>
    <row r="3" spans="1:13">
      <c r="A3" s="1">
        <v>2</v>
      </c>
      <c r="B3" t="s">
        <v>31</v>
      </c>
      <c r="C3" s="1" t="s">
        <v>32</v>
      </c>
      <c r="D3" s="12">
        <v>61</v>
      </c>
      <c r="E3" s="12">
        <f t="shared" si="0"/>
        <v>0</v>
      </c>
      <c r="F3" s="13">
        <f t="shared" si="1"/>
        <v>61</v>
      </c>
      <c r="I3">
        <v>3</v>
      </c>
      <c r="J3" t="s">
        <v>33</v>
      </c>
      <c r="K3" t="s">
        <v>34</v>
      </c>
      <c r="L3">
        <v>12</v>
      </c>
    </row>
    <row r="4" spans="1:13">
      <c r="A4" s="1">
        <v>3</v>
      </c>
      <c r="B4" t="s">
        <v>33</v>
      </c>
      <c r="C4" s="1" t="s">
        <v>34</v>
      </c>
      <c r="D4" s="12">
        <v>91</v>
      </c>
      <c r="E4" s="12">
        <f t="shared" si="0"/>
        <v>12</v>
      </c>
      <c r="F4" s="13">
        <f t="shared" si="1"/>
        <v>103</v>
      </c>
      <c r="I4">
        <v>4</v>
      </c>
      <c r="J4" t="s">
        <v>35</v>
      </c>
      <c r="K4" t="s">
        <v>36</v>
      </c>
      <c r="L4">
        <v>4</v>
      </c>
    </row>
    <row r="5" spans="1:13">
      <c r="A5" s="1">
        <v>4</v>
      </c>
      <c r="B5" t="s">
        <v>35</v>
      </c>
      <c r="C5" s="1" t="s">
        <v>36</v>
      </c>
      <c r="D5" s="12">
        <v>25</v>
      </c>
      <c r="E5" s="12">
        <f t="shared" si="0"/>
        <v>4</v>
      </c>
      <c r="F5" s="13">
        <f t="shared" si="1"/>
        <v>29</v>
      </c>
      <c r="I5">
        <v>5</v>
      </c>
      <c r="J5" t="s">
        <v>37</v>
      </c>
      <c r="K5" t="s">
        <v>38</v>
      </c>
      <c r="L5">
        <v>10</v>
      </c>
    </row>
    <row r="6" spans="1:13">
      <c r="A6" s="1">
        <v>5</v>
      </c>
      <c r="B6" t="s">
        <v>37</v>
      </c>
      <c r="C6" s="1" t="s">
        <v>38</v>
      </c>
      <c r="D6" s="12">
        <v>70</v>
      </c>
      <c r="E6" s="12">
        <f t="shared" si="0"/>
        <v>10</v>
      </c>
      <c r="F6" s="13">
        <f t="shared" si="1"/>
        <v>80</v>
      </c>
      <c r="I6">
        <v>6</v>
      </c>
      <c r="J6" t="s">
        <v>39</v>
      </c>
      <c r="K6" t="s">
        <v>40</v>
      </c>
      <c r="L6">
        <v>4</v>
      </c>
    </row>
    <row r="7" spans="1:13">
      <c r="A7" s="1">
        <v>6</v>
      </c>
      <c r="B7" t="s">
        <v>39</v>
      </c>
      <c r="C7" s="1" t="s">
        <v>40</v>
      </c>
      <c r="D7" s="12">
        <v>31</v>
      </c>
      <c r="E7" s="12">
        <f t="shared" si="0"/>
        <v>4</v>
      </c>
      <c r="F7" s="13">
        <f t="shared" si="1"/>
        <v>35</v>
      </c>
      <c r="I7">
        <v>8</v>
      </c>
      <c r="J7" t="s">
        <v>41</v>
      </c>
      <c r="K7" t="s">
        <v>42</v>
      </c>
      <c r="L7">
        <v>2</v>
      </c>
    </row>
    <row r="8" spans="1:13">
      <c r="A8" s="1">
        <v>7</v>
      </c>
      <c r="B8" t="s">
        <v>43</v>
      </c>
      <c r="C8" t="s">
        <v>44</v>
      </c>
      <c r="D8" s="12">
        <v>3</v>
      </c>
      <c r="E8" s="12">
        <f t="shared" si="0"/>
        <v>0</v>
      </c>
      <c r="F8" s="13">
        <f t="shared" si="1"/>
        <v>3</v>
      </c>
      <c r="I8">
        <v>9</v>
      </c>
      <c r="J8" t="s">
        <v>45</v>
      </c>
      <c r="K8" t="s">
        <v>46</v>
      </c>
      <c r="L8">
        <v>2</v>
      </c>
    </row>
    <row r="9" spans="1:13">
      <c r="A9" s="1">
        <v>8</v>
      </c>
      <c r="B9" t="s">
        <v>41</v>
      </c>
      <c r="C9" t="s">
        <v>42</v>
      </c>
      <c r="D9" s="12">
        <v>29</v>
      </c>
      <c r="E9" s="12">
        <f t="shared" si="0"/>
        <v>2</v>
      </c>
      <c r="F9" s="13">
        <f t="shared" si="1"/>
        <v>31</v>
      </c>
      <c r="I9">
        <v>10</v>
      </c>
      <c r="J9" t="s">
        <v>47</v>
      </c>
      <c r="K9" t="s">
        <v>48</v>
      </c>
      <c r="L9">
        <v>7</v>
      </c>
    </row>
    <row r="10" spans="1:13">
      <c r="A10" s="1">
        <v>9</v>
      </c>
      <c r="B10" t="s">
        <v>45</v>
      </c>
      <c r="C10" t="s">
        <v>46</v>
      </c>
      <c r="D10" s="12">
        <v>41</v>
      </c>
      <c r="E10" s="12">
        <f t="shared" si="0"/>
        <v>2</v>
      </c>
      <c r="F10" s="13">
        <f t="shared" si="1"/>
        <v>43</v>
      </c>
      <c r="I10">
        <v>11</v>
      </c>
      <c r="J10" t="s">
        <v>49</v>
      </c>
      <c r="K10" t="s">
        <v>50</v>
      </c>
      <c r="L10">
        <v>1</v>
      </c>
      <c r="M10" t="s">
        <v>51</v>
      </c>
    </row>
    <row r="11" spans="1:13">
      <c r="A11" s="1">
        <v>10</v>
      </c>
      <c r="B11" t="s">
        <v>47</v>
      </c>
      <c r="C11" t="s">
        <v>48</v>
      </c>
      <c r="D11" s="12">
        <v>29</v>
      </c>
      <c r="E11" s="12">
        <f t="shared" si="0"/>
        <v>7</v>
      </c>
      <c r="F11" s="13">
        <f t="shared" si="1"/>
        <v>36</v>
      </c>
      <c r="I11">
        <v>13</v>
      </c>
      <c r="J11" t="s">
        <v>52</v>
      </c>
      <c r="K11" t="s">
        <v>53</v>
      </c>
      <c r="L11">
        <v>1</v>
      </c>
      <c r="M11" t="s">
        <v>51</v>
      </c>
    </row>
    <row r="12" spans="1:13">
      <c r="A12" s="1">
        <v>11</v>
      </c>
      <c r="B12" t="s">
        <v>49</v>
      </c>
      <c r="C12" t="s">
        <v>50</v>
      </c>
      <c r="D12" s="12">
        <v>14</v>
      </c>
      <c r="E12" s="12">
        <f t="shared" si="0"/>
        <v>1</v>
      </c>
      <c r="F12" s="13">
        <f t="shared" si="1"/>
        <v>15</v>
      </c>
      <c r="I12">
        <v>14</v>
      </c>
      <c r="J12" t="s">
        <v>54</v>
      </c>
      <c r="K12" t="s">
        <v>55</v>
      </c>
      <c r="L12">
        <v>28</v>
      </c>
    </row>
    <row r="13" spans="1:13">
      <c r="A13" s="1">
        <v>12</v>
      </c>
      <c r="B13" t="s">
        <v>56</v>
      </c>
      <c r="C13" t="s">
        <v>57</v>
      </c>
      <c r="D13" s="12">
        <v>18</v>
      </c>
      <c r="E13" s="12">
        <f t="shared" si="0"/>
        <v>0</v>
      </c>
      <c r="F13" s="13">
        <f t="shared" si="1"/>
        <v>18</v>
      </c>
      <c r="I13">
        <v>16</v>
      </c>
      <c r="J13" t="s">
        <v>58</v>
      </c>
      <c r="K13" t="s">
        <v>59</v>
      </c>
      <c r="L13">
        <v>4</v>
      </c>
    </row>
    <row r="14" spans="1:13">
      <c r="A14" s="1">
        <v>13</v>
      </c>
      <c r="B14" t="s">
        <v>52</v>
      </c>
      <c r="C14" t="s">
        <v>53</v>
      </c>
      <c r="D14" s="12">
        <v>29</v>
      </c>
      <c r="E14" s="12">
        <f t="shared" si="0"/>
        <v>1</v>
      </c>
      <c r="F14" s="13">
        <f t="shared" si="1"/>
        <v>30</v>
      </c>
      <c r="I14">
        <v>17</v>
      </c>
      <c r="J14" t="s">
        <v>60</v>
      </c>
      <c r="K14" t="s">
        <v>61</v>
      </c>
      <c r="L14">
        <v>1</v>
      </c>
      <c r="M14" t="s">
        <v>51</v>
      </c>
    </row>
    <row r="15" spans="1:13">
      <c r="A15" s="1">
        <v>14</v>
      </c>
      <c r="B15" t="s">
        <v>54</v>
      </c>
      <c r="C15" t="s">
        <v>55</v>
      </c>
      <c r="D15" s="12">
        <v>120</v>
      </c>
      <c r="E15" s="12">
        <f t="shared" si="0"/>
        <v>28</v>
      </c>
      <c r="F15" s="13">
        <f t="shared" si="1"/>
        <v>148</v>
      </c>
      <c r="I15">
        <v>22</v>
      </c>
      <c r="J15" t="s">
        <v>62</v>
      </c>
      <c r="K15" t="s">
        <v>63</v>
      </c>
      <c r="L15">
        <v>3</v>
      </c>
    </row>
    <row r="16" spans="1:13">
      <c r="A16" s="1">
        <v>15</v>
      </c>
      <c r="B16" t="s">
        <v>64</v>
      </c>
      <c r="C16" t="s">
        <v>65</v>
      </c>
      <c r="D16" s="12">
        <v>4</v>
      </c>
      <c r="E16" s="12">
        <f t="shared" si="0"/>
        <v>0</v>
      </c>
      <c r="F16" s="13">
        <f t="shared" si="1"/>
        <v>4</v>
      </c>
      <c r="I16">
        <v>23</v>
      </c>
      <c r="J16" t="s">
        <v>66</v>
      </c>
      <c r="K16" t="s">
        <v>67</v>
      </c>
      <c r="L16">
        <v>1</v>
      </c>
      <c r="M16" t="s">
        <v>51</v>
      </c>
    </row>
    <row r="17" spans="1:13">
      <c r="A17" s="1">
        <v>16</v>
      </c>
      <c r="B17" t="s">
        <v>58</v>
      </c>
      <c r="C17" t="s">
        <v>59</v>
      </c>
      <c r="D17" s="12">
        <v>24</v>
      </c>
      <c r="E17" s="12">
        <f t="shared" si="0"/>
        <v>4</v>
      </c>
      <c r="F17" s="13">
        <f t="shared" si="1"/>
        <v>28</v>
      </c>
      <c r="I17">
        <v>24</v>
      </c>
      <c r="J17" t="s">
        <v>68</v>
      </c>
      <c r="K17" t="s">
        <v>69</v>
      </c>
      <c r="L17">
        <v>5</v>
      </c>
    </row>
    <row r="18" spans="1:13">
      <c r="A18" s="1">
        <v>17</v>
      </c>
      <c r="B18" t="s">
        <v>60</v>
      </c>
      <c r="C18" t="s">
        <v>61</v>
      </c>
      <c r="D18" s="12">
        <v>11</v>
      </c>
      <c r="E18" s="12">
        <f t="shared" si="0"/>
        <v>1</v>
      </c>
      <c r="F18" s="13">
        <f t="shared" si="1"/>
        <v>12</v>
      </c>
      <c r="I18">
        <v>26</v>
      </c>
      <c r="J18" t="s">
        <v>70</v>
      </c>
      <c r="K18" t="s">
        <v>71</v>
      </c>
      <c r="L18">
        <v>1</v>
      </c>
      <c r="M18" t="s">
        <v>51</v>
      </c>
    </row>
    <row r="19" spans="1:13">
      <c r="A19" s="1" t="s">
        <v>7</v>
      </c>
      <c r="B19" t="s">
        <v>72</v>
      </c>
      <c r="C19" t="s">
        <v>73</v>
      </c>
      <c r="D19" s="12">
        <v>22</v>
      </c>
      <c r="E19" s="12">
        <f t="shared" si="0"/>
        <v>102</v>
      </c>
      <c r="F19" s="13">
        <f t="shared" si="1"/>
        <v>124</v>
      </c>
      <c r="I19">
        <v>27</v>
      </c>
      <c r="J19" t="s">
        <v>74</v>
      </c>
      <c r="K19" t="s">
        <v>75</v>
      </c>
      <c r="L19">
        <v>2</v>
      </c>
    </row>
    <row r="20" spans="1:13">
      <c r="A20" s="1" t="s">
        <v>11</v>
      </c>
      <c r="B20" t="s">
        <v>76</v>
      </c>
      <c r="C20" t="s">
        <v>77</v>
      </c>
      <c r="D20" s="12">
        <v>337</v>
      </c>
      <c r="E20" s="12">
        <f t="shared" si="0"/>
        <v>0</v>
      </c>
      <c r="F20" s="13">
        <f t="shared" si="1"/>
        <v>337</v>
      </c>
      <c r="I20">
        <v>99</v>
      </c>
      <c r="J20" t="s">
        <v>78</v>
      </c>
      <c r="K20" t="s">
        <v>79</v>
      </c>
      <c r="L20">
        <v>38</v>
      </c>
    </row>
    <row r="21" spans="1:13">
      <c r="A21" s="1" t="s">
        <v>15</v>
      </c>
      <c r="B21" t="s">
        <v>80</v>
      </c>
      <c r="C21" t="s">
        <v>81</v>
      </c>
      <c r="D21" s="12">
        <v>206</v>
      </c>
      <c r="E21" s="12">
        <f t="shared" si="0"/>
        <v>53</v>
      </c>
      <c r="F21" s="13">
        <f t="shared" si="1"/>
        <v>259</v>
      </c>
      <c r="J21" t="s">
        <v>19</v>
      </c>
      <c r="K21" t="s">
        <v>20</v>
      </c>
      <c r="L21">
        <v>1</v>
      </c>
    </row>
    <row r="22" spans="1:13">
      <c r="A22" s="1">
        <v>21</v>
      </c>
      <c r="B22" t="s">
        <v>82</v>
      </c>
      <c r="C22" t="s">
        <v>83</v>
      </c>
      <c r="D22" s="12">
        <v>7</v>
      </c>
      <c r="E22" s="12">
        <f t="shared" si="0"/>
        <v>0</v>
      </c>
      <c r="F22" s="13">
        <f t="shared" si="1"/>
        <v>7</v>
      </c>
      <c r="I22" t="s">
        <v>7</v>
      </c>
      <c r="J22" t="s">
        <v>72</v>
      </c>
      <c r="K22" t="s">
        <v>73</v>
      </c>
      <c r="L22">
        <v>102</v>
      </c>
    </row>
    <row r="23" spans="1:13">
      <c r="A23" s="1">
        <v>22</v>
      </c>
      <c r="B23" t="s">
        <v>62</v>
      </c>
      <c r="C23" t="s">
        <v>63</v>
      </c>
      <c r="D23" s="12">
        <v>9</v>
      </c>
      <c r="E23" s="12">
        <f t="shared" si="0"/>
        <v>3</v>
      </c>
      <c r="F23" s="13">
        <f t="shared" si="1"/>
        <v>12</v>
      </c>
      <c r="I23" t="s">
        <v>15</v>
      </c>
      <c r="J23" t="s">
        <v>80</v>
      </c>
      <c r="K23" t="s">
        <v>81</v>
      </c>
      <c r="L23">
        <v>53</v>
      </c>
    </row>
    <row r="24" spans="1:13">
      <c r="A24" s="1">
        <v>23</v>
      </c>
      <c r="B24" t="s">
        <v>66</v>
      </c>
      <c r="C24" t="s">
        <v>67</v>
      </c>
      <c r="D24" s="12">
        <v>19</v>
      </c>
      <c r="E24" s="12">
        <f t="shared" si="0"/>
        <v>1</v>
      </c>
      <c r="F24" s="13">
        <f t="shared" si="1"/>
        <v>20</v>
      </c>
      <c r="I24" t="s">
        <v>84</v>
      </c>
      <c r="L24">
        <v>315</v>
      </c>
    </row>
    <row r="25" spans="1:13">
      <c r="A25" s="1">
        <v>24</v>
      </c>
      <c r="B25" t="s">
        <v>68</v>
      </c>
      <c r="C25" t="s">
        <v>85</v>
      </c>
      <c r="D25" s="12">
        <v>12</v>
      </c>
      <c r="E25" s="12">
        <f t="shared" si="0"/>
        <v>5</v>
      </c>
      <c r="F25" s="13">
        <f t="shared" si="1"/>
        <v>17</v>
      </c>
    </row>
    <row r="26" spans="1:13">
      <c r="A26" s="1">
        <v>25</v>
      </c>
      <c r="B26" t="s">
        <v>86</v>
      </c>
      <c r="C26" t="s">
        <v>87</v>
      </c>
      <c r="D26" s="12">
        <v>24</v>
      </c>
      <c r="E26" s="12">
        <f t="shared" si="0"/>
        <v>0</v>
      </c>
      <c r="F26" s="13">
        <f t="shared" si="1"/>
        <v>24</v>
      </c>
    </row>
    <row r="27" spans="1:13">
      <c r="A27" s="1">
        <v>26</v>
      </c>
      <c r="B27" t="s">
        <v>70</v>
      </c>
      <c r="C27" t="s">
        <v>71</v>
      </c>
      <c r="D27" s="12">
        <v>24</v>
      </c>
      <c r="E27" s="12">
        <f t="shared" si="0"/>
        <v>1</v>
      </c>
      <c r="F27" s="13">
        <f t="shared" si="1"/>
        <v>25</v>
      </c>
    </row>
    <row r="28" spans="1:13">
      <c r="A28" s="1">
        <v>27</v>
      </c>
      <c r="B28" t="s">
        <v>74</v>
      </c>
      <c r="C28" t="s">
        <v>75</v>
      </c>
      <c r="D28" s="12">
        <v>6</v>
      </c>
      <c r="E28" s="12">
        <f t="shared" si="0"/>
        <v>2</v>
      </c>
      <c r="F28" s="13">
        <f t="shared" si="1"/>
        <v>8</v>
      </c>
    </row>
    <row r="29" spans="1:13">
      <c r="A29" s="1">
        <v>99.1</v>
      </c>
      <c r="B29" t="s">
        <v>78</v>
      </c>
      <c r="C29" t="s">
        <v>79</v>
      </c>
      <c r="D29" s="12">
        <v>162</v>
      </c>
      <c r="E29" s="12">
        <f t="shared" si="0"/>
        <v>38</v>
      </c>
      <c r="F29" s="13">
        <f t="shared" si="1"/>
        <v>200</v>
      </c>
    </row>
    <row r="30" spans="1:13">
      <c r="A30" s="1">
        <v>99.2</v>
      </c>
      <c r="B30" t="s">
        <v>88</v>
      </c>
      <c r="C30" t="s">
        <v>89</v>
      </c>
      <c r="D30" s="12">
        <v>1</v>
      </c>
      <c r="E30" s="12">
        <f t="shared" si="0"/>
        <v>0</v>
      </c>
      <c r="F30" s="13">
        <f t="shared" si="1"/>
        <v>1</v>
      </c>
    </row>
    <row r="31" spans="1:13">
      <c r="A31" s="1">
        <v>99.3</v>
      </c>
      <c r="B31" t="s">
        <v>90</v>
      </c>
      <c r="C31" t="s">
        <v>91</v>
      </c>
      <c r="D31" s="12">
        <v>5</v>
      </c>
      <c r="E31" s="12">
        <f t="shared" si="0"/>
        <v>0</v>
      </c>
      <c r="F31" s="13">
        <f t="shared" si="1"/>
        <v>5</v>
      </c>
    </row>
    <row r="32" spans="1:13">
      <c r="A32" s="1">
        <v>99.4</v>
      </c>
      <c r="B32" t="s">
        <v>92</v>
      </c>
      <c r="C32" t="s">
        <v>93</v>
      </c>
      <c r="D32" s="12">
        <v>6</v>
      </c>
      <c r="E32" s="12">
        <f t="shared" si="0"/>
        <v>0</v>
      </c>
      <c r="F32" s="13">
        <f t="shared" si="1"/>
        <v>6</v>
      </c>
    </row>
    <row r="33" spans="1:6">
      <c r="A33" s="1">
        <v>99.5</v>
      </c>
      <c r="B33" t="s">
        <v>19</v>
      </c>
      <c r="C33" t="s">
        <v>94</v>
      </c>
      <c r="D33" s="12">
        <v>0</v>
      </c>
      <c r="E33" s="12">
        <f t="shared" si="0"/>
        <v>1</v>
      </c>
      <c r="F33" s="13">
        <f>SUM(D33:E33)</f>
        <v>1</v>
      </c>
    </row>
    <row r="34" spans="1:6">
      <c r="A34" s="13" t="s">
        <v>21</v>
      </c>
      <c r="D34" s="13">
        <f>SUM(D2:D33)</f>
        <v>1648</v>
      </c>
      <c r="E34" s="13">
        <f>SUM(E2:E33)</f>
        <v>315</v>
      </c>
      <c r="F34" s="13">
        <f>SUM(D34:E34)</f>
        <v>1963</v>
      </c>
    </row>
  </sheetData>
  <pageMargins left="0.7" right="0.7" top="0.75" bottom="0.75" header="0.3" footer="0.3"/>
  <tableParts count="1">
    <tablePart r:id="rId1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F719A72-B374-4B14-A532-A2C7B5652F69}">
  <dimension ref="A1:Q31"/>
  <sheetViews>
    <sheetView topLeftCell="B1" zoomScaleNormal="100" workbookViewId="0">
      <selection activeCell="G16" sqref="G16"/>
    </sheetView>
  </sheetViews>
  <sheetFormatPr defaultRowHeight="15"/>
  <cols>
    <col min="1" max="1" width="17" bestFit="1" customWidth="1"/>
    <col min="2" max="2" width="18.42578125" bestFit="1" customWidth="1"/>
    <col min="3" max="3" width="45" bestFit="1" customWidth="1"/>
    <col min="4" max="4" width="37.5703125" bestFit="1" customWidth="1"/>
    <col min="5" max="5" width="18.140625" bestFit="1" customWidth="1"/>
    <col min="6" max="6" width="8.85546875" bestFit="1" customWidth="1"/>
    <col min="7" max="7" width="16.42578125" style="1" customWidth="1"/>
    <col min="8" max="8" width="17.85546875" customWidth="1"/>
    <col min="9" max="9" width="46.42578125" bestFit="1" customWidth="1"/>
    <col min="10" max="10" width="38" bestFit="1" customWidth="1"/>
    <col min="11" max="11" width="18.140625" bestFit="1" customWidth="1"/>
    <col min="12" max="12" width="8.7109375" hidden="1" customWidth="1"/>
    <col min="13" max="20" width="0" hidden="1" customWidth="1"/>
  </cols>
  <sheetData>
    <row r="1" spans="1:17">
      <c r="A1" s="1" t="s">
        <v>22</v>
      </c>
      <c r="B1" t="s">
        <v>95</v>
      </c>
      <c r="C1" t="s">
        <v>23</v>
      </c>
      <c r="D1" s="1" t="s">
        <v>24</v>
      </c>
      <c r="E1" s="15" t="s">
        <v>25</v>
      </c>
      <c r="F1" s="14" t="s">
        <v>21</v>
      </c>
    </row>
    <row r="2" spans="1:17">
      <c r="A2" s="1">
        <v>1</v>
      </c>
      <c r="B2" t="s">
        <v>29</v>
      </c>
      <c r="C2" t="s">
        <v>30</v>
      </c>
      <c r="D2">
        <v>56</v>
      </c>
      <c r="E2" s="16">
        <f t="shared" ref="E2:E30" si="0">_xlfn.IFNA(VLOOKUP(B2,$O$3:$Q$18,3,FALSE),0)</f>
        <v>9</v>
      </c>
      <c r="F2" s="17">
        <f t="shared" ref="F2:F30" si="1">SUM(D2:E2)</f>
        <v>65</v>
      </c>
      <c r="N2" t="s">
        <v>22</v>
      </c>
      <c r="O2" t="s">
        <v>26</v>
      </c>
      <c r="P2" t="s">
        <v>27</v>
      </c>
      <c r="Q2" t="s">
        <v>28</v>
      </c>
    </row>
    <row r="3" spans="1:17">
      <c r="A3" s="1">
        <v>2</v>
      </c>
      <c r="B3" t="s">
        <v>31</v>
      </c>
      <c r="C3" t="s">
        <v>32</v>
      </c>
      <c r="D3">
        <v>2</v>
      </c>
      <c r="E3">
        <f t="shared" si="0"/>
        <v>0</v>
      </c>
      <c r="F3" s="18">
        <f t="shared" si="1"/>
        <v>2</v>
      </c>
      <c r="N3">
        <v>1</v>
      </c>
      <c r="O3" t="s">
        <v>29</v>
      </c>
      <c r="P3" t="s">
        <v>30</v>
      </c>
      <c r="Q3">
        <v>9</v>
      </c>
    </row>
    <row r="4" spans="1:17">
      <c r="A4" s="1">
        <v>3</v>
      </c>
      <c r="B4" t="s">
        <v>33</v>
      </c>
      <c r="C4" t="s">
        <v>34</v>
      </c>
      <c r="D4">
        <v>17</v>
      </c>
      <c r="E4" s="16">
        <f t="shared" si="0"/>
        <v>2</v>
      </c>
      <c r="F4" s="17">
        <f t="shared" si="1"/>
        <v>19</v>
      </c>
      <c r="N4">
        <v>3</v>
      </c>
      <c r="O4" t="s">
        <v>33</v>
      </c>
      <c r="P4" t="s">
        <v>34</v>
      </c>
      <c r="Q4">
        <v>2</v>
      </c>
    </row>
    <row r="5" spans="1:17">
      <c r="A5" s="1">
        <v>4</v>
      </c>
      <c r="B5" t="s">
        <v>35</v>
      </c>
      <c r="C5" t="s">
        <v>36</v>
      </c>
      <c r="D5">
        <v>14</v>
      </c>
      <c r="E5">
        <f t="shared" si="0"/>
        <v>2</v>
      </c>
      <c r="F5" s="18">
        <f t="shared" si="1"/>
        <v>16</v>
      </c>
      <c r="N5">
        <v>4</v>
      </c>
      <c r="O5" t="s">
        <v>35</v>
      </c>
      <c r="P5" t="s">
        <v>36</v>
      </c>
      <c r="Q5">
        <v>2</v>
      </c>
    </row>
    <row r="6" spans="1:17">
      <c r="A6" s="1">
        <v>5</v>
      </c>
      <c r="B6" t="s">
        <v>37</v>
      </c>
      <c r="C6" t="s">
        <v>38</v>
      </c>
      <c r="D6">
        <v>18</v>
      </c>
      <c r="E6" s="16">
        <f t="shared" si="0"/>
        <v>0</v>
      </c>
      <c r="F6" s="17">
        <f t="shared" si="1"/>
        <v>18</v>
      </c>
      <c r="N6">
        <v>6</v>
      </c>
      <c r="O6" t="s">
        <v>39</v>
      </c>
      <c r="P6" t="s">
        <v>40</v>
      </c>
      <c r="Q6">
        <v>1</v>
      </c>
    </row>
    <row r="7" spans="1:17">
      <c r="A7" s="1">
        <v>6</v>
      </c>
      <c r="B7" t="s">
        <v>39</v>
      </c>
      <c r="C7" t="s">
        <v>40</v>
      </c>
      <c r="D7">
        <v>13</v>
      </c>
      <c r="E7">
        <f t="shared" si="0"/>
        <v>1</v>
      </c>
      <c r="F7" s="18">
        <f t="shared" si="1"/>
        <v>14</v>
      </c>
      <c r="N7">
        <v>8</v>
      </c>
      <c r="O7" t="s">
        <v>41</v>
      </c>
      <c r="P7" t="s">
        <v>42</v>
      </c>
      <c r="Q7">
        <v>1</v>
      </c>
    </row>
    <row r="8" spans="1:17">
      <c r="A8" s="1">
        <v>8</v>
      </c>
      <c r="B8" t="s">
        <v>41</v>
      </c>
      <c r="C8" t="s">
        <v>42</v>
      </c>
      <c r="D8">
        <v>3</v>
      </c>
      <c r="E8" s="16">
        <f t="shared" si="0"/>
        <v>1</v>
      </c>
      <c r="F8" s="17">
        <f t="shared" si="1"/>
        <v>4</v>
      </c>
      <c r="N8">
        <v>9</v>
      </c>
      <c r="O8" t="s">
        <v>45</v>
      </c>
      <c r="P8" t="s">
        <v>46</v>
      </c>
      <c r="Q8">
        <v>2</v>
      </c>
    </row>
    <row r="9" spans="1:17">
      <c r="A9" s="1">
        <v>9</v>
      </c>
      <c r="B9" t="s">
        <v>45</v>
      </c>
      <c r="C9" t="s">
        <v>46</v>
      </c>
      <c r="D9">
        <v>11</v>
      </c>
      <c r="E9">
        <f t="shared" si="0"/>
        <v>2</v>
      </c>
      <c r="F9" s="18">
        <f t="shared" si="1"/>
        <v>13</v>
      </c>
      <c r="N9">
        <v>10</v>
      </c>
      <c r="O9" t="s">
        <v>47</v>
      </c>
      <c r="P9" t="s">
        <v>48</v>
      </c>
      <c r="Q9">
        <v>4</v>
      </c>
    </row>
    <row r="10" spans="1:17">
      <c r="A10" s="1">
        <v>10</v>
      </c>
      <c r="B10" t="s">
        <v>47</v>
      </c>
      <c r="C10" t="s">
        <v>48</v>
      </c>
      <c r="D10">
        <v>8</v>
      </c>
      <c r="E10" s="16">
        <f t="shared" si="0"/>
        <v>4</v>
      </c>
      <c r="F10" s="17">
        <f t="shared" si="1"/>
        <v>12</v>
      </c>
      <c r="N10">
        <v>14</v>
      </c>
      <c r="O10" t="s">
        <v>54</v>
      </c>
      <c r="P10" t="s">
        <v>55</v>
      </c>
      <c r="Q10">
        <v>2</v>
      </c>
    </row>
    <row r="11" spans="1:17">
      <c r="A11" s="1">
        <v>11</v>
      </c>
      <c r="B11" t="s">
        <v>49</v>
      </c>
      <c r="C11" t="s">
        <v>50</v>
      </c>
      <c r="D11">
        <v>4</v>
      </c>
      <c r="E11">
        <f t="shared" si="0"/>
        <v>0</v>
      </c>
      <c r="F11" s="18">
        <f t="shared" si="1"/>
        <v>4</v>
      </c>
      <c r="N11">
        <v>17</v>
      </c>
      <c r="O11" t="s">
        <v>60</v>
      </c>
      <c r="P11" t="s">
        <v>61</v>
      </c>
      <c r="Q11">
        <v>1</v>
      </c>
    </row>
    <row r="12" spans="1:17">
      <c r="A12" s="1">
        <v>12</v>
      </c>
      <c r="B12" t="s">
        <v>56</v>
      </c>
      <c r="C12" t="s">
        <v>57</v>
      </c>
      <c r="D12">
        <v>5</v>
      </c>
      <c r="E12" s="16">
        <f t="shared" si="0"/>
        <v>0</v>
      </c>
      <c r="F12" s="17">
        <f t="shared" si="1"/>
        <v>5</v>
      </c>
      <c r="N12">
        <v>22</v>
      </c>
      <c r="O12" t="s">
        <v>62</v>
      </c>
      <c r="P12" t="s">
        <v>63</v>
      </c>
      <c r="Q12">
        <v>1</v>
      </c>
    </row>
    <row r="13" spans="1:17">
      <c r="A13" s="1">
        <v>13</v>
      </c>
      <c r="B13" t="s">
        <v>52</v>
      </c>
      <c r="C13" t="s">
        <v>53</v>
      </c>
      <c r="D13">
        <v>7</v>
      </c>
      <c r="E13">
        <f t="shared" si="0"/>
        <v>0</v>
      </c>
      <c r="F13" s="18">
        <f t="shared" si="1"/>
        <v>7</v>
      </c>
      <c r="N13">
        <v>24</v>
      </c>
      <c r="O13" t="s">
        <v>68</v>
      </c>
      <c r="P13" t="s">
        <v>69</v>
      </c>
      <c r="Q13">
        <v>3</v>
      </c>
    </row>
    <row r="14" spans="1:17">
      <c r="A14" s="1">
        <v>14</v>
      </c>
      <c r="B14" t="s">
        <v>54</v>
      </c>
      <c r="C14" t="s">
        <v>55</v>
      </c>
      <c r="D14">
        <v>20</v>
      </c>
      <c r="E14" s="16">
        <f t="shared" si="0"/>
        <v>2</v>
      </c>
      <c r="F14" s="17">
        <f t="shared" si="1"/>
        <v>22</v>
      </c>
      <c r="N14">
        <v>26</v>
      </c>
      <c r="O14" t="s">
        <v>70</v>
      </c>
      <c r="P14" t="s">
        <v>71</v>
      </c>
      <c r="Q14">
        <v>1</v>
      </c>
    </row>
    <row r="15" spans="1:17">
      <c r="A15" s="1">
        <v>16</v>
      </c>
      <c r="B15" t="s">
        <v>58</v>
      </c>
      <c r="C15" t="s">
        <v>59</v>
      </c>
      <c r="D15">
        <v>4</v>
      </c>
      <c r="E15">
        <f t="shared" si="0"/>
        <v>0</v>
      </c>
      <c r="F15" s="18">
        <f t="shared" si="1"/>
        <v>4</v>
      </c>
      <c r="N15">
        <v>99</v>
      </c>
      <c r="O15" t="s">
        <v>78</v>
      </c>
      <c r="P15" t="s">
        <v>79</v>
      </c>
      <c r="Q15">
        <v>12</v>
      </c>
    </row>
    <row r="16" spans="1:17">
      <c r="A16" s="1">
        <v>17</v>
      </c>
      <c r="B16" t="s">
        <v>60</v>
      </c>
      <c r="C16" t="s">
        <v>61</v>
      </c>
      <c r="D16">
        <v>2</v>
      </c>
      <c r="E16" s="16">
        <f t="shared" si="0"/>
        <v>1</v>
      </c>
      <c r="F16" s="17">
        <f t="shared" si="1"/>
        <v>3</v>
      </c>
      <c r="N16" t="s">
        <v>7</v>
      </c>
      <c r="O16" t="s">
        <v>72</v>
      </c>
      <c r="P16" t="s">
        <v>73</v>
      </c>
      <c r="Q16">
        <v>27</v>
      </c>
    </row>
    <row r="17" spans="1:17">
      <c r="A17" s="1">
        <v>21</v>
      </c>
      <c r="B17" t="s">
        <v>82</v>
      </c>
      <c r="C17" t="s">
        <v>83</v>
      </c>
      <c r="D17">
        <v>2</v>
      </c>
      <c r="E17">
        <f t="shared" si="0"/>
        <v>0</v>
      </c>
      <c r="F17" s="18">
        <f t="shared" si="1"/>
        <v>2</v>
      </c>
      <c r="N17" t="s">
        <v>15</v>
      </c>
      <c r="O17" t="s">
        <v>80</v>
      </c>
      <c r="P17" t="s">
        <v>81</v>
      </c>
      <c r="Q17">
        <v>10</v>
      </c>
    </row>
    <row r="18" spans="1:17">
      <c r="A18" s="1">
        <v>22</v>
      </c>
      <c r="B18" t="s">
        <v>62</v>
      </c>
      <c r="C18" t="s">
        <v>63</v>
      </c>
      <c r="D18">
        <v>9</v>
      </c>
      <c r="E18" s="16">
        <f t="shared" si="0"/>
        <v>1</v>
      </c>
      <c r="F18" s="17">
        <f t="shared" si="1"/>
        <v>10</v>
      </c>
      <c r="N18" t="s">
        <v>84</v>
      </c>
      <c r="Q18">
        <v>78</v>
      </c>
    </row>
    <row r="19" spans="1:17">
      <c r="A19" s="1">
        <v>23</v>
      </c>
      <c r="B19" t="s">
        <v>66</v>
      </c>
      <c r="C19" t="s">
        <v>67</v>
      </c>
      <c r="D19">
        <v>12</v>
      </c>
      <c r="E19">
        <f t="shared" si="0"/>
        <v>0</v>
      </c>
      <c r="F19" s="18">
        <f t="shared" si="1"/>
        <v>12</v>
      </c>
    </row>
    <row r="20" spans="1:17">
      <c r="A20" s="1">
        <v>24</v>
      </c>
      <c r="B20" t="s">
        <v>68</v>
      </c>
      <c r="C20" t="s">
        <v>85</v>
      </c>
      <c r="D20">
        <v>6</v>
      </c>
      <c r="E20" s="16">
        <f t="shared" si="0"/>
        <v>3</v>
      </c>
      <c r="F20" s="17">
        <f t="shared" si="1"/>
        <v>9</v>
      </c>
    </row>
    <row r="21" spans="1:17">
      <c r="A21" s="1">
        <v>25</v>
      </c>
      <c r="B21" t="s">
        <v>86</v>
      </c>
      <c r="C21" t="s">
        <v>87</v>
      </c>
      <c r="D21">
        <v>9</v>
      </c>
      <c r="E21">
        <f t="shared" si="0"/>
        <v>0</v>
      </c>
      <c r="F21" s="18">
        <f t="shared" si="1"/>
        <v>9</v>
      </c>
    </row>
    <row r="22" spans="1:17">
      <c r="A22" s="1">
        <v>26</v>
      </c>
      <c r="B22" t="s">
        <v>70</v>
      </c>
      <c r="C22" t="s">
        <v>71</v>
      </c>
      <c r="D22">
        <v>13</v>
      </c>
      <c r="E22" s="16">
        <f t="shared" si="0"/>
        <v>1</v>
      </c>
      <c r="F22" s="17">
        <f t="shared" si="1"/>
        <v>14</v>
      </c>
    </row>
    <row r="23" spans="1:17">
      <c r="A23" s="1">
        <v>27</v>
      </c>
      <c r="B23" t="s">
        <v>74</v>
      </c>
      <c r="C23" t="s">
        <v>75</v>
      </c>
      <c r="D23">
        <v>1</v>
      </c>
      <c r="E23">
        <f t="shared" si="0"/>
        <v>0</v>
      </c>
      <c r="F23" s="18">
        <f t="shared" si="1"/>
        <v>1</v>
      </c>
    </row>
    <row r="24" spans="1:17">
      <c r="A24" s="1">
        <v>99.1</v>
      </c>
      <c r="B24" t="s">
        <v>78</v>
      </c>
      <c r="C24" t="s">
        <v>79</v>
      </c>
      <c r="D24">
        <v>34</v>
      </c>
      <c r="E24" s="16">
        <f t="shared" si="0"/>
        <v>12</v>
      </c>
      <c r="F24" s="17">
        <f t="shared" si="1"/>
        <v>46</v>
      </c>
    </row>
    <row r="25" spans="1:17">
      <c r="A25" s="1">
        <v>99.3</v>
      </c>
      <c r="B25" t="s">
        <v>90</v>
      </c>
      <c r="C25" t="s">
        <v>91</v>
      </c>
      <c r="D25">
        <v>2</v>
      </c>
      <c r="E25">
        <f t="shared" si="0"/>
        <v>0</v>
      </c>
      <c r="F25" s="18">
        <f t="shared" si="1"/>
        <v>2</v>
      </c>
    </row>
    <row r="26" spans="1:17">
      <c r="A26" s="1">
        <v>99.4</v>
      </c>
      <c r="B26" t="s">
        <v>92</v>
      </c>
      <c r="C26" t="s">
        <v>93</v>
      </c>
      <c r="D26">
        <v>2</v>
      </c>
      <c r="E26" s="16">
        <f t="shared" si="0"/>
        <v>0</v>
      </c>
      <c r="F26" s="17">
        <f t="shared" si="1"/>
        <v>2</v>
      </c>
      <c r="Q26" s="11"/>
    </row>
    <row r="27" spans="1:17">
      <c r="A27" s="1" t="s">
        <v>7</v>
      </c>
      <c r="B27" t="s">
        <v>72</v>
      </c>
      <c r="C27" t="s">
        <v>73</v>
      </c>
      <c r="D27">
        <v>3</v>
      </c>
      <c r="E27">
        <f t="shared" si="0"/>
        <v>27</v>
      </c>
      <c r="F27" s="18">
        <f t="shared" si="1"/>
        <v>30</v>
      </c>
    </row>
    <row r="28" spans="1:17">
      <c r="A28" s="1" t="s">
        <v>11</v>
      </c>
      <c r="B28" t="s">
        <v>76</v>
      </c>
      <c r="C28" t="s">
        <v>77</v>
      </c>
      <c r="D28">
        <v>75</v>
      </c>
      <c r="E28" s="16">
        <f t="shared" si="0"/>
        <v>0</v>
      </c>
      <c r="F28" s="17">
        <f t="shared" si="1"/>
        <v>75</v>
      </c>
    </row>
    <row r="29" spans="1:17">
      <c r="A29" s="1" t="s">
        <v>15</v>
      </c>
      <c r="B29" t="s">
        <v>80</v>
      </c>
      <c r="C29" t="s">
        <v>81</v>
      </c>
      <c r="D29">
        <v>33</v>
      </c>
      <c r="E29">
        <f t="shared" si="0"/>
        <v>10</v>
      </c>
      <c r="F29" s="18">
        <f t="shared" si="1"/>
        <v>43</v>
      </c>
    </row>
    <row r="30" spans="1:17">
      <c r="A30" s="1" t="s">
        <v>96</v>
      </c>
      <c r="B30" t="s">
        <v>96</v>
      </c>
      <c r="C30" t="s">
        <v>96</v>
      </c>
      <c r="D30">
        <v>1</v>
      </c>
      <c r="E30" s="16">
        <f t="shared" si="0"/>
        <v>0</v>
      </c>
      <c r="F30" s="17">
        <f t="shared" si="1"/>
        <v>1</v>
      </c>
    </row>
    <row r="31" spans="1:17">
      <c r="A31" s="1" t="s">
        <v>84</v>
      </c>
      <c r="D31">
        <v>386</v>
      </c>
      <c r="E31">
        <f>SUM(E2:E30)</f>
        <v>78</v>
      </c>
      <c r="F31">
        <f>SUM(D31:E31)</f>
        <v>464</v>
      </c>
    </row>
  </sheetData>
  <pageMargins left="0.7" right="0.7" top="0.75" bottom="0.75" header="0.3" footer="0.3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016EA34-BD17-4807-945C-9E1A48A3F205}">
  <dimension ref="A1:Q33"/>
  <sheetViews>
    <sheetView zoomScale="85" zoomScaleNormal="85" workbookViewId="0">
      <selection activeCell="C44" sqref="C44"/>
    </sheetView>
  </sheetViews>
  <sheetFormatPr defaultRowHeight="15"/>
  <cols>
    <col min="1" max="1" width="13.7109375" customWidth="1"/>
    <col min="2" max="2" width="18.42578125" bestFit="1" customWidth="1"/>
    <col min="3" max="3" width="45" bestFit="1" customWidth="1"/>
    <col min="4" max="4" width="37.5703125" bestFit="1" customWidth="1"/>
    <col min="5" max="5" width="18.140625" bestFit="1" customWidth="1"/>
    <col min="6" max="6" width="8.85546875" style="1" bestFit="1" customWidth="1"/>
    <col min="7" max="7" width="18.140625" hidden="1" customWidth="1"/>
    <col min="8" max="8" width="46.42578125" hidden="1" customWidth="1"/>
    <col min="9" max="9" width="38" hidden="1" customWidth="1"/>
    <col min="10" max="10" width="17.140625" hidden="1" customWidth="1"/>
    <col min="11" max="11" width="15.85546875" hidden="1" customWidth="1"/>
    <col min="12" max="12" width="6.42578125" hidden="1" customWidth="1"/>
    <col min="13" max="15" width="0" hidden="1" customWidth="1"/>
  </cols>
  <sheetData>
    <row r="1" spans="1:12">
      <c r="A1" s="1" t="s">
        <v>22</v>
      </c>
      <c r="B1" t="s">
        <v>95</v>
      </c>
      <c r="C1" t="s">
        <v>23</v>
      </c>
      <c r="D1" s="1" t="s">
        <v>24</v>
      </c>
      <c r="E1" s="15" t="s">
        <v>25</v>
      </c>
      <c r="F1" s="14" t="s">
        <v>21</v>
      </c>
    </row>
    <row r="2" spans="1:12">
      <c r="A2" s="1">
        <v>1</v>
      </c>
      <c r="B2" t="s">
        <v>29</v>
      </c>
      <c r="C2" t="s">
        <v>30</v>
      </c>
      <c r="D2" s="12">
        <v>58</v>
      </c>
      <c r="E2" s="16">
        <f>_xlfn.IFNA(VLOOKUP(B2,$J$4:$L$15,3,FALSE),0)</f>
        <v>10</v>
      </c>
      <c r="F2" s="17">
        <f t="shared" ref="F2:F30" si="0">SUM(D2:E2)</f>
        <v>68</v>
      </c>
    </row>
    <row r="3" spans="1:12">
      <c r="A3" s="1">
        <v>2</v>
      </c>
      <c r="B3" t="s">
        <v>31</v>
      </c>
      <c r="C3" t="s">
        <v>32</v>
      </c>
      <c r="D3" s="12">
        <v>3</v>
      </c>
      <c r="E3" s="19">
        <f>_xlfn.IFNA(VLOOKUP(B3,$J$4:$L$15,3,FALSE),0)</f>
        <v>0</v>
      </c>
      <c r="F3" s="18">
        <f t="shared" si="0"/>
        <v>3</v>
      </c>
      <c r="I3" t="s">
        <v>22</v>
      </c>
      <c r="J3" t="s">
        <v>26</v>
      </c>
      <c r="K3" t="s">
        <v>27</v>
      </c>
      <c r="L3" t="s">
        <v>28</v>
      </c>
    </row>
    <row r="4" spans="1:12">
      <c r="A4" s="1">
        <v>3</v>
      </c>
      <c r="B4" t="s">
        <v>33</v>
      </c>
      <c r="C4" t="s">
        <v>34</v>
      </c>
      <c r="D4" s="12">
        <v>15</v>
      </c>
      <c r="E4" s="16">
        <f>_xlfn.IFNA(VLOOKUP(B4,$J$4:$L$15,3,FALSE),0)</f>
        <v>1</v>
      </c>
      <c r="F4" s="17">
        <f t="shared" si="0"/>
        <v>16</v>
      </c>
      <c r="I4">
        <v>1</v>
      </c>
      <c r="J4" t="s">
        <v>29</v>
      </c>
      <c r="K4" t="s">
        <v>30</v>
      </c>
      <c r="L4">
        <v>10</v>
      </c>
    </row>
    <row r="5" spans="1:12">
      <c r="A5" s="1">
        <v>4</v>
      </c>
      <c r="B5" t="s">
        <v>35</v>
      </c>
      <c r="C5" t="s">
        <v>36</v>
      </c>
      <c r="D5" s="12">
        <v>12</v>
      </c>
      <c r="E5" s="19">
        <f>_xlfn.IFNA(VLOOKUP(B5,$J$4:$L$15,3,FALSE),0)</f>
        <v>2</v>
      </c>
      <c r="F5" s="18">
        <f t="shared" si="0"/>
        <v>14</v>
      </c>
      <c r="I5">
        <v>3</v>
      </c>
      <c r="J5" t="s">
        <v>33</v>
      </c>
      <c r="K5" t="s">
        <v>34</v>
      </c>
      <c r="L5">
        <v>1</v>
      </c>
    </row>
    <row r="6" spans="1:12">
      <c r="A6" s="1">
        <v>5</v>
      </c>
      <c r="B6" t="s">
        <v>37</v>
      </c>
      <c r="C6" t="s">
        <v>38</v>
      </c>
      <c r="D6" s="12">
        <v>20</v>
      </c>
      <c r="E6" s="16">
        <f>_xlfn.IFNA(VLOOKUP(B6,$J$4:$L$15,3,FALSE),0)</f>
        <v>1</v>
      </c>
      <c r="F6" s="17">
        <f t="shared" si="0"/>
        <v>21</v>
      </c>
      <c r="I6">
        <v>4</v>
      </c>
      <c r="J6" t="s">
        <v>35</v>
      </c>
      <c r="K6" t="s">
        <v>36</v>
      </c>
      <c r="L6">
        <v>2</v>
      </c>
    </row>
    <row r="7" spans="1:12">
      <c r="A7" s="1">
        <v>6</v>
      </c>
      <c r="B7" t="s">
        <v>39</v>
      </c>
      <c r="C7" t="s">
        <v>40</v>
      </c>
      <c r="D7" s="12">
        <v>18</v>
      </c>
      <c r="E7" s="19">
        <f>_xlfn.IFNA(VLOOKUP(B7,$J$4:$L$15,3,FALSE),0)</f>
        <v>0</v>
      </c>
      <c r="F7" s="18">
        <f t="shared" si="0"/>
        <v>18</v>
      </c>
      <c r="I7">
        <v>5</v>
      </c>
      <c r="J7" t="s">
        <v>37</v>
      </c>
      <c r="K7" t="s">
        <v>38</v>
      </c>
      <c r="L7">
        <v>1</v>
      </c>
    </row>
    <row r="8" spans="1:12">
      <c r="A8" s="1">
        <v>8</v>
      </c>
      <c r="B8" t="s">
        <v>41</v>
      </c>
      <c r="C8" t="s">
        <v>42</v>
      </c>
      <c r="D8" s="12">
        <v>4</v>
      </c>
      <c r="E8" s="16">
        <f>_xlfn.IFNA(VLOOKUP(B8,$J$4:$L$15,3,FALSE),0)</f>
        <v>0</v>
      </c>
      <c r="F8" s="17">
        <f t="shared" si="0"/>
        <v>4</v>
      </c>
      <c r="I8">
        <v>9</v>
      </c>
      <c r="J8" t="s">
        <v>45</v>
      </c>
      <c r="K8" t="s">
        <v>46</v>
      </c>
      <c r="L8">
        <v>1</v>
      </c>
    </row>
    <row r="9" spans="1:12">
      <c r="A9" s="1">
        <v>9</v>
      </c>
      <c r="B9" t="s">
        <v>45</v>
      </c>
      <c r="C9" t="s">
        <v>46</v>
      </c>
      <c r="D9" s="12">
        <v>16</v>
      </c>
      <c r="E9" s="19">
        <f>_xlfn.IFNA(VLOOKUP(B9,$J$4:$L$15,3,FALSE),0)</f>
        <v>1</v>
      </c>
      <c r="F9" s="18">
        <f t="shared" si="0"/>
        <v>17</v>
      </c>
      <c r="I9">
        <v>10</v>
      </c>
      <c r="J9" t="s">
        <v>47</v>
      </c>
      <c r="K9" t="s">
        <v>48</v>
      </c>
      <c r="L9">
        <v>4</v>
      </c>
    </row>
    <row r="10" spans="1:12">
      <c r="A10" s="1">
        <v>10</v>
      </c>
      <c r="B10" t="s">
        <v>47</v>
      </c>
      <c r="C10" t="s">
        <v>48</v>
      </c>
      <c r="D10" s="12">
        <v>1</v>
      </c>
      <c r="E10" s="16">
        <f>_xlfn.IFNA(VLOOKUP(B10,$J$4:$L$15,3,FALSE),0)</f>
        <v>4</v>
      </c>
      <c r="F10" s="17">
        <f t="shared" si="0"/>
        <v>5</v>
      </c>
      <c r="I10">
        <v>14</v>
      </c>
      <c r="J10" t="s">
        <v>54</v>
      </c>
      <c r="K10" t="s">
        <v>55</v>
      </c>
      <c r="L10">
        <v>5</v>
      </c>
    </row>
    <row r="11" spans="1:12">
      <c r="A11" s="1">
        <v>11</v>
      </c>
      <c r="B11" t="s">
        <v>49</v>
      </c>
      <c r="C11" t="s">
        <v>50</v>
      </c>
      <c r="D11" s="12">
        <v>3</v>
      </c>
      <c r="E11" s="19">
        <f>_xlfn.IFNA(VLOOKUP(B11,$J$4:$L$15,3,FALSE),0)</f>
        <v>0</v>
      </c>
      <c r="F11" s="18">
        <f t="shared" si="0"/>
        <v>3</v>
      </c>
      <c r="I11">
        <v>16</v>
      </c>
      <c r="J11" t="s">
        <v>58</v>
      </c>
      <c r="K11" t="s">
        <v>59</v>
      </c>
      <c r="L11">
        <v>1</v>
      </c>
    </row>
    <row r="12" spans="1:12">
      <c r="A12" s="1">
        <v>12</v>
      </c>
      <c r="B12" t="s">
        <v>56</v>
      </c>
      <c r="C12" t="s">
        <v>57</v>
      </c>
      <c r="D12" s="12">
        <v>6</v>
      </c>
      <c r="E12" s="16">
        <f>_xlfn.IFNA(VLOOKUP(B12,$J$4:$L$15,3,FALSE),0)</f>
        <v>0</v>
      </c>
      <c r="F12" s="17">
        <f t="shared" si="0"/>
        <v>6</v>
      </c>
      <c r="I12">
        <v>99</v>
      </c>
      <c r="J12" t="s">
        <v>78</v>
      </c>
      <c r="K12" t="s">
        <v>79</v>
      </c>
      <c r="L12">
        <v>11</v>
      </c>
    </row>
    <row r="13" spans="1:12">
      <c r="A13" s="1">
        <v>13</v>
      </c>
      <c r="B13" t="s">
        <v>52</v>
      </c>
      <c r="C13" t="s">
        <v>53</v>
      </c>
      <c r="D13" s="12">
        <v>6</v>
      </c>
      <c r="E13" s="19">
        <f>_xlfn.IFNA(VLOOKUP(B13,$J$4:$L$15,3,FALSE),0)</f>
        <v>0</v>
      </c>
      <c r="F13" s="18">
        <f t="shared" si="0"/>
        <v>6</v>
      </c>
      <c r="I13" t="s">
        <v>7</v>
      </c>
      <c r="J13" t="s">
        <v>72</v>
      </c>
      <c r="K13" t="s">
        <v>73</v>
      </c>
      <c r="L13">
        <v>28</v>
      </c>
    </row>
    <row r="14" spans="1:12">
      <c r="A14" s="1">
        <v>14</v>
      </c>
      <c r="B14" t="s">
        <v>54</v>
      </c>
      <c r="C14" t="s">
        <v>55</v>
      </c>
      <c r="D14" s="12">
        <v>28</v>
      </c>
      <c r="E14" s="16">
        <f>_xlfn.IFNA(VLOOKUP(B14,$J$4:$L$15,3,FALSE),0)</f>
        <v>5</v>
      </c>
      <c r="F14" s="17">
        <f t="shared" si="0"/>
        <v>33</v>
      </c>
      <c r="I14" t="s">
        <v>15</v>
      </c>
      <c r="J14" t="s">
        <v>80</v>
      </c>
      <c r="K14" t="s">
        <v>81</v>
      </c>
      <c r="L14">
        <v>11</v>
      </c>
    </row>
    <row r="15" spans="1:12">
      <c r="A15" s="1">
        <v>16</v>
      </c>
      <c r="B15" t="s">
        <v>58</v>
      </c>
      <c r="C15" t="s">
        <v>59</v>
      </c>
      <c r="D15" s="12">
        <v>5</v>
      </c>
      <c r="E15" s="19">
        <f>_xlfn.IFNA(VLOOKUP(B15,$J$4:$L$15,3,FALSE),0)</f>
        <v>1</v>
      </c>
      <c r="F15" s="18">
        <f t="shared" si="0"/>
        <v>6</v>
      </c>
      <c r="I15" t="s">
        <v>84</v>
      </c>
      <c r="L15">
        <v>75</v>
      </c>
    </row>
    <row r="16" spans="1:12">
      <c r="A16" s="1">
        <v>17</v>
      </c>
      <c r="B16" t="s">
        <v>60</v>
      </c>
      <c r="C16" t="s">
        <v>61</v>
      </c>
      <c r="D16" s="12">
        <v>3</v>
      </c>
      <c r="E16" s="16">
        <f>_xlfn.IFNA(VLOOKUP(B16,$J$4:$L$15,3,FALSE),0)</f>
        <v>0</v>
      </c>
      <c r="F16" s="17">
        <f t="shared" si="0"/>
        <v>3</v>
      </c>
    </row>
    <row r="17" spans="1:17">
      <c r="A17" s="1">
        <v>21</v>
      </c>
      <c r="B17" t="s">
        <v>82</v>
      </c>
      <c r="C17" t="s">
        <v>83</v>
      </c>
      <c r="D17" s="12">
        <v>3</v>
      </c>
      <c r="E17" s="19">
        <f>_xlfn.IFNA(VLOOKUP(B17,$J$4:$L$15,3,FALSE),0)</f>
        <v>0</v>
      </c>
      <c r="F17" s="18">
        <f t="shared" si="0"/>
        <v>3</v>
      </c>
    </row>
    <row r="18" spans="1:17">
      <c r="A18" s="1">
        <v>22</v>
      </c>
      <c r="B18" t="s">
        <v>62</v>
      </c>
      <c r="C18" t="s">
        <v>63</v>
      </c>
      <c r="D18" s="12">
        <v>4</v>
      </c>
      <c r="E18" s="16">
        <f>_xlfn.IFNA(VLOOKUP(B18,$J$4:$L$15,3,FALSE),0)</f>
        <v>0</v>
      </c>
      <c r="F18" s="17">
        <f t="shared" si="0"/>
        <v>4</v>
      </c>
    </row>
    <row r="19" spans="1:17">
      <c r="A19" s="1">
        <v>23</v>
      </c>
      <c r="B19" t="s">
        <v>66</v>
      </c>
      <c r="C19" t="s">
        <v>67</v>
      </c>
      <c r="D19" s="12">
        <v>5</v>
      </c>
      <c r="E19" s="19">
        <f>_xlfn.IFNA(VLOOKUP(B19,$J$4:$L$15,3,FALSE),0)</f>
        <v>0</v>
      </c>
      <c r="F19" s="18">
        <f t="shared" si="0"/>
        <v>5</v>
      </c>
    </row>
    <row r="20" spans="1:17">
      <c r="A20" s="1">
        <v>24</v>
      </c>
      <c r="B20" t="s">
        <v>68</v>
      </c>
      <c r="C20" t="s">
        <v>85</v>
      </c>
      <c r="D20" s="12">
        <v>6</v>
      </c>
      <c r="E20" s="16">
        <f>_xlfn.IFNA(VLOOKUP(B20,$J$4:$L$15,3,FALSE),0)</f>
        <v>0</v>
      </c>
      <c r="F20" s="17">
        <f t="shared" si="0"/>
        <v>6</v>
      </c>
    </row>
    <row r="21" spans="1:17">
      <c r="A21" s="1">
        <v>25</v>
      </c>
      <c r="B21" t="s">
        <v>86</v>
      </c>
      <c r="C21" t="s">
        <v>87</v>
      </c>
      <c r="D21" s="12">
        <v>9</v>
      </c>
      <c r="E21" s="19">
        <f>_xlfn.IFNA(VLOOKUP(B21,$J$4:$L$15,3,FALSE),0)</f>
        <v>0</v>
      </c>
      <c r="F21" s="18">
        <f t="shared" si="0"/>
        <v>9</v>
      </c>
    </row>
    <row r="22" spans="1:17">
      <c r="A22" s="1">
        <v>26</v>
      </c>
      <c r="B22" t="s">
        <v>70</v>
      </c>
      <c r="C22" t="s">
        <v>71</v>
      </c>
      <c r="D22" s="12">
        <v>11</v>
      </c>
      <c r="E22" s="16">
        <f>_xlfn.IFNA(VLOOKUP(B22,$J$4:$L$15,3,FALSE),0)</f>
        <v>0</v>
      </c>
      <c r="F22" s="17">
        <f t="shared" si="0"/>
        <v>11</v>
      </c>
    </row>
    <row r="23" spans="1:17">
      <c r="A23" s="1">
        <v>27</v>
      </c>
      <c r="B23" t="s">
        <v>74</v>
      </c>
      <c r="C23" t="s">
        <v>75</v>
      </c>
      <c r="D23" s="12">
        <v>2</v>
      </c>
      <c r="E23" s="19">
        <f>_xlfn.IFNA(VLOOKUP(B23,$J$4:$L$15,3,FALSE),0)</f>
        <v>0</v>
      </c>
      <c r="F23" s="18">
        <f t="shared" si="0"/>
        <v>2</v>
      </c>
    </row>
    <row r="24" spans="1:17">
      <c r="A24" s="1">
        <v>99.1</v>
      </c>
      <c r="B24" t="s">
        <v>78</v>
      </c>
      <c r="C24" t="s">
        <v>79</v>
      </c>
      <c r="D24" s="12">
        <v>23</v>
      </c>
      <c r="E24" s="16">
        <f>_xlfn.IFNA(VLOOKUP(B24,$J$4:$L$15,3,FALSE),0)</f>
        <v>11</v>
      </c>
      <c r="F24" s="17">
        <f t="shared" si="0"/>
        <v>34</v>
      </c>
    </row>
    <row r="25" spans="1:17">
      <c r="A25" s="1">
        <v>99.4</v>
      </c>
      <c r="B25" t="s">
        <v>92</v>
      </c>
      <c r="C25" t="s">
        <v>93</v>
      </c>
      <c r="D25" s="12">
        <v>1</v>
      </c>
      <c r="E25" s="19">
        <f>_xlfn.IFNA(VLOOKUP(B25,$J$4:$L$15,3,FALSE),0)</f>
        <v>0</v>
      </c>
      <c r="F25" s="18">
        <f t="shared" si="0"/>
        <v>1</v>
      </c>
    </row>
    <row r="26" spans="1:17">
      <c r="A26" s="1" t="s">
        <v>7</v>
      </c>
      <c r="B26" t="s">
        <v>72</v>
      </c>
      <c r="C26" t="s">
        <v>73</v>
      </c>
      <c r="D26" s="12">
        <v>12</v>
      </c>
      <c r="E26" s="16">
        <f>_xlfn.IFNA(VLOOKUP(B26,$J$4:$L$15,3,FALSE),0)</f>
        <v>28</v>
      </c>
      <c r="F26" s="17">
        <f t="shared" si="0"/>
        <v>40</v>
      </c>
    </row>
    <row r="27" spans="1:17">
      <c r="A27" s="1" t="s">
        <v>11</v>
      </c>
      <c r="B27" t="s">
        <v>76</v>
      </c>
      <c r="C27" t="s">
        <v>77</v>
      </c>
      <c r="D27" s="12">
        <v>57</v>
      </c>
      <c r="E27" s="19">
        <f>_xlfn.IFNA(VLOOKUP(B27,$J$4:$L$15,3,FALSE),0)</f>
        <v>0</v>
      </c>
      <c r="F27" s="18">
        <f t="shared" si="0"/>
        <v>57</v>
      </c>
      <c r="Q27" s="19"/>
    </row>
    <row r="28" spans="1:17">
      <c r="A28" s="1" t="s">
        <v>15</v>
      </c>
      <c r="B28" t="s">
        <v>80</v>
      </c>
      <c r="C28" t="s">
        <v>81</v>
      </c>
      <c r="D28" s="12">
        <v>39</v>
      </c>
      <c r="E28" s="16">
        <f>_xlfn.IFNA(VLOOKUP(B28,$J$4:$L$15,3,FALSE),0)</f>
        <v>11</v>
      </c>
      <c r="F28" s="17">
        <f t="shared" si="0"/>
        <v>50</v>
      </c>
    </row>
    <row r="29" spans="1:17">
      <c r="A29" s="1" t="s">
        <v>96</v>
      </c>
      <c r="B29" t="s">
        <v>96</v>
      </c>
      <c r="C29" t="s">
        <v>96</v>
      </c>
      <c r="D29" s="12">
        <v>2</v>
      </c>
      <c r="E29" s="19">
        <f>_xlfn.IFNA(VLOOKUP(B29,$J$4:$L$15,3,FALSE),0)</f>
        <v>0</v>
      </c>
      <c r="F29" s="18">
        <f t="shared" si="0"/>
        <v>2</v>
      </c>
    </row>
    <row r="30" spans="1:17">
      <c r="A30" s="1" t="s">
        <v>84</v>
      </c>
      <c r="D30" s="12">
        <v>372</v>
      </c>
      <c r="E30" s="16">
        <f>SUM(E2:E29)</f>
        <v>75</v>
      </c>
      <c r="F30" s="17">
        <f t="shared" si="0"/>
        <v>447</v>
      </c>
    </row>
    <row r="31" spans="1:17">
      <c r="I31" s="12"/>
      <c r="J31" s="12"/>
    </row>
    <row r="32" spans="1:17">
      <c r="I32" s="12"/>
      <c r="J32" s="12"/>
    </row>
    <row r="33" spans="9:10">
      <c r="I33" s="12"/>
      <c r="J33" s="12"/>
    </row>
  </sheetData>
  <pageMargins left="0.7" right="0.7" top="0.75" bottom="0.75" header="0.3" footer="0.3"/>
  <tableParts count="1">
    <tablePart r:id="rId1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D8E1B21BA13D75438BDE62DBFDB88272" ma:contentTypeVersion="5" ma:contentTypeDescription="Create a new document." ma:contentTypeScope="" ma:versionID="245c146a05cef701a50d24ebe0d91620">
  <xsd:schema xmlns:xsd="http://www.w3.org/2001/XMLSchema" xmlns:xs="http://www.w3.org/2001/XMLSchema" xmlns:p="http://schemas.microsoft.com/office/2006/metadata/properties" xmlns:ns1="http://schemas.microsoft.com/sharepoint/v3" xmlns:ns2="d87ebfa2-6360-4fc9-89e7-ebf28026c965" targetNamespace="http://schemas.microsoft.com/office/2006/metadata/properties" ma:root="true" ma:fieldsID="304269dfade96f3efbd0b96e013d1f1f" ns1:_="" ns2:_="">
    <xsd:import namespace="http://schemas.microsoft.com/sharepoint/v3"/>
    <xsd:import namespace="d87ebfa2-6360-4fc9-89e7-ebf28026c965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1:_ip_UnifiedCompliancePolicyProperties" minOccurs="0"/>
                <xsd:element ref="ns1:_ip_UnifiedCompliancePolicyUIAc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11" nillable="true" ma:displayName="Unified Compliance Policy Properties" ma:hidden="true" ma:internalName="_ip_UnifiedCompliancePolicyProperties">
      <xsd:simpleType>
        <xsd:restriction base="dms:Note"/>
      </xsd:simpleType>
    </xsd:element>
    <xsd:element name="_ip_UnifiedCompliancePolicyUIAction" ma:index="12" nillable="true" ma:displayName="Unified Compliance Policy UI Action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87ebfa2-6360-4fc9-89e7-ebf28026c965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ip_UnifiedCompliancePolicyUIAction xmlns="http://schemas.microsoft.com/sharepoint/v3" xsi:nil="true"/>
    <_ip_UnifiedCompliancePolicyProperties xmlns="http://schemas.microsoft.com/sharepoint/v3" xsi:nil="true"/>
  </documentManagement>
</p:properties>
</file>

<file path=customXml/itemProps1.xml><?xml version="1.0" encoding="utf-8"?>
<ds:datastoreItem xmlns:ds="http://schemas.openxmlformats.org/officeDocument/2006/customXml" ds:itemID="{6F93F65D-4BA0-497D-B588-DBCA7A1667B9}"/>
</file>

<file path=customXml/itemProps2.xml><?xml version="1.0" encoding="utf-8"?>
<ds:datastoreItem xmlns:ds="http://schemas.openxmlformats.org/officeDocument/2006/customXml" ds:itemID="{1591CA46-7A34-4E12-AD8D-DCEFFB2FE05B}"/>
</file>

<file path=customXml/itemProps3.xml><?xml version="1.0" encoding="utf-8"?>
<ds:datastoreItem xmlns:ds="http://schemas.openxmlformats.org/officeDocument/2006/customXml" ds:itemID="{325FB731-5429-4E63-AF6F-188344BD9A7D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Eef Barneveld</dc:creator>
  <cp:keywords/>
  <dc:description/>
  <cp:lastModifiedBy>Joris Geertman (Extern)</cp:lastModifiedBy>
  <cp:revision/>
  <dcterms:created xsi:type="dcterms:W3CDTF">2026-07-22T10:24:44Z</dcterms:created>
  <dcterms:modified xsi:type="dcterms:W3CDTF">2026-08-04T08:26:48Z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0x010100D8E1B21BA13D75438BDE62DBFDB88272</vt:lpwstr>
  </property>
</Properties>
</file>