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 + FR/Het Service Centrum/Aanbesteding/Publicatie/"/>
    </mc:Choice>
  </mc:AlternateContent>
  <xr:revisionPtr revIDLastSave="135" documentId="8_{ECBA15FD-26A2-4F2C-BA00-40F01528843F}" xr6:coauthVersionLast="47" xr6:coauthVersionMax="47" xr10:uidLastSave="{926884A7-2EBC-46C4-9968-40B722704F7E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E18" i="1"/>
  <c r="F18" i="1"/>
  <c r="E14" i="1"/>
  <c r="F14" i="1"/>
  <c r="E10" i="1"/>
  <c r="F10" i="1"/>
  <c r="A15" i="4"/>
  <c r="B26" i="1"/>
  <c r="B14" i="4"/>
  <c r="E14" i="4" s="1"/>
  <c r="A4" i="4"/>
  <c r="A14" i="4"/>
  <c r="A10" i="4"/>
  <c r="A8" i="4"/>
  <c r="A6" i="4"/>
  <c r="E47" i="1"/>
  <c r="F47" i="1"/>
  <c r="F48" i="1"/>
  <c r="F49" i="1"/>
  <c r="E50" i="1"/>
  <c r="C58" i="1"/>
  <c r="F41" i="1"/>
  <c r="E41" i="1"/>
  <c r="D41" i="1"/>
  <c r="F34" i="1"/>
  <c r="E34" i="1"/>
  <c r="D34" i="1"/>
  <c r="C10" i="4"/>
  <c r="E10" i="4" s="1"/>
  <c r="C8" i="4"/>
  <c r="E8" i="4" s="1"/>
  <c r="C6" i="4"/>
  <c r="E6" i="4" s="1"/>
  <c r="C4" i="4"/>
  <c r="E4" i="4" s="1"/>
  <c r="B60" i="1"/>
  <c r="C60" i="1"/>
  <c r="F1" i="4"/>
  <c r="B1" i="4"/>
  <c r="E16" i="1"/>
  <c r="F16" i="1"/>
  <c r="E17" i="1"/>
  <c r="F17" i="1"/>
  <c r="E20" i="1"/>
  <c r="F20" i="1"/>
  <c r="E21" i="1"/>
  <c r="F21" i="1"/>
  <c r="E22" i="1" l="1"/>
  <c r="F22" i="1"/>
  <c r="B15" i="4"/>
  <c r="F26" i="1"/>
  <c r="E26" i="1"/>
  <c r="F50" i="1"/>
  <c r="F6" i="4"/>
  <c r="F4" i="4"/>
  <c r="C19" i="4"/>
  <c r="C22" i="4"/>
  <c r="F10" i="4"/>
  <c r="C25" i="4"/>
  <c r="D3" i="4"/>
  <c r="F13" i="4"/>
  <c r="F8" i="4"/>
  <c r="F3" i="4"/>
  <c r="F14" i="4"/>
  <c r="F25" i="1"/>
  <c r="F13" i="1"/>
  <c r="F12" i="1"/>
  <c r="F9" i="1"/>
  <c r="F8" i="1"/>
  <c r="F7" i="1"/>
  <c r="F6" i="1"/>
  <c r="F5" i="1"/>
  <c r="F4" i="1"/>
  <c r="E25" i="1"/>
  <c r="F29" i="1"/>
  <c r="F24" i="1"/>
  <c r="D4" i="1"/>
  <c r="F44" i="1"/>
  <c r="F43" i="1"/>
  <c r="F42" i="1"/>
  <c r="F38" i="1"/>
  <c r="F37" i="1"/>
  <c r="F36" i="1"/>
  <c r="F35" i="1"/>
  <c r="E13" i="1"/>
  <c r="E12" i="1"/>
  <c r="E9" i="1"/>
  <c r="E8" i="1"/>
  <c r="E7" i="1"/>
  <c r="E6" i="1"/>
  <c r="E5" i="1"/>
  <c r="F27" i="1" l="1"/>
  <c r="E27" i="1"/>
  <c r="F15" i="4"/>
  <c r="F16" i="4" s="1"/>
  <c r="E15" i="4"/>
  <c r="E16" i="4" s="1"/>
  <c r="E11" i="4"/>
  <c r="F45" i="1"/>
  <c r="F11" i="4"/>
  <c r="F39" i="1"/>
  <c r="D58" i="1" l="1"/>
  <c r="E30" i="1"/>
  <c r="F30" i="1" s="1"/>
  <c r="B20" i="4" l="1"/>
  <c r="E31" i="1"/>
  <c r="F31" i="1" s="1"/>
  <c r="F32" i="1" s="1"/>
  <c r="C20" i="4" l="1"/>
  <c r="E32" i="1"/>
  <c r="B58" i="1" s="1"/>
  <c r="B61" i="1" s="1"/>
  <c r="B23" i="4" l="1"/>
  <c r="C23" i="4" s="1"/>
  <c r="C26" i="4" l="1"/>
  <c r="C61" i="1" s="1"/>
  <c r="B26" i="4"/>
  <c r="D61" i="1" l="1"/>
</calcChain>
</file>

<file path=xl/sharedStrings.xml><?xml version="1.0" encoding="utf-8"?>
<sst xmlns="http://schemas.openxmlformats.org/spreadsheetml/2006/main" count="92" uniqueCount="66">
  <si>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</si>
  <si>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</si>
  <si>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</si>
  <si>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</si>
  <si>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</si>
  <si>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</si>
  <si>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</si>
  <si>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</si>
  <si>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</si>
  <si>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</si>
  <si>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</si>
  <si>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</si>
  <si>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</si>
  <si>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</si>
  <si>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</si>
  <si>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</si>
  <si>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</si>
  <si>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Optioneel booklet finisher t.b.v. type 1</t>
  </si>
  <si>
    <t>Optioneel interne finisher t.b.v. type 1</t>
  </si>
  <si>
    <t>Optioneel perforatiekit 2/4 gaats t.b.v. type 1</t>
  </si>
  <si>
    <t>Optioneel interne finisher t.b.v. type 2</t>
  </si>
  <si>
    <t>Optioneel onderzetkast</t>
  </si>
  <si>
    <t>Optioneel LCT 1.650 vel A4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</si>
  <si>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</si>
  <si>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</si>
  <si>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</si>
  <si>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</si>
  <si>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</si>
  <si>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</si>
  <si>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</si>
  <si>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</si>
  <si>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Type 2</t>
  </si>
  <si>
    <t>Type 3</t>
  </si>
  <si>
    <t>Type 4</t>
  </si>
  <si>
    <t>Interne verhuizing</t>
  </si>
  <si>
    <t>Externe verhuizing</t>
  </si>
  <si>
    <t>Voorrijkosten (bij voorrijden)</t>
  </si>
  <si>
    <t>Werkzaamheden buiten het inbegrepen onderhoud</t>
  </si>
  <si>
    <t>Aantal nietjes per besteleenheid</t>
  </si>
  <si>
    <t>Prijs per besteleenheid</t>
  </si>
  <si>
    <t>Onderhoud en supplies (aantal afdrukken)</t>
  </si>
  <si>
    <t>Hardware model</t>
  </si>
  <si>
    <t>Type 4: A4 Printer zwart-wit 25 ppm</t>
  </si>
  <si>
    <t>Huurbedrag p/stuk, p/mnd</t>
  </si>
  <si>
    <t>Totaal huurbedrag per maand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</si>
  <si>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</si>
  <si>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</si>
  <si>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</si>
  <si>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</si>
  <si>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</si>
  <si>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</si>
  <si>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</si>
  <si>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</si>
  <si>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</si>
  <si>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</si>
  <si>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Totaal eenmalig</t>
  </si>
  <si>
    <t>Totaal overig (prognose)</t>
  </si>
  <si>
    <t>Type 1: A3 MFP kleur 50 ppm</t>
  </si>
  <si>
    <t>Type 2: A3 MFP kleur 25 ppm</t>
  </si>
  <si>
    <t>Type 3: A4 MFP kleur 30 ppm</t>
  </si>
  <si>
    <t>Optioneel papierlade 500 vel</t>
  </si>
  <si>
    <t>Interne Finisher Type 1 + 2</t>
  </si>
  <si>
    <t>Booklet Finisher Type 1 + 2</t>
  </si>
  <si>
    <t>Licentie per MFP</t>
  </si>
  <si>
    <t>Licentie per Single Function Printer</t>
  </si>
  <si>
    <t xml:space="preserve">Optioneel professioneel vormgegeven communicatiedrager (bijvoorbeeld een imageskin of sticker)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</si>
</sst>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2" fillId="0" borderId="3" xfId="0" applyFont="1" applyBorder="1"/>
    <xf numFmtId="0" fontId="2" fillId="5" borderId="3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164" fontId="2" fillId="6" borderId="2" xfId="0" applyNumberFormat="1" applyFont="1" applyFill="1" applyBorder="1" applyAlignment="1" applyProtection="1">
      <alignment horizontal="center"/>
      <protection locked="0"/>
    </xf>
    <xf numFmtId="164" fontId="2" fillId="5" borderId="3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62"/>
  <sheetViews>
    <sheetView tabSelected="1" zoomScaleNormal="100" workbookViewId="0">
      <selection activeCell="A26" sqref="A26"/>
    </sheetView>
  </sheetViews>
  <sheetFormatPr defaultColWidth="9.140625" defaultRowHeight="12" x14ac:dyDescent="0.2"/>
  <cols>
    <col min="1" max="1" width="50" style="2" customWidth="1"/>
    <col min="2" max="2" width="21.5703125" style="2" customWidth="1"/>
    <col min="3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47</v>
      </c>
      <c r="B1" s="58">
        <v>60</v>
      </c>
    </row>
    <row r="2" spans="1:6" x14ac:dyDescent="0.2">
      <c r="A2" s="59" t="s">
        <v>48</v>
      </c>
      <c r="B2" s="58">
        <v>3</v>
      </c>
    </row>
    <row r="3" spans="1:6" x14ac:dyDescent="0.2">
      <c r="A3" s="59" t="s">
        <v>49</v>
      </c>
      <c r="B3" s="58">
        <v>12</v>
      </c>
    </row>
    <row r="4" spans="1:6" ht="24" customHeight="1" x14ac:dyDescent="0.2">
      <c r="A4" s="46" t="s">
        <v>41</v>
      </c>
      <c r="B4" s="49"/>
      <c r="C4" s="39" t="s">
        <v>0</v>
      </c>
      <c r="D4" s="40" t="str">
        <f>"Huurprijs unit/mnd bij " &amp; B1 &amp; " mnd"</f>
        <v>Huurprijs unit/mnd bij 60 mnd</v>
      </c>
      <c r="E4" s="40" t="s">
        <v>44</v>
      </c>
      <c r="F4" s="40" t="str">
        <f>"Totaal huurbedrag 
over " &amp; B1 &amp; " maanden"</f>
        <v>Totaal huurbedrag 
over 60 maanden</v>
      </c>
    </row>
    <row r="5" spans="1:6" x14ac:dyDescent="0.2">
      <c r="A5" s="47" t="s">
        <v>57</v>
      </c>
      <c r="B5" s="50"/>
      <c r="C5" s="36">
        <v>5</v>
      </c>
      <c r="D5" s="12"/>
      <c r="E5" s="4">
        <f t="shared" ref="E5:E10" si="0">C5*D5</f>
        <v>0</v>
      </c>
      <c r="F5" s="4">
        <f t="shared" ref="F5:F10" si="1">(C5*D5)*$B$1</f>
        <v>0</v>
      </c>
    </row>
    <row r="6" spans="1:6" x14ac:dyDescent="0.2">
      <c r="A6" s="47" t="s">
        <v>18</v>
      </c>
      <c r="B6" s="50"/>
      <c r="C6" s="36">
        <v>1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7" t="s">
        <v>17</v>
      </c>
      <c r="B7" s="50"/>
      <c r="C7" s="36">
        <v>1</v>
      </c>
      <c r="D7" s="12"/>
      <c r="E7" s="4">
        <f t="shared" si="0"/>
        <v>0</v>
      </c>
      <c r="F7" s="4">
        <f t="shared" si="1"/>
        <v>0</v>
      </c>
    </row>
    <row r="8" spans="1:6" x14ac:dyDescent="0.2">
      <c r="A8" s="47" t="s">
        <v>19</v>
      </c>
      <c r="B8" s="50"/>
      <c r="C8" s="36">
        <v>1</v>
      </c>
      <c r="D8" s="12"/>
      <c r="E8" s="4">
        <f t="shared" si="0"/>
        <v>0</v>
      </c>
      <c r="F8" s="4">
        <f t="shared" si="1"/>
        <v>0</v>
      </c>
    </row>
    <row r="9" spans="1:6" x14ac:dyDescent="0.2">
      <c r="A9" s="47" t="s">
        <v>22</v>
      </c>
      <c r="B9" s="50"/>
      <c r="C9" s="36">
        <v>1</v>
      </c>
      <c r="D9" s="12"/>
      <c r="E9" s="4">
        <f t="shared" si="0"/>
        <v>0</v>
      </c>
      <c r="F9" s="4">
        <f t="shared" si="1"/>
        <v>0</v>
      </c>
    </row>
    <row r="10" spans="1:6" x14ac:dyDescent="0.2">
      <c r="A10" s="47" t="s">
        <v>65</v>
      </c>
      <c r="B10" s="50"/>
      <c r="C10" s="36">
        <v>1</v>
      </c>
      <c r="D10" s="12"/>
      <c r="E10" s="4">
        <f t="shared" si="0"/>
        <v>0</v>
      </c>
      <c r="F10" s="4">
        <f t="shared" si="1"/>
        <v>0</v>
      </c>
    </row>
    <row r="11" spans="1:6" x14ac:dyDescent="0.2">
      <c r="A11" s="48"/>
      <c r="B11" s="51"/>
      <c r="C11" s="37"/>
      <c r="D11" s="34"/>
      <c r="E11" s="35"/>
      <c r="F11" s="35"/>
    </row>
    <row r="12" spans="1:6" x14ac:dyDescent="0.2">
      <c r="A12" s="47" t="s">
        <v>58</v>
      </c>
      <c r="B12" s="50"/>
      <c r="C12" s="36">
        <v>18</v>
      </c>
      <c r="D12" s="12"/>
      <c r="E12" s="4">
        <f>C12*D12</f>
        <v>0</v>
      </c>
      <c r="F12" s="4">
        <f>(C12*D12)*$B$1</f>
        <v>0</v>
      </c>
    </row>
    <row r="13" spans="1:6" x14ac:dyDescent="0.2">
      <c r="A13" s="47" t="s">
        <v>20</v>
      </c>
      <c r="B13" s="50"/>
      <c r="C13" s="36">
        <v>9</v>
      </c>
      <c r="D13" s="12"/>
      <c r="E13" s="4">
        <f>C13*D13</f>
        <v>0</v>
      </c>
      <c r="F13" s="4">
        <f>(C13*D13)*$B$1</f>
        <v>0</v>
      </c>
    </row>
    <row r="14" spans="1:6" x14ac:dyDescent="0.2">
      <c r="A14" s="47" t="s">
        <v>65</v>
      </c>
      <c r="B14" s="50"/>
      <c r="C14" s="36">
        <v>5</v>
      </c>
      <c r="D14" s="60"/>
      <c r="E14" s="61">
        <f>C14*D14</f>
        <v>0</v>
      </c>
      <c r="F14" s="61">
        <f>(C14*D14)*$B$1</f>
        <v>0</v>
      </c>
    </row>
    <row r="15" spans="1:6" x14ac:dyDescent="0.2">
      <c r="A15" s="48"/>
      <c r="B15" s="51"/>
      <c r="C15" s="37"/>
      <c r="D15" s="34"/>
      <c r="E15" s="35"/>
      <c r="F15" s="35"/>
    </row>
    <row r="16" spans="1:6" x14ac:dyDescent="0.2">
      <c r="A16" s="47" t="s">
        <v>59</v>
      </c>
      <c r="B16" s="50"/>
      <c r="C16" s="36">
        <v>86</v>
      </c>
      <c r="D16" s="12"/>
      <c r="E16" s="4">
        <f>C16*D16</f>
        <v>0</v>
      </c>
      <c r="F16" s="4">
        <f>(C16*D16)*$B$1</f>
        <v>0</v>
      </c>
    </row>
    <row r="17" spans="1:7" x14ac:dyDescent="0.2">
      <c r="A17" s="47" t="s">
        <v>21</v>
      </c>
      <c r="B17" s="50"/>
      <c r="C17" s="36">
        <v>86</v>
      </c>
      <c r="D17" s="12"/>
      <c r="E17" s="4">
        <f>C17*D17</f>
        <v>0</v>
      </c>
      <c r="F17" s="4">
        <f>(C17*D17)*$B$1</f>
        <v>0</v>
      </c>
    </row>
    <row r="18" spans="1:7" x14ac:dyDescent="0.2">
      <c r="A18" s="47" t="s">
        <v>65</v>
      </c>
      <c r="B18" s="50"/>
      <c r="C18" s="36">
        <v>50</v>
      </c>
      <c r="D18" s="12"/>
      <c r="E18" s="4">
        <f>C18*D18</f>
        <v>0</v>
      </c>
      <c r="F18" s="4">
        <f>(C18*D18)*$B$1</f>
        <v>0</v>
      </c>
    </row>
    <row r="19" spans="1:7" x14ac:dyDescent="0.2">
      <c r="A19" s="48"/>
      <c r="B19" s="51"/>
      <c r="C19" s="37"/>
      <c r="D19" s="34"/>
      <c r="E19" s="35"/>
      <c r="F19" s="35"/>
    </row>
    <row r="20" spans="1:7" x14ac:dyDescent="0.2">
      <c r="A20" s="47" t="s">
        <v>42</v>
      </c>
      <c r="B20" s="50"/>
      <c r="C20" s="36">
        <v>40</v>
      </c>
      <c r="D20" s="12"/>
      <c r="E20" s="4">
        <f>C20*D20</f>
        <v>0</v>
      </c>
      <c r="F20" s="4">
        <f>(C20*D20)*$B$1</f>
        <v>0</v>
      </c>
    </row>
    <row r="21" spans="1:7" x14ac:dyDescent="0.2">
      <c r="A21" s="47" t="s">
        <v>60</v>
      </c>
      <c r="B21" s="50"/>
      <c r="C21" s="36">
        <v>1</v>
      </c>
      <c r="D21" s="12"/>
      <c r="E21" s="4">
        <f>C21*D21</f>
        <v>0</v>
      </c>
      <c r="F21" s="4">
        <f>(C21*D21)*$B$1</f>
        <v>0</v>
      </c>
    </row>
    <row r="22" spans="1:7" x14ac:dyDescent="0.2">
      <c r="D22" s="41" t="s">
        <v>1</v>
      </c>
      <c r="E22" s="5">
        <f>SUM(E5:E21)</f>
        <v>0</v>
      </c>
      <c r="F22" s="5">
        <f>SUM(F5:F21)</f>
        <v>0</v>
      </c>
    </row>
    <row r="24" spans="1:7" ht="24" x14ac:dyDescent="0.2">
      <c r="A24" s="38" t="s">
        <v>29</v>
      </c>
      <c r="B24" s="39" t="s">
        <v>2</v>
      </c>
      <c r="C24" s="40" t="s">
        <v>43</v>
      </c>
      <c r="D24" s="40" t="s">
        <v>3</v>
      </c>
      <c r="E24" s="40" t="s">
        <v>10</v>
      </c>
      <c r="F24" s="40" t="str">
        <f>"Totaal over " &amp; B1 &amp; " maanden"</f>
        <v>Totaal over 60 maanden</v>
      </c>
    </row>
    <row r="25" spans="1:7" x14ac:dyDescent="0.2">
      <c r="A25" s="7" t="s">
        <v>63</v>
      </c>
      <c r="B25" s="30">
        <f>C5+C12+C16</f>
        <v>109</v>
      </c>
      <c r="C25" s="17"/>
      <c r="D25" s="17"/>
      <c r="E25" s="18">
        <f>B25*C25+D25/12</f>
        <v>0</v>
      </c>
      <c r="F25" s="18">
        <f>((B25*C25)*$B$1)+(D25*($B$1/12))</f>
        <v>0</v>
      </c>
    </row>
    <row r="26" spans="1:7" x14ac:dyDescent="0.2">
      <c r="A26" s="7" t="s">
        <v>64</v>
      </c>
      <c r="B26" s="30">
        <f>C20</f>
        <v>40</v>
      </c>
      <c r="C26" s="17"/>
      <c r="D26" s="17"/>
      <c r="E26" s="18">
        <f>B26*C26+D26/12</f>
        <v>0</v>
      </c>
      <c r="F26" s="18">
        <f>((B26*C26)*$B$1)+(D26*($B$1/12))</f>
        <v>0</v>
      </c>
    </row>
    <row r="27" spans="1:7" x14ac:dyDescent="0.2">
      <c r="A27" s="19"/>
      <c r="C27" s="9"/>
      <c r="D27" s="9" t="s">
        <v>1</v>
      </c>
      <c r="E27" s="20">
        <f>SUM(E25:E26)</f>
        <v>0</v>
      </c>
      <c r="F27" s="20">
        <f>SUM(F25:F26)</f>
        <v>0</v>
      </c>
    </row>
    <row r="29" spans="1:7" x14ac:dyDescent="0.2">
      <c r="A29" s="46" t="s">
        <v>40</v>
      </c>
      <c r="B29" s="49"/>
      <c r="C29" s="39" t="s">
        <v>4</v>
      </c>
      <c r="D29" s="40" t="s">
        <v>5</v>
      </c>
      <c r="E29" s="40" t="s">
        <v>6</v>
      </c>
      <c r="F29" s="40" t="str">
        <f>"Totaal over " &amp; B1 &amp; " maanden"</f>
        <v>Totaal over 60 maanden</v>
      </c>
    </row>
    <row r="30" spans="1:7" x14ac:dyDescent="0.2">
      <c r="A30" s="52" t="s">
        <v>46</v>
      </c>
      <c r="B30" s="54"/>
      <c r="C30" s="13">
        <v>60378</v>
      </c>
      <c r="D30" s="15"/>
      <c r="E30" s="8">
        <f>C30*D30</f>
        <v>0</v>
      </c>
      <c r="F30" s="8">
        <f>E30*$B$1</f>
        <v>0</v>
      </c>
    </row>
    <row r="31" spans="1:7" x14ac:dyDescent="0.2">
      <c r="A31" s="53" t="s">
        <v>45</v>
      </c>
      <c r="B31" s="55"/>
      <c r="C31" s="14">
        <v>35670</v>
      </c>
      <c r="D31" s="15"/>
      <c r="E31" s="4">
        <f>C31*D31</f>
        <v>0</v>
      </c>
      <c r="F31" s="8">
        <f>E31*$B$1</f>
        <v>0</v>
      </c>
    </row>
    <row r="32" spans="1:7" x14ac:dyDescent="0.2">
      <c r="D32" s="9" t="s">
        <v>1</v>
      </c>
      <c r="E32" s="5">
        <f>SUM(E30:E31)</f>
        <v>0</v>
      </c>
      <c r="F32" s="5">
        <f>SUM(F30:F31)</f>
        <v>0</v>
      </c>
      <c r="G32" s="10"/>
    </row>
    <row r="33" spans="1:6" x14ac:dyDescent="0.2">
      <c r="C33" s="9"/>
    </row>
    <row r="34" spans="1:6" ht="24" x14ac:dyDescent="0.2">
      <c r="A34" s="38" t="s">
        <v>23</v>
      </c>
      <c r="B34" s="39" t="s">
        <v>34</v>
      </c>
      <c r="C34" s="40" t="s">
        <v>35</v>
      </c>
      <c r="D34" s="40" t="str">
        <f>"Geprognotiseerd aantal interne verhuizingen in " &amp;B1+B2*B3&amp;" maanden"</f>
        <v>Geprognotiseerd aantal interne verhuizingen in 96 maanden</v>
      </c>
      <c r="E34" s="40" t="str">
        <f>"Geprognotiseerd aantal externe verhuizingen in " &amp;B1+B2*B3&amp;" maanden"</f>
        <v>Geprognotiseerd aantal externe verhuizingen in 96 maanden</v>
      </c>
      <c r="F34" s="40" t="str">
        <f>"Geprognotiseerde kosten in " &amp;B1+B2*B3&amp;" maanden"</f>
        <v>Geprognotiseerde kosten in 96 maanden</v>
      </c>
    </row>
    <row r="35" spans="1:6" x14ac:dyDescent="0.2">
      <c r="A35" s="31" t="s">
        <v>30</v>
      </c>
      <c r="B35" s="32"/>
      <c r="C35" s="32"/>
      <c r="D35" s="36">
        <v>2</v>
      </c>
      <c r="E35" s="36">
        <v>2</v>
      </c>
      <c r="F35" s="8">
        <f>D35*B35+E35*C35</f>
        <v>0</v>
      </c>
    </row>
    <row r="36" spans="1:6" x14ac:dyDescent="0.2">
      <c r="A36" s="31" t="s">
        <v>31</v>
      </c>
      <c r="B36" s="32"/>
      <c r="C36" s="32"/>
      <c r="D36" s="36">
        <v>4</v>
      </c>
      <c r="E36" s="36">
        <v>4</v>
      </c>
      <c r="F36" s="8">
        <f>D36*B36+E36*C36</f>
        <v>0</v>
      </c>
    </row>
    <row r="37" spans="1:6" x14ac:dyDescent="0.2">
      <c r="A37" s="31" t="s">
        <v>32</v>
      </c>
      <c r="B37" s="32"/>
      <c r="C37" s="32"/>
      <c r="D37" s="36">
        <v>4</v>
      </c>
      <c r="E37" s="36">
        <v>4</v>
      </c>
      <c r="F37" s="8">
        <f>D37*B37+E37*C37</f>
        <v>0</v>
      </c>
    </row>
    <row r="38" spans="1:6" x14ac:dyDescent="0.2">
      <c r="A38" s="31" t="s">
        <v>33</v>
      </c>
      <c r="B38" s="32"/>
      <c r="C38" s="32"/>
      <c r="D38" s="36">
        <v>4</v>
      </c>
      <c r="E38" s="36">
        <v>4</v>
      </c>
      <c r="F38" s="8">
        <f>D38*B38+E38*C38</f>
        <v>0</v>
      </c>
    </row>
    <row r="39" spans="1:6" x14ac:dyDescent="0.2">
      <c r="A39" s="33"/>
      <c r="E39" s="41" t="s">
        <v>1</v>
      </c>
      <c r="F39" s="5">
        <f>SUM(F35:F38)</f>
        <v>0</v>
      </c>
    </row>
    <row r="40" spans="1:6" x14ac:dyDescent="0.2">
      <c r="A40" s="33"/>
    </row>
    <row r="41" spans="1:6" ht="24" x14ac:dyDescent="0.2">
      <c r="A41" s="38" t="s">
        <v>37</v>
      </c>
      <c r="B41" s="39" t="s">
        <v>24</v>
      </c>
      <c r="C41" s="40" t="s">
        <v>36</v>
      </c>
      <c r="D41" s="40" t="str">
        <f>"Geprognotiseerd aantal uren 
in " &amp;B1+B2*B3&amp;" maanden"</f>
        <v>Geprognotiseerd aantal uren 
in 96 maanden</v>
      </c>
      <c r="E41" s="40" t="str">
        <f>"Geprognotiseerd aantal keer voorrijden in " &amp;B1+B2*B3&amp;" maanden"</f>
        <v>Geprognotiseerd aantal keer voorrijden in 96 maanden</v>
      </c>
      <c r="F41" s="40" t="str">
        <f>"Geprognotiseerde kosten in " &amp;B1+B2*B3&amp;" maanden"</f>
        <v>Geprognotiseerde kosten in 96 maanden</v>
      </c>
    </row>
    <row r="42" spans="1:6" x14ac:dyDescent="0.2">
      <c r="A42" s="31" t="s">
        <v>25</v>
      </c>
      <c r="B42" s="32"/>
      <c r="C42" s="32"/>
      <c r="D42" s="36">
        <v>12</v>
      </c>
      <c r="E42" s="36">
        <v>6</v>
      </c>
      <c r="F42" s="8">
        <f>D42*B42+E42*C42</f>
        <v>0</v>
      </c>
    </row>
    <row r="43" spans="1:6" x14ac:dyDescent="0.2">
      <c r="A43" s="31" t="s">
        <v>26</v>
      </c>
      <c r="B43" s="32"/>
      <c r="C43" s="32"/>
      <c r="D43" s="36">
        <v>12</v>
      </c>
      <c r="E43" s="36">
        <v>6</v>
      </c>
      <c r="F43" s="8">
        <f>D43*B43+E43*C43</f>
        <v>0</v>
      </c>
    </row>
    <row r="44" spans="1:6" x14ac:dyDescent="0.2">
      <c r="A44" s="31" t="s">
        <v>27</v>
      </c>
      <c r="B44" s="32"/>
      <c r="C44" s="32"/>
      <c r="D44" s="36">
        <v>12</v>
      </c>
      <c r="E44" s="36">
        <v>6</v>
      </c>
      <c r="F44" s="8">
        <f>D44*B44+E44*C44</f>
        <v>0</v>
      </c>
    </row>
    <row r="45" spans="1:6" x14ac:dyDescent="0.2">
      <c r="A45" s="33"/>
      <c r="B45" s="33"/>
      <c r="C45" s="9" t="s">
        <v>1</v>
      </c>
      <c r="E45" s="33"/>
      <c r="F45" s="5">
        <f>SUM(F42:F44)</f>
        <v>0</v>
      </c>
    </row>
    <row r="46" spans="1:6" x14ac:dyDescent="0.2">
      <c r="A46" s="33"/>
      <c r="B46" s="33"/>
      <c r="C46" s="33"/>
      <c r="D46" s="33"/>
      <c r="E46" s="33"/>
    </row>
    <row r="47" spans="1:6" ht="24" x14ac:dyDescent="0.2">
      <c r="A47" s="46" t="s">
        <v>28</v>
      </c>
      <c r="B47" s="49"/>
      <c r="C47" s="39" t="s">
        <v>38</v>
      </c>
      <c r="D47" s="40" t="s">
        <v>39</v>
      </c>
      <c r="E47" s="40" t="str">
        <f>"Geschat verbruik in " &amp;B1+B2*B3&amp;" maanden"</f>
        <v>Geschat verbruik in 96 maanden</v>
      </c>
      <c r="F47" s="40" t="str">
        <f>"Prijs aantal benodigde besteleenheden in " &amp;B1+B2*B3&amp;" maanden"</f>
        <v>Prijs aantal benodigde besteleenheden in 96 maanden</v>
      </c>
    </row>
    <row r="48" spans="1:6" x14ac:dyDescent="0.2">
      <c r="A48" s="56" t="s">
        <v>61</v>
      </c>
      <c r="B48" s="57"/>
      <c r="C48" s="45"/>
      <c r="D48" s="32"/>
      <c r="E48" s="42">
        <v>125000</v>
      </c>
      <c r="F48" s="8" t="str">
        <f>IF(C48=0,"",ROUNDUP(E48/C48,0)*D48)</f>
        <v/>
      </c>
    </row>
    <row r="49" spans="1:6" x14ac:dyDescent="0.2">
      <c r="A49" s="56" t="s">
        <v>62</v>
      </c>
      <c r="B49" s="57"/>
      <c r="C49" s="45"/>
      <c r="D49" s="32"/>
      <c r="E49" s="43">
        <v>125000</v>
      </c>
      <c r="F49" s="8" t="str">
        <f t="shared" ref="F49" si="2">IF(C49=0,"",ROUNDUP(E49/C49,0)*D49)</f>
        <v/>
      </c>
    </row>
    <row r="50" spans="1:6" x14ac:dyDescent="0.2">
      <c r="A50" s="33"/>
      <c r="C50" s="33"/>
      <c r="D50" s="9" t="s">
        <v>1</v>
      </c>
      <c r="E50" s="44">
        <f>SUM(E48:E49)</f>
        <v>250000</v>
      </c>
      <c r="F50" s="5">
        <f>SUM(F48:F49)</f>
        <v>0</v>
      </c>
    </row>
    <row r="51" spans="1:6" ht="12.75" thickBot="1" x14ac:dyDescent="0.25">
      <c r="A51" s="33"/>
      <c r="B51" s="33"/>
      <c r="C51" s="33"/>
      <c r="D51" s="33"/>
      <c r="E51" s="33"/>
    </row>
    <row r="52" spans="1:6" x14ac:dyDescent="0.2">
      <c r="A52" s="6" t="s">
        <v>7</v>
      </c>
      <c r="B52" s="40" t="s">
        <v>8</v>
      </c>
      <c r="E52" s="21"/>
      <c r="F52" s="22"/>
    </row>
    <row r="53" spans="1:6" x14ac:dyDescent="0.2">
      <c r="A53" s="7" t="s">
        <v>7</v>
      </c>
      <c r="B53" s="32"/>
      <c r="E53" s="23"/>
      <c r="F53" s="24"/>
    </row>
    <row r="54" spans="1:6" x14ac:dyDescent="0.2">
      <c r="A54" s="16" t="s">
        <v>15</v>
      </c>
      <c r="E54" s="23"/>
      <c r="F54" s="24"/>
    </row>
    <row r="55" spans="1:6" x14ac:dyDescent="0.2">
      <c r="A55" s="16" t="s">
        <v>16</v>
      </c>
      <c r="E55" s="23"/>
      <c r="F55" s="24"/>
    </row>
    <row r="56" spans="1:6" x14ac:dyDescent="0.2">
      <c r="A56" s="11"/>
      <c r="B56" s="10"/>
      <c r="E56" s="25" t="s">
        <v>9</v>
      </c>
      <c r="F56" s="24"/>
    </row>
    <row r="57" spans="1:6" x14ac:dyDescent="0.2">
      <c r="A57" s="1" t="s">
        <v>54</v>
      </c>
      <c r="B57" s="3" t="s">
        <v>10</v>
      </c>
      <c r="C57" s="3" t="s">
        <v>55</v>
      </c>
      <c r="D57" s="3" t="s">
        <v>56</v>
      </c>
      <c r="E57" s="26" t="s">
        <v>11</v>
      </c>
      <c r="F57" s="27"/>
    </row>
    <row r="58" spans="1:6" ht="12.75" thickBot="1" x14ac:dyDescent="0.25">
      <c r="A58" s="1"/>
      <c r="B58" s="5">
        <f>E22+E27+E32</f>
        <v>0</v>
      </c>
      <c r="C58" s="5">
        <f>B53</f>
        <v>0</v>
      </c>
      <c r="D58" s="5">
        <f>F39+F45+F50</f>
        <v>0</v>
      </c>
      <c r="E58" s="28" t="s">
        <v>12</v>
      </c>
      <c r="F58" s="29"/>
    </row>
    <row r="60" spans="1:6" ht="24" x14ac:dyDescent="0.2">
      <c r="A60" s="1" t="s">
        <v>13</v>
      </c>
      <c r="B60" s="39" t="str">
        <f>"Prijs " &amp; B1 &amp; " maanden"</f>
        <v>Prijs 60 maanden</v>
      </c>
      <c r="C60" s="39" t="str">
        <f>"Prijs verlenging 
" &amp; B2*B3 &amp; " maanden"</f>
        <v>Prijs verlenging 
36 maanden</v>
      </c>
      <c r="D60" s="40" t="s">
        <v>14</v>
      </c>
    </row>
    <row r="61" spans="1:6" x14ac:dyDescent="0.2">
      <c r="A61" s="1"/>
      <c r="B61" s="5">
        <f>IF(B58*$B$1+D58+B53&lt;&gt;F22+F27+F32+F39+F45+F50+C58,"FOUT: VERSCHIL",B58*$B$1+C58+(D58/($B$1+$B$2*$B$3)*$B$1))</f>
        <v>0</v>
      </c>
      <c r="C61" s="5">
        <f>Verlengingsperiode!C26*B2+(D58/84*$B$2*$B$3)</f>
        <v>0</v>
      </c>
      <c r="D61" s="5">
        <f>B61+C61</f>
        <v>0</v>
      </c>
    </row>
    <row r="62" spans="1:6" x14ac:dyDescent="0.2">
      <c r="B62" s="10"/>
      <c r="C62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28"/>
  <sheetViews>
    <sheetView zoomScaleNormal="100" workbookViewId="0">
      <selection activeCell="A15" sqref="A15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9" t="s">
        <v>49</v>
      </c>
      <c r="B1" s="58">
        <f>'Initiële periode'!B3</f>
        <v>12</v>
      </c>
      <c r="C1" s="62" t="s">
        <v>48</v>
      </c>
      <c r="D1" s="63"/>
      <c r="E1" s="64"/>
      <c r="F1" s="58">
        <f>'Initiële periode'!B2</f>
        <v>3</v>
      </c>
    </row>
    <row r="3" spans="1:6" ht="24" customHeight="1" x14ac:dyDescent="0.2">
      <c r="A3" s="46" t="s">
        <v>41</v>
      </c>
      <c r="B3" s="49"/>
      <c r="C3" s="39" t="s">
        <v>0</v>
      </c>
      <c r="D3" s="40" t="str">
        <f>"Huurprijs unit/mnd bij " &amp; B1 &amp; " mnd"</f>
        <v>Huurprijs unit/mnd bij 12 mnd</v>
      </c>
      <c r="E3" s="40" t="s">
        <v>44</v>
      </c>
      <c r="F3" s="40" t="str">
        <f>"Totaal huurbedrag 
over " &amp; B1 &amp; " maanden"</f>
        <v>Totaal huurbedrag 
over 12 maanden</v>
      </c>
    </row>
    <row r="4" spans="1:6" x14ac:dyDescent="0.2">
      <c r="A4" s="47" t="str">
        <f>'Initiële periode'!A5</f>
        <v>Type 1: A3 MFP kleur 50 ppm</v>
      </c>
      <c r="B4" s="50"/>
      <c r="C4" s="36">
        <f>'Initiële periode'!C5</f>
        <v>5</v>
      </c>
      <c r="D4" s="12"/>
      <c r="E4" s="4">
        <f t="shared" ref="E4" si="0">C4*D4</f>
        <v>0</v>
      </c>
      <c r="F4" s="4">
        <f t="shared" ref="F4" si="1">(C4*D4)*$B$1</f>
        <v>0</v>
      </c>
    </row>
    <row r="5" spans="1:6" x14ac:dyDescent="0.2">
      <c r="A5" s="48"/>
      <c r="B5" s="51"/>
      <c r="C5" s="37"/>
      <c r="D5" s="34"/>
      <c r="E5" s="35"/>
      <c r="F5" s="35"/>
    </row>
    <row r="6" spans="1:6" x14ac:dyDescent="0.2">
      <c r="A6" s="47" t="str">
        <f>'Initiële periode'!A12</f>
        <v>Type 2: A3 MFP kleur 25 ppm</v>
      </c>
      <c r="B6" s="50"/>
      <c r="C6" s="36">
        <f>'Initiële periode'!C12</f>
        <v>18</v>
      </c>
      <c r="D6" s="12"/>
      <c r="E6" s="4">
        <f>C6*D6</f>
        <v>0</v>
      </c>
      <c r="F6" s="4">
        <f>(C6*D6)*$B$1</f>
        <v>0</v>
      </c>
    </row>
    <row r="7" spans="1:6" x14ac:dyDescent="0.2">
      <c r="A7" s="48"/>
      <c r="B7" s="51"/>
      <c r="C7" s="37"/>
      <c r="D7" s="34"/>
      <c r="E7" s="35"/>
      <c r="F7" s="35"/>
    </row>
    <row r="8" spans="1:6" x14ac:dyDescent="0.2">
      <c r="A8" s="47" t="str">
        <f>'Initiële periode'!A16</f>
        <v>Type 3: A4 MFP kleur 30 ppm</v>
      </c>
      <c r="B8" s="50"/>
      <c r="C8" s="36">
        <f>'Initiële periode'!C16</f>
        <v>86</v>
      </c>
      <c r="D8" s="12"/>
      <c r="E8" s="4">
        <f>C8*D8</f>
        <v>0</v>
      </c>
      <c r="F8" s="4">
        <f>(C8*D8)*$B$1</f>
        <v>0</v>
      </c>
    </row>
    <row r="9" spans="1:6" x14ac:dyDescent="0.2">
      <c r="A9" s="48"/>
      <c r="B9" s="51"/>
      <c r="C9" s="37"/>
      <c r="D9" s="34"/>
      <c r="E9" s="35"/>
      <c r="F9" s="35"/>
    </row>
    <row r="10" spans="1:6" x14ac:dyDescent="0.2">
      <c r="A10" s="47" t="str">
        <f>'Initiële periode'!A20</f>
        <v>Type 4: A4 Printer zwart-wit 25 ppm</v>
      </c>
      <c r="B10" s="50"/>
      <c r="C10" s="36">
        <f>'Initiële periode'!C20</f>
        <v>40</v>
      </c>
      <c r="D10" s="12"/>
      <c r="E10" s="4">
        <f>C10*D10</f>
        <v>0</v>
      </c>
      <c r="F10" s="4">
        <f>(C10*D10)*$B$1</f>
        <v>0</v>
      </c>
    </row>
    <row r="11" spans="1:6" x14ac:dyDescent="0.2">
      <c r="D11" s="41" t="s">
        <v>1</v>
      </c>
      <c r="E11" s="5">
        <f>SUM(E4:E10)</f>
        <v>0</v>
      </c>
      <c r="F11" s="5">
        <f>SUM(F4:F10)</f>
        <v>0</v>
      </c>
    </row>
    <row r="13" spans="1:6" ht="24" x14ac:dyDescent="0.2">
      <c r="A13" s="38" t="s">
        <v>29</v>
      </c>
      <c r="B13" s="39" t="s">
        <v>2</v>
      </c>
      <c r="C13" s="40" t="s">
        <v>43</v>
      </c>
      <c r="D13" s="40" t="s">
        <v>3</v>
      </c>
      <c r="E13" s="40" t="s">
        <v>10</v>
      </c>
      <c r="F13" s="40" t="str">
        <f>"Totaal over " &amp; B1 &amp; " maanden"</f>
        <v>Totaal over 12 maanden</v>
      </c>
    </row>
    <row r="14" spans="1:6" x14ac:dyDescent="0.2">
      <c r="A14" s="7" t="str">
        <f>'Initiële periode'!A25</f>
        <v>Licentie per MFP</v>
      </c>
      <c r="B14" s="30">
        <f>'Initiële periode'!B25</f>
        <v>109</v>
      </c>
      <c r="C14" s="12"/>
      <c r="D14" s="12"/>
      <c r="E14" s="18">
        <f>B14*C14+D14/12</f>
        <v>0</v>
      </c>
      <c r="F14" s="18">
        <f>((B14*C14)*$B$1)+(D14*($B$1/12))</f>
        <v>0</v>
      </c>
    </row>
    <row r="15" spans="1:6" x14ac:dyDescent="0.2">
      <c r="A15" s="7" t="str">
        <f>'Initiële periode'!A26</f>
        <v>Licentie per Single Function Printer</v>
      </c>
      <c r="B15" s="30">
        <f>'Initiële periode'!B26</f>
        <v>40</v>
      </c>
      <c r="C15" s="17"/>
      <c r="D15" s="17"/>
      <c r="E15" s="18">
        <f>B15*C15+D15/12</f>
        <v>0</v>
      </c>
      <c r="F15" s="18">
        <f>((B15*C15)*$B$1)+(D15*($B$1/12))</f>
        <v>0</v>
      </c>
    </row>
    <row r="16" spans="1:6" x14ac:dyDescent="0.2">
      <c r="A16" s="19"/>
      <c r="C16" s="9"/>
      <c r="D16" s="9" t="s">
        <v>1</v>
      </c>
      <c r="E16" s="20">
        <f>SUM(E14:E15)</f>
        <v>0</v>
      </c>
      <c r="F16" s="20">
        <f>SUM(F14:F15)</f>
        <v>0</v>
      </c>
    </row>
    <row r="18" spans="1:6" ht="12.75" thickBot="1" x14ac:dyDescent="0.25">
      <c r="D18" s="33"/>
      <c r="E18" s="33"/>
    </row>
    <row r="19" spans="1:6" x14ac:dyDescent="0.2">
      <c r="A19" s="1" t="s">
        <v>52</v>
      </c>
      <c r="B19" s="3" t="s">
        <v>50</v>
      </c>
      <c r="C19" s="3" t="str">
        <f>"Per " &amp;$B$1 &amp;" maanden"</f>
        <v>Per 12 maanden</v>
      </c>
      <c r="E19" s="21"/>
      <c r="F19" s="22"/>
    </row>
    <row r="20" spans="1:6" x14ac:dyDescent="0.2">
      <c r="A20" s="1"/>
      <c r="B20" s="5">
        <f>E11+E16</f>
        <v>0</v>
      </c>
      <c r="C20" s="5">
        <f>IF(F11+F16&lt;&gt;B20*12,"FOUT: VERSCHIL",F11+F16)</f>
        <v>0</v>
      </c>
      <c r="E20" s="23"/>
      <c r="F20" s="24"/>
    </row>
    <row r="21" spans="1:6" x14ac:dyDescent="0.2">
      <c r="E21" s="23"/>
      <c r="F21" s="24"/>
    </row>
    <row r="22" spans="1:6" x14ac:dyDescent="0.2">
      <c r="A22" s="1" t="s">
        <v>53</v>
      </c>
      <c r="B22" s="3" t="s">
        <v>50</v>
      </c>
      <c r="C22" s="3" t="str">
        <f>"Per " &amp;$B$1 &amp;" maanden"</f>
        <v>Per 12 maanden</v>
      </c>
      <c r="E22" s="23"/>
      <c r="F22" s="24"/>
    </row>
    <row r="23" spans="1:6" x14ac:dyDescent="0.2">
      <c r="A23" s="1"/>
      <c r="B23" s="5">
        <f>'Initiële periode'!E32</f>
        <v>0</v>
      </c>
      <c r="C23" s="5">
        <f>B23*12</f>
        <v>0</v>
      </c>
      <c r="E23" s="25" t="s">
        <v>9</v>
      </c>
      <c r="F23" s="24"/>
    </row>
    <row r="24" spans="1:6" x14ac:dyDescent="0.2">
      <c r="E24" s="26" t="s">
        <v>11</v>
      </c>
      <c r="F24" s="27"/>
    </row>
    <row r="25" spans="1:6" ht="12.75" thickBot="1" x14ac:dyDescent="0.25">
      <c r="A25" s="1" t="s">
        <v>51</v>
      </c>
      <c r="B25" s="3" t="s">
        <v>50</v>
      </c>
      <c r="C25" s="3" t="str">
        <f>"Per " &amp;$B$1 &amp;" maanden"</f>
        <v>Per 12 maanden</v>
      </c>
      <c r="E25" s="28" t="s">
        <v>12</v>
      </c>
      <c r="F25" s="29"/>
    </row>
    <row r="26" spans="1:6" x14ac:dyDescent="0.2">
      <c r="A26" s="1"/>
      <c r="B26" s="5">
        <f>B20+B23</f>
        <v>0</v>
      </c>
      <c r="C26" s="5">
        <f>C20+C23</f>
        <v>0</v>
      </c>
    </row>
    <row r="28" spans="1:6" x14ac:dyDescent="0.2">
      <c r="B28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274dfeeb133f09f27c3244351c370ccd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6d61230bf551d1ad130ed7309d2246b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99534564-d074-4f9f-9a39-d821cd194488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c3098a86-f40a-46fa-b53c-81b628b7c31b"/>
    <ds:schemaRef ds:uri="6005db62-79e4-4116-8e2d-42862bb73985"/>
    <ds:schemaRef ds:uri="8ad3753d-d11c-4198-a2f9-765d8b65ee94"/>
    <ds:schemaRef ds:uri="4bd08b59-cfbf-481d-8f19-1e2337c6fec9"/>
  </ds:schemaRefs>
</ds:datastoreItem>
</file>

<file path=customXml/itemProps2.xml><?xml version="1.0" encoding="utf-8"?>
<ds:datastoreItem xmlns:ds="http://schemas.openxmlformats.org/officeDocument/2006/customXml" ds:itemID="{4FF48279-156E-47ED-82CC-0D6FF39F8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4bf6224-2c81-4ea6-976b-a3e2a0d992db}" enabled="1" method="Standard" siteId="{6485e4ee-e92a-48ea-83c4-0d404781e2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2026-08-20T08:31:32Z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dlc_DocIdItemGuid">
    <vt:lpwstr>721c087c-0e36-4d75-ba76-93c7884324c3</vt:lpwstr>
  </property>
</Properties>
</file>