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derondevenen.sharepoint.com/sites/TEAM-FINIJZ/Inkoop/4. Aanbestedingen/Aanbestedingen 2026/Herinrichting Dukaton/"/>
    </mc:Choice>
  </mc:AlternateContent>
  <xr:revisionPtr revIDLastSave="0" documentId="8_{A7B9EBC8-44E9-4B92-BD82-B3C0995979CB}" xr6:coauthVersionLast="47" xr6:coauthVersionMax="47" xr10:uidLastSave="{00000000-0000-0000-0000-000000000000}"/>
  <workbookProtection workbookAlgorithmName="SHA-512" workbookHashValue="KTZcxlD53uX9oFDEtFVQum6lp/xcE+Ld4cH34fX2ubYLehQ9QxQ0qprik3kLhYXKBBRPX4gNyg5ZiaEBbvqFIg==" workbookSaltValue="teYjtdhxUWXjDIBgddafbQ==" workbookSpinCount="100000" lockStructure="1"/>
  <bookViews>
    <workbookView xWindow="-120" yWindow="-120" windowWidth="29040" windowHeight="15720" tabRatio="907" xr2:uid="{00000000-000D-0000-FFFF-FFFF00000000}"/>
  </bookViews>
  <sheets>
    <sheet name="Start en informatie" sheetId="45" r:id="rId1"/>
    <sheet name="Invulblad inkoper" sheetId="43" state="hidden" r:id="rId2"/>
    <sheet name="Resultaat gunningscriterium SEB" sheetId="21" r:id="rId3"/>
    <sheet name="invulblad opdrachtnemer" sheetId="24" r:id="rId4"/>
    <sheet name="logboek opdrachtnemer" sheetId="31" r:id="rId5"/>
    <sheet name="Subsidie OG" sheetId="36" state="hidden" r:id="rId6"/>
    <sheet name="beoordeling opdrachtgever" sheetId="42" state="hidden" r:id="rId7"/>
    <sheet name="machinelijst SEB" sheetId="32" state="hidden" r:id="rId8"/>
    <sheet name="Techniek" sheetId="44" state="hidden" r:id="rId9"/>
  </sheets>
  <externalReferences>
    <externalReference r:id="rId10"/>
  </externalReferences>
  <definedNames>
    <definedName name="_xlnm._FilterDatabase" localSheetId="5" hidden="1">'Subsidie OG'!$G$9:$G$76</definedName>
    <definedName name="aantalON">[1]dashboard!$B$5</definedName>
    <definedName name="_xlnm.Print_Area" localSheetId="6">'beoordeling opdrachtgever'!$A$1:$N$26</definedName>
    <definedName name="_xlnm.Print_Area" localSheetId="3">'invulblad opdrachtnemer'!$A$6:$I$119</definedName>
    <definedName name="_xlnm.Print_Area" localSheetId="4">'logboek opdrachtnemer'!$A$1:$AK$105</definedName>
    <definedName name="_xlnm.Print_Area" localSheetId="2">'Resultaat gunningscriterium SEB'!$C$1:$H$73</definedName>
    <definedName name="_xlnm.Print_Area" localSheetId="5">'Subsidie OG'!$A$1:$N$88</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steksnummer">[1]dashboard!$B$3</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CAkorting">[1]dashboard!$B$9</definedName>
    <definedName name="deklaagCIRCdrempel">#REF!</definedName>
    <definedName name="deklaagCIRCdrempel2">[1]dashboard!$C$27</definedName>
    <definedName name="deklaagCIRCdrempel3">[1]dashboard!$D$27</definedName>
    <definedName name="deklaagCIRCdrempel4">[1]dashboard!$E$27</definedName>
    <definedName name="deklaagCIRCfactor">#REF!</definedName>
    <definedName name="deklaagCIRCkorting">#REF!</definedName>
    <definedName name="deklaagCIRCplafond">#REF!</definedName>
    <definedName name="deklaagCIRCplafond2">[1]dashboard!$C$28</definedName>
    <definedName name="deklaagCIRCplafond3">[1]dashboard!$D$28</definedName>
    <definedName name="deklaagCIRCplafond4">[1]dashboard!$E$28</definedName>
    <definedName name="deklaagGARdrempel">#REF!</definedName>
    <definedName name="deklaagGARdrempel2">[1]dashboard!$C$29</definedName>
    <definedName name="deklaagGARdrempel3">[1]dashboard!$D$29</definedName>
    <definedName name="deklaagGARdrempel4">[1]dashboard!$E$29</definedName>
    <definedName name="deklaagGARkorting">#REF!</definedName>
    <definedName name="deklaagGARplafond">#REF!</definedName>
    <definedName name="deklaagGARplafond2">[1]dashboard!$C$30</definedName>
    <definedName name="deklaagGARplafond3">[1]dashboard!$D$30</definedName>
    <definedName name="deklaagGARplafond4">[1]dashboard!$E$30</definedName>
    <definedName name="deklaagMAXkorting">#REF!</definedName>
    <definedName name="deklaagMKIdrempel">#REF!</definedName>
    <definedName name="deklaagMKIdrempel2">[1]dashboard!$C$25</definedName>
    <definedName name="deklaagMKIdrempel3">[1]dashboard!$D$25</definedName>
    <definedName name="deklaagMKIdrempel4">[1]dashboard!$E$25</definedName>
    <definedName name="deklaagMKIfactor">#REF!</definedName>
    <definedName name="deklaagMKIkorting">#REF!</definedName>
    <definedName name="deklaagMKIplafond">#REF!</definedName>
    <definedName name="deklaagMKIplafond2">[1]dashboard!$C$26</definedName>
    <definedName name="deklaagMKIplafond3">[1]dashboard!$D$26</definedName>
    <definedName name="deklaagMKIplafond4">[1]dashboard!$E$26</definedName>
    <definedName name="dpost1">[1]dashboard!$B$24</definedName>
    <definedName name="dpost2">[1]dashboard!$C$24</definedName>
    <definedName name="dpost3">[1]dashboard!$D$24</definedName>
    <definedName name="dpost4">[1]dashboard!$E$24</definedName>
    <definedName name="dsoort1">[1]dashboard!$B$23</definedName>
    <definedName name="dsoort2">[1]dashboard!$C$23</definedName>
    <definedName name="dsoort3">[1]dashboard!$D$23</definedName>
    <definedName name="dsoort4">[1]dashboard!$E$23</definedName>
    <definedName name="kortingTOTAAL">#REF!</definedName>
    <definedName name="machinelijst">'machinelijst SEB'!$C$5:$C$87</definedName>
    <definedName name="MAXkorting">[1]dashboard!$B$20</definedName>
    <definedName name="onderCIRCdrempel">#REF!</definedName>
    <definedName name="onderCIRCdrempel2">[1]dashboard!$C$57</definedName>
    <definedName name="onderCIRCdrempel3">[1]dashboard!$D$57</definedName>
    <definedName name="onderCIRCdrempel4">[1]dashboard!$E$57</definedName>
    <definedName name="onderCIRCfactor">#REF!</definedName>
    <definedName name="onderCIRCkorting">#REF!</definedName>
    <definedName name="onderCIRCplafond">#REF!</definedName>
    <definedName name="onderCIRCplafond2">[1]dashboard!$C$58</definedName>
    <definedName name="onderCIRCplafond3">[1]dashboard!$D$58</definedName>
    <definedName name="onderCIRCplafond4">[1]dashboard!$E$58</definedName>
    <definedName name="onderGARdrempel">#REF!</definedName>
    <definedName name="onderGARdrempel2">[1]dashboard!$C$59</definedName>
    <definedName name="onderGARdrempel3">[1]dashboard!$D$59</definedName>
    <definedName name="onderGARdrempel4">[1]dashboard!$E$59</definedName>
    <definedName name="onderGARkorting">#REF!</definedName>
    <definedName name="onderGARplafond">#REF!</definedName>
    <definedName name="onderGARplafond2">[1]dashboard!$C$60</definedName>
    <definedName name="onderGARplafond3">[1]dashboard!$D$60</definedName>
    <definedName name="onderGARplafond4">[1]dashboard!$E$60</definedName>
    <definedName name="onderMAXkorting">#REF!</definedName>
    <definedName name="onderMKIdrempel">#REF!</definedName>
    <definedName name="onderMKIdrempel2">[1]dashboard!$C$55</definedName>
    <definedName name="onderMKIdrempel3">[1]dashboard!$D$55</definedName>
    <definedName name="onderMKIdrempel4">[1]dashboard!$E$55</definedName>
    <definedName name="onderMKIfactor">#REF!</definedName>
    <definedName name="onderMKIkorting">#REF!</definedName>
    <definedName name="onderMKIplafond">#REF!</definedName>
    <definedName name="onderMKIplafond2">[1]dashboard!$C$56</definedName>
    <definedName name="onderMKIplafond3">[1]dashboard!$D$56</definedName>
    <definedName name="onderMKIplafond4">[1]dashboard!$E$56</definedName>
    <definedName name="opost1">[1]dashboard!$B$54</definedName>
    <definedName name="opost2">[1]dashboard!$C$54</definedName>
    <definedName name="opost3">[1]dashboard!$D$54</definedName>
    <definedName name="opost4">[1]dashboard!$E$54</definedName>
    <definedName name="osoort1">[1]dashboard!$B$53</definedName>
    <definedName name="osoort2">[1]dashboard!$C$53</definedName>
    <definedName name="osoort3">[1]dashboard!$D$53</definedName>
    <definedName name="osoort4">[1]dashboard!$E$53</definedName>
    <definedName name="projectnaam">[1]dashboard!$B$4</definedName>
    <definedName name="roodCIRCdrempel">#REF!</definedName>
    <definedName name="roodCIRCdrempel2">[1]dashboard!$C$37</definedName>
    <definedName name="roodCIRCdrempel3">[1]dashboard!$D$37</definedName>
    <definedName name="roodCIRCdrempel4">[1]dashboard!$E$37</definedName>
    <definedName name="roodCIRCkorting">#REF!</definedName>
    <definedName name="roodCIRCplafond">#REF!</definedName>
    <definedName name="roodCIRCplafond2">[1]dashboard!$C$38</definedName>
    <definedName name="roodCIRCplafond3">[1]dashboard!$D$38</definedName>
    <definedName name="roodCIRCplafond4">[1]dashboard!$E$38</definedName>
    <definedName name="roodGARdrempel">#REF!</definedName>
    <definedName name="roodGARdrempel2">[1]dashboard!$C$39</definedName>
    <definedName name="roodGARdrempel3">[1]dashboard!$D$39</definedName>
    <definedName name="roodGARdrempel4">[1]dashboard!$E$39</definedName>
    <definedName name="roodGARkorting">#REF!</definedName>
    <definedName name="roodGARplafond">#REF!</definedName>
    <definedName name="roodGARplafond2">[1]dashboard!$C$40</definedName>
    <definedName name="roodGARplafond3">[1]dashboard!$D$40</definedName>
    <definedName name="roodGARplafond4">[1]dashboard!$E$40</definedName>
    <definedName name="roodMKIdrempel">#REF!</definedName>
    <definedName name="roodMKIdrempel2">[1]dashboard!$C$35</definedName>
    <definedName name="roodMKIdrempel3">[1]dashboard!$D$35</definedName>
    <definedName name="roodMKIdrempel4">[1]dashboard!$E$35</definedName>
    <definedName name="roodMKIkorting">#REF!</definedName>
    <definedName name="roodMKIplafond">#REF!</definedName>
    <definedName name="roodMKIplafond2">[1]dashboard!$C$36</definedName>
    <definedName name="roodMKIplafond3">[1]dashboard!$D$36</definedName>
    <definedName name="roodMKIplafond4">[1]dashboard!$E$36</definedName>
    <definedName name="rpost1">[1]dashboard!$B$34</definedName>
    <definedName name="rpost2">[1]dashboard!$C$34</definedName>
    <definedName name="rpost3">[1]dashboard!$D$34</definedName>
    <definedName name="rpost4">[1]dashboard!$E$34</definedName>
    <definedName name="rsoort1">[1]dashboard!$B$33</definedName>
    <definedName name="rsoort2">[1]dashboard!$C$33</definedName>
    <definedName name="rsoort3">[1]dashboard!$D$33</definedName>
    <definedName name="rsoort4">[1]dashboard!$E$33</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post1">[1]dashboard!$B$44</definedName>
    <definedName name="tpost2">[1]dashboard!$C$44</definedName>
    <definedName name="tpost3">[1]dashboard!$D$44</definedName>
    <definedName name="tpost4">[1]dashboard!$E$44</definedName>
    <definedName name="tsoort1">[1]dashboard!$B$43</definedName>
    <definedName name="tsoort2">[1]dashboard!$C$43</definedName>
    <definedName name="tsoort3">[1]dashboard!$D$43</definedName>
    <definedName name="tsoort4">[1]dashboard!$E$43</definedName>
    <definedName name="tussenCIRCdrempel">#REF!</definedName>
    <definedName name="tussenCIRCdrempel2">[1]dashboard!$C$47</definedName>
    <definedName name="tussenCIRCdrempel3">[1]dashboard!$D$47</definedName>
    <definedName name="tussenCIRCdrempel4">[1]dashboard!$E$47</definedName>
    <definedName name="tussenCIRCfactor">#REF!</definedName>
    <definedName name="tussenCIRCkorting">#REF!</definedName>
    <definedName name="tussenCIRCplafond">#REF!</definedName>
    <definedName name="tussenCIRCplafond2">[1]dashboard!$C$48</definedName>
    <definedName name="tussenCIRCplafond3">[1]dashboard!$D$48</definedName>
    <definedName name="tussenCIRCplafond4">[1]dashboard!$E$48</definedName>
    <definedName name="tussenGARdrempel">#REF!</definedName>
    <definedName name="tussenGARdrempel2">[1]dashboard!$C$49</definedName>
    <definedName name="tussenGARdrempel3">[1]dashboard!$D$49</definedName>
    <definedName name="tussenGARdrempel4">[1]dashboard!$E$49</definedName>
    <definedName name="tussenGARkorting">#REF!</definedName>
    <definedName name="tussenGARplafond">#REF!</definedName>
    <definedName name="tussenGARplafond2">[1]dashboard!$C$50</definedName>
    <definedName name="tussenGARplafond3">[1]dashboard!$D$50</definedName>
    <definedName name="tussenGARplafond4">[1]dashboard!$E$50</definedName>
    <definedName name="tussenMAXkorting">#REF!</definedName>
    <definedName name="tussenMKIdrempel">#REF!</definedName>
    <definedName name="tussenMKIdrempel2">[1]dashboard!$C$45</definedName>
    <definedName name="tussenMKIdrempel3">[1]dashboard!$D$45</definedName>
    <definedName name="tussenMKIdrempel4">[1]dashboard!$E$45</definedName>
    <definedName name="tussenMKIkorting">#REF!</definedName>
    <definedName name="tussenMKIplafond">#REF!</definedName>
    <definedName name="tussenMKIplafond2">[1]dashboard!$C$46</definedName>
    <definedName name="tussenMKIplafond3">[1]dashboard!$D$46</definedName>
    <definedName name="tussenMKIplafond4">[1]dashboard!$E$46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5" i="31" l="1"/>
  <c r="E105" i="31"/>
  <c r="D105" i="31"/>
  <c r="C105" i="31"/>
  <c r="F104" i="31"/>
  <c r="E104" i="31"/>
  <c r="D104" i="31"/>
  <c r="C104" i="31"/>
  <c r="F103" i="31"/>
  <c r="E103" i="31"/>
  <c r="D103" i="31"/>
  <c r="C103" i="31"/>
  <c r="F102" i="31"/>
  <c r="E102" i="31"/>
  <c r="D102" i="31"/>
  <c r="C102" i="31"/>
  <c r="F101" i="31"/>
  <c r="E101" i="31"/>
  <c r="D101" i="31"/>
  <c r="C101" i="31"/>
  <c r="F100" i="31"/>
  <c r="E100" i="31"/>
  <c r="D100" i="31"/>
  <c r="C100" i="31"/>
  <c r="F99" i="31"/>
  <c r="E99" i="31"/>
  <c r="D99" i="31"/>
  <c r="C99" i="31"/>
  <c r="F98" i="31"/>
  <c r="E98" i="31"/>
  <c r="D98" i="31"/>
  <c r="C98" i="31"/>
  <c r="F97" i="31"/>
  <c r="E97" i="31"/>
  <c r="D97" i="31"/>
  <c r="C97" i="31"/>
  <c r="F96" i="31"/>
  <c r="E96" i="31"/>
  <c r="D96" i="31"/>
  <c r="C96" i="31"/>
  <c r="F95" i="31"/>
  <c r="E95" i="31"/>
  <c r="D95" i="31"/>
  <c r="C95" i="31"/>
  <c r="F94" i="31"/>
  <c r="E94" i="31"/>
  <c r="D94" i="31"/>
  <c r="C94" i="31"/>
  <c r="F93" i="31"/>
  <c r="E93" i="31"/>
  <c r="D93" i="31"/>
  <c r="C93" i="31"/>
  <c r="F92" i="31"/>
  <c r="E92" i="31"/>
  <c r="D92" i="31"/>
  <c r="C92" i="31"/>
  <c r="F91" i="31"/>
  <c r="E91" i="31"/>
  <c r="D91" i="31"/>
  <c r="C91" i="31"/>
  <c r="F90" i="31"/>
  <c r="E90" i="31"/>
  <c r="D90" i="31"/>
  <c r="C90" i="31"/>
  <c r="F89" i="31"/>
  <c r="E89" i="31"/>
  <c r="D89" i="31"/>
  <c r="C89" i="31"/>
  <c r="F88" i="31"/>
  <c r="E88" i="31"/>
  <c r="D88" i="31"/>
  <c r="C88" i="31"/>
  <c r="F87" i="31"/>
  <c r="E87" i="31"/>
  <c r="D87" i="31"/>
  <c r="C87" i="31"/>
  <c r="F86" i="31"/>
  <c r="E86" i="31"/>
  <c r="D86" i="31"/>
  <c r="C86" i="31"/>
  <c r="F85" i="31"/>
  <c r="E85" i="31"/>
  <c r="D85" i="31"/>
  <c r="C85" i="31"/>
  <c r="F84" i="31"/>
  <c r="E84" i="31"/>
  <c r="D84" i="31"/>
  <c r="C84" i="31"/>
  <c r="F83" i="31"/>
  <c r="E83" i="31"/>
  <c r="D83" i="31"/>
  <c r="C83" i="31"/>
  <c r="F82" i="31"/>
  <c r="E82" i="31"/>
  <c r="D82" i="31"/>
  <c r="C82" i="31"/>
  <c r="F81" i="31"/>
  <c r="E81" i="31"/>
  <c r="D81" i="31"/>
  <c r="C81" i="31"/>
  <c r="F80" i="31"/>
  <c r="E80" i="31"/>
  <c r="D80" i="31"/>
  <c r="C80" i="31"/>
  <c r="F79" i="31"/>
  <c r="E79" i="31"/>
  <c r="D79" i="31"/>
  <c r="C79" i="31"/>
  <c r="F78" i="31"/>
  <c r="E78" i="31"/>
  <c r="D78" i="31"/>
  <c r="C78" i="31"/>
  <c r="F77" i="31"/>
  <c r="E77" i="31"/>
  <c r="D77" i="31"/>
  <c r="C77" i="31"/>
  <c r="F72" i="31"/>
  <c r="E72" i="31"/>
  <c r="D72" i="31"/>
  <c r="C72" i="31"/>
  <c r="F71" i="31"/>
  <c r="E71" i="31"/>
  <c r="D71" i="31"/>
  <c r="C71" i="31"/>
  <c r="F70" i="31"/>
  <c r="E70" i="31"/>
  <c r="D70" i="31"/>
  <c r="C70" i="31"/>
  <c r="F69" i="31"/>
  <c r="E69" i="31"/>
  <c r="D69" i="31"/>
  <c r="C69" i="31"/>
  <c r="F68" i="31"/>
  <c r="E68" i="31"/>
  <c r="D68" i="31"/>
  <c r="C68" i="31"/>
  <c r="F67" i="31"/>
  <c r="E67" i="31"/>
  <c r="D67" i="31"/>
  <c r="C67" i="31"/>
  <c r="F66" i="31"/>
  <c r="E66" i="31"/>
  <c r="D66" i="31"/>
  <c r="C66" i="31"/>
  <c r="F65" i="31"/>
  <c r="E65" i="31"/>
  <c r="D65" i="31"/>
  <c r="C65" i="31"/>
  <c r="F64" i="31"/>
  <c r="E64" i="31"/>
  <c r="D64" i="31"/>
  <c r="C64" i="31"/>
  <c r="F63" i="31"/>
  <c r="E63" i="31"/>
  <c r="D63" i="31"/>
  <c r="C63" i="31"/>
  <c r="F62" i="31"/>
  <c r="E62" i="31"/>
  <c r="D62" i="31"/>
  <c r="C62" i="31"/>
  <c r="F61" i="31"/>
  <c r="E61" i="31"/>
  <c r="D61" i="31"/>
  <c r="C61" i="31"/>
  <c r="F60" i="31"/>
  <c r="E60" i="31"/>
  <c r="D60" i="31"/>
  <c r="C60" i="31"/>
  <c r="F59" i="31"/>
  <c r="E59" i="31"/>
  <c r="D59" i="31"/>
  <c r="C59" i="31"/>
  <c r="F58" i="31"/>
  <c r="E58" i="31"/>
  <c r="D58" i="31"/>
  <c r="C58" i="31"/>
  <c r="F57" i="31"/>
  <c r="E57" i="31"/>
  <c r="D57" i="31"/>
  <c r="C57" i="31"/>
  <c r="F56" i="31"/>
  <c r="E56" i="31"/>
  <c r="D56" i="31"/>
  <c r="C56" i="31"/>
  <c r="F55" i="31"/>
  <c r="E55" i="31"/>
  <c r="D55" i="31"/>
  <c r="C55" i="31"/>
  <c r="F54" i="31"/>
  <c r="E54" i="31"/>
  <c r="D54" i="31"/>
  <c r="C54" i="31"/>
  <c r="F53" i="31"/>
  <c r="E53" i="31"/>
  <c r="D53" i="31"/>
  <c r="C53" i="31"/>
  <c r="F52" i="31"/>
  <c r="E52" i="31"/>
  <c r="D52" i="31"/>
  <c r="C52" i="31"/>
  <c r="F51" i="31"/>
  <c r="E51" i="31"/>
  <c r="D51" i="31"/>
  <c r="C51" i="31"/>
  <c r="F50" i="31"/>
  <c r="E50" i="31"/>
  <c r="D50" i="31"/>
  <c r="C50" i="31"/>
  <c r="F49" i="31"/>
  <c r="E49" i="31"/>
  <c r="D49" i="31"/>
  <c r="C49" i="31"/>
  <c r="F48" i="31"/>
  <c r="E48" i="31"/>
  <c r="D48" i="31"/>
  <c r="C48" i="31"/>
  <c r="F47" i="31"/>
  <c r="E47" i="31"/>
  <c r="D47" i="31"/>
  <c r="C47" i="31"/>
  <c r="F46" i="31"/>
  <c r="E46" i="31"/>
  <c r="D46" i="31"/>
  <c r="C46" i="31"/>
  <c r="F45" i="31"/>
  <c r="E45" i="31"/>
  <c r="D45" i="31"/>
  <c r="C45" i="31"/>
  <c r="F44" i="31"/>
  <c r="E44" i="31"/>
  <c r="D44" i="31"/>
  <c r="C44" i="31"/>
  <c r="F39" i="31"/>
  <c r="E39" i="31"/>
  <c r="D39" i="31"/>
  <c r="C39" i="31"/>
  <c r="F38" i="31"/>
  <c r="E38" i="31"/>
  <c r="D38" i="31"/>
  <c r="C38" i="31"/>
  <c r="F37" i="31"/>
  <c r="E37" i="31"/>
  <c r="D37" i="31"/>
  <c r="C37" i="31"/>
  <c r="F36" i="31"/>
  <c r="E36" i="31"/>
  <c r="D36" i="31"/>
  <c r="C36" i="31"/>
  <c r="F35" i="31"/>
  <c r="E35" i="31"/>
  <c r="D35" i="31"/>
  <c r="C35" i="31"/>
  <c r="F34" i="31"/>
  <c r="E34" i="31"/>
  <c r="D34" i="31"/>
  <c r="C34" i="31"/>
  <c r="F33" i="31"/>
  <c r="E33" i="31"/>
  <c r="D33" i="31"/>
  <c r="C33" i="31"/>
  <c r="F32" i="31"/>
  <c r="E32" i="31"/>
  <c r="D32" i="31"/>
  <c r="C32" i="31"/>
  <c r="F31" i="31"/>
  <c r="E31" i="31"/>
  <c r="D31" i="31"/>
  <c r="C31" i="31"/>
  <c r="F30" i="31"/>
  <c r="E30" i="31"/>
  <c r="D30" i="31"/>
  <c r="C30" i="31"/>
  <c r="F29" i="31"/>
  <c r="E29" i="31"/>
  <c r="D29" i="31"/>
  <c r="C29" i="31"/>
  <c r="F28" i="31"/>
  <c r="E28" i="31"/>
  <c r="D28" i="31"/>
  <c r="C28" i="31"/>
  <c r="F27" i="31"/>
  <c r="E27" i="31"/>
  <c r="D27" i="31"/>
  <c r="C27" i="31"/>
  <c r="F26" i="31"/>
  <c r="E26" i="31"/>
  <c r="D26" i="31"/>
  <c r="C26" i="31"/>
  <c r="F25" i="31"/>
  <c r="E25" i="31"/>
  <c r="D25" i="31"/>
  <c r="C25" i="31"/>
  <c r="F24" i="31"/>
  <c r="E24" i="31"/>
  <c r="D24" i="31"/>
  <c r="C24" i="31"/>
  <c r="F23" i="31"/>
  <c r="E23" i="31"/>
  <c r="D23" i="31"/>
  <c r="C23" i="31"/>
  <c r="F22" i="31"/>
  <c r="E22" i="31"/>
  <c r="D22" i="31"/>
  <c r="C22" i="31"/>
  <c r="F21" i="31"/>
  <c r="E21" i="31"/>
  <c r="D21" i="31"/>
  <c r="C21" i="31"/>
  <c r="F20" i="31"/>
  <c r="E20" i="31"/>
  <c r="D20" i="31"/>
  <c r="C20" i="31"/>
  <c r="F19" i="31"/>
  <c r="E19" i="31"/>
  <c r="D19" i="31"/>
  <c r="C19" i="31"/>
  <c r="F18" i="31"/>
  <c r="E18" i="31"/>
  <c r="D18" i="31"/>
  <c r="C18" i="31"/>
  <c r="F17" i="31"/>
  <c r="E17" i="31"/>
  <c r="D17" i="31"/>
  <c r="C17" i="31"/>
  <c r="F16" i="31"/>
  <c r="E16" i="31"/>
  <c r="D16" i="31"/>
  <c r="C16" i="31"/>
  <c r="F15" i="31"/>
  <c r="E15" i="31"/>
  <c r="D15" i="31"/>
  <c r="C15" i="31"/>
  <c r="F14" i="31"/>
  <c r="E14" i="31"/>
  <c r="D14" i="31"/>
  <c r="C14" i="31"/>
  <c r="F13" i="31"/>
  <c r="E13" i="31"/>
  <c r="D13" i="31"/>
  <c r="C13" i="31"/>
  <c r="F12" i="31"/>
  <c r="E12" i="31"/>
  <c r="D12" i="31"/>
  <c r="C12" i="31"/>
  <c r="F11" i="31"/>
  <c r="E11" i="31"/>
  <c r="D11" i="31"/>
  <c r="C11" i="31"/>
  <c r="M44" i="31"/>
  <c r="L43" i="31"/>
  <c r="M43" i="31"/>
  <c r="L78" i="31"/>
  <c r="L79" i="31"/>
  <c r="L80" i="31"/>
  <c r="L81" i="31"/>
  <c r="L82" i="31"/>
  <c r="L83" i="31"/>
  <c r="L84" i="31"/>
  <c r="L85" i="31"/>
  <c r="L86" i="31"/>
  <c r="L87" i="31"/>
  <c r="L88" i="31"/>
  <c r="L89" i="31"/>
  <c r="L90" i="31"/>
  <c r="L91" i="31"/>
  <c r="L92" i="31"/>
  <c r="L93" i="31"/>
  <c r="L94" i="31"/>
  <c r="L95" i="31"/>
  <c r="L96" i="31"/>
  <c r="L97" i="31"/>
  <c r="L98" i="31"/>
  <c r="L99" i="31"/>
  <c r="L100" i="31"/>
  <c r="L101" i="31"/>
  <c r="L102" i="31"/>
  <c r="L103" i="31"/>
  <c r="L104" i="31"/>
  <c r="L45" i="31"/>
  <c r="L46" i="31"/>
  <c r="L47" i="31"/>
  <c r="L48" i="31"/>
  <c r="L49" i="31"/>
  <c r="L50" i="31"/>
  <c r="L51" i="31"/>
  <c r="L52" i="31"/>
  <c r="L53" i="31"/>
  <c r="L54" i="31"/>
  <c r="L55" i="31"/>
  <c r="L56" i="31"/>
  <c r="L57" i="31"/>
  <c r="L58" i="31"/>
  <c r="L59" i="31"/>
  <c r="L60" i="31"/>
  <c r="L61" i="31"/>
  <c r="L62" i="31"/>
  <c r="L63" i="31"/>
  <c r="L64" i="31"/>
  <c r="L65" i="31"/>
  <c r="L66" i="31"/>
  <c r="L67" i="31"/>
  <c r="L68" i="31"/>
  <c r="L69" i="31"/>
  <c r="L70" i="31"/>
  <c r="L71" i="31"/>
  <c r="L11" i="31"/>
  <c r="L12" i="31"/>
  <c r="L13" i="31"/>
  <c r="L14" i="31"/>
  <c r="L15" i="31"/>
  <c r="L16" i="31"/>
  <c r="L17" i="31"/>
  <c r="L18" i="31"/>
  <c r="L19" i="31"/>
  <c r="L20" i="31"/>
  <c r="L21" i="31"/>
  <c r="L22" i="31"/>
  <c r="L23" i="31"/>
  <c r="L24" i="31"/>
  <c r="L25" i="31"/>
  <c r="L26" i="31"/>
  <c r="L27" i="31"/>
  <c r="L28" i="31"/>
  <c r="L29" i="31"/>
  <c r="L30" i="31"/>
  <c r="L31" i="31"/>
  <c r="L32" i="31"/>
  <c r="L33" i="31"/>
  <c r="L34" i="31"/>
  <c r="L35" i="31"/>
  <c r="L36" i="31"/>
  <c r="L37" i="31"/>
  <c r="L38" i="31"/>
  <c r="L39" i="31"/>
  <c r="G39" i="21"/>
  <c r="I10" i="24"/>
  <c r="I85" i="24"/>
  <c r="I86" i="24"/>
  <c r="I87" i="24"/>
  <c r="I88" i="24"/>
  <c r="I89" i="24"/>
  <c r="I90" i="24"/>
  <c r="I91" i="24"/>
  <c r="I92" i="24"/>
  <c r="I93" i="24"/>
  <c r="I94" i="24"/>
  <c r="I52" i="24"/>
  <c r="I53" i="24"/>
  <c r="I54" i="24"/>
  <c r="I55" i="24"/>
  <c r="I56" i="24"/>
  <c r="I57" i="24"/>
  <c r="I58" i="24"/>
  <c r="I59" i="24"/>
  <c r="I60" i="24"/>
  <c r="I61" i="24"/>
  <c r="I19" i="24"/>
  <c r="I20" i="24"/>
  <c r="I21" i="24"/>
  <c r="I22" i="24"/>
  <c r="I23" i="24"/>
  <c r="I24" i="24"/>
  <c r="I25" i="24"/>
  <c r="I26" i="24"/>
  <c r="I27" i="24"/>
  <c r="I28" i="24"/>
  <c r="I15" i="24"/>
  <c r="M129" i="31"/>
  <c r="M123" i="31"/>
  <c r="M124" i="31"/>
  <c r="M125" i="31"/>
  <c r="M126" i="31"/>
  <c r="M110" i="31"/>
  <c r="M111" i="31"/>
  <c r="M112" i="31"/>
  <c r="M113" i="31"/>
  <c r="M114" i="31"/>
  <c r="M115" i="31"/>
  <c r="M116" i="31"/>
  <c r="M117" i="31"/>
  <c r="M85" i="31"/>
  <c r="M86" i="31"/>
  <c r="M87" i="31"/>
  <c r="M88" i="31"/>
  <c r="M89" i="31"/>
  <c r="M90" i="31"/>
  <c r="M91" i="31"/>
  <c r="M92" i="31"/>
  <c r="M93" i="31"/>
  <c r="M94" i="31"/>
  <c r="M95" i="31"/>
  <c r="M23" i="31"/>
  <c r="M24" i="31"/>
  <c r="M25" i="31"/>
  <c r="M26" i="31"/>
  <c r="M27" i="31"/>
  <c r="M28" i="31"/>
  <c r="M29" i="31"/>
  <c r="M30" i="31"/>
  <c r="M31" i="31"/>
  <c r="M32" i="31"/>
  <c r="M33" i="31"/>
  <c r="M34" i="31"/>
  <c r="M35" i="31"/>
  <c r="M36" i="31"/>
  <c r="M37" i="31"/>
  <c r="M38" i="31"/>
  <c r="M72" i="31"/>
  <c r="M66" i="31"/>
  <c r="M53" i="31"/>
  <c r="M54" i="31"/>
  <c r="M55" i="31"/>
  <c r="M56" i="31"/>
  <c r="M57" i="31"/>
  <c r="M58" i="31"/>
  <c r="M59" i="31"/>
  <c r="M60" i="31"/>
  <c r="M61" i="31"/>
  <c r="M62" i="31"/>
  <c r="I12" i="24"/>
  <c r="I78" i="24"/>
  <c r="I11" i="24"/>
  <c r="F15" i="43"/>
  <c r="F22" i="43"/>
  <c r="B26" i="43" l="1"/>
  <c r="E26" i="43" s="1"/>
  <c r="B19" i="43"/>
  <c r="E19" i="43" s="1"/>
  <c r="B12" i="43"/>
  <c r="E12" i="43" s="1"/>
  <c r="M122" i="31"/>
  <c r="M127" i="31"/>
  <c r="M128" i="31"/>
  <c r="F88" i="36"/>
  <c r="F89" i="36"/>
  <c r="F90" i="36"/>
  <c r="F91" i="36"/>
  <c r="F87" i="36"/>
  <c r="C88" i="36"/>
  <c r="C89" i="36"/>
  <c r="G89" i="36" s="1"/>
  <c r="I89" i="36" s="1"/>
  <c r="C90" i="36"/>
  <c r="C91" i="36"/>
  <c r="G91" i="36" s="1"/>
  <c r="I91" i="36" s="1"/>
  <c r="C87" i="36"/>
  <c r="F80" i="36"/>
  <c r="F81" i="36"/>
  <c r="F82" i="36"/>
  <c r="F83" i="36"/>
  <c r="F79" i="36"/>
  <c r="I77" i="24"/>
  <c r="L77" i="31" s="1"/>
  <c r="I79" i="24"/>
  <c r="I80" i="24"/>
  <c r="I81" i="24"/>
  <c r="I82" i="24"/>
  <c r="I83" i="24"/>
  <c r="I84" i="24"/>
  <c r="I95" i="24"/>
  <c r="I96" i="24"/>
  <c r="I97" i="24"/>
  <c r="I98" i="24"/>
  <c r="I99" i="24"/>
  <c r="I100" i="24"/>
  <c r="I101" i="24"/>
  <c r="I102" i="24"/>
  <c r="I103" i="24"/>
  <c r="I104" i="24"/>
  <c r="I105" i="24"/>
  <c r="I76" i="24"/>
  <c r="L76" i="31" s="1"/>
  <c r="I13" i="24"/>
  <c r="I14" i="24"/>
  <c r="I16" i="24"/>
  <c r="I17" i="24"/>
  <c r="I18" i="24"/>
  <c r="I29" i="24"/>
  <c r="I30" i="24"/>
  <c r="I31" i="24"/>
  <c r="I32" i="24"/>
  <c r="I33" i="24"/>
  <c r="I34" i="24"/>
  <c r="I35" i="24"/>
  <c r="I36" i="24"/>
  <c r="I37" i="24"/>
  <c r="I38" i="24"/>
  <c r="I39" i="24"/>
  <c r="I41" i="24"/>
  <c r="I43" i="24"/>
  <c r="I44" i="24"/>
  <c r="I45" i="24"/>
  <c r="I46" i="24"/>
  <c r="I47" i="24"/>
  <c r="I48" i="24"/>
  <c r="I49" i="24"/>
  <c r="I50" i="24"/>
  <c r="I51" i="24"/>
  <c r="I62" i="24"/>
  <c r="I63" i="24"/>
  <c r="I64" i="24"/>
  <c r="I65" i="24"/>
  <c r="I66" i="24"/>
  <c r="I67" i="24"/>
  <c r="I68" i="24"/>
  <c r="I69" i="24"/>
  <c r="I70" i="24"/>
  <c r="I71" i="24"/>
  <c r="I72" i="24"/>
  <c r="C80" i="36"/>
  <c r="G80" i="36" s="1"/>
  <c r="I80" i="36" s="1"/>
  <c r="C81" i="36"/>
  <c r="G81" i="36" s="1"/>
  <c r="I81" i="36" s="1"/>
  <c r="C82" i="36"/>
  <c r="G82" i="36" s="1"/>
  <c r="I82" i="36" s="1"/>
  <c r="C83" i="36"/>
  <c r="G83" i="36" s="1"/>
  <c r="I83" i="36" s="1"/>
  <c r="C79" i="36"/>
  <c r="G79" i="36" s="1"/>
  <c r="I79" i="36" s="1"/>
  <c r="M131" i="31"/>
  <c r="M130" i="31"/>
  <c r="M118" i="31"/>
  <c r="M109" i="31"/>
  <c r="L105" i="31" l="1"/>
  <c r="L44" i="31"/>
  <c r="L72" i="31"/>
  <c r="L10" i="31"/>
  <c r="F14" i="21"/>
  <c r="H91" i="36"/>
  <c r="H80" i="36"/>
  <c r="H83" i="36"/>
  <c r="H82" i="36"/>
  <c r="H89" i="36"/>
  <c r="H81" i="36"/>
  <c r="G87" i="36"/>
  <c r="I87" i="36" s="1"/>
  <c r="G90" i="36"/>
  <c r="I90" i="36" s="1"/>
  <c r="H79" i="36"/>
  <c r="G88" i="36"/>
  <c r="I88" i="36" s="1"/>
  <c r="H90" i="36" l="1"/>
  <c r="H87" i="36"/>
  <c r="H88" i="36"/>
  <c r="G59" i="21" l="1"/>
  <c r="C1" i="21"/>
  <c r="H31" i="43"/>
  <c r="F30" i="43"/>
  <c r="F29" i="43"/>
  <c r="I29" i="43" s="1"/>
  <c r="I28" i="43"/>
  <c r="H24" i="43"/>
  <c r="F23" i="43"/>
  <c r="I23" i="43" s="1"/>
  <c r="I21" i="43"/>
  <c r="C15" i="43"/>
  <c r="C22" i="43"/>
  <c r="C29" i="43"/>
  <c r="G68" i="21"/>
  <c r="G66" i="21"/>
  <c r="G51" i="21"/>
  <c r="G49" i="21"/>
  <c r="G25" i="21"/>
  <c r="G23" i="21"/>
  <c r="I14" i="43"/>
  <c r="G71" i="21" l="1"/>
  <c r="M18" i="44" a="1"/>
  <c r="M18" i="44" s="1"/>
  <c r="M33" i="44" a="1"/>
  <c r="M33" i="44" s="1"/>
  <c r="M30" i="44" a="1"/>
  <c r="M30" i="44" s="1"/>
  <c r="M29" i="44" a="1"/>
  <c r="M29" i="44" s="1"/>
  <c r="M44" i="44" a="1"/>
  <c r="M44" i="44" s="1"/>
  <c r="M43" i="44" a="1"/>
  <c r="M43" i="44" s="1"/>
  <c r="M34" i="44" a="1"/>
  <c r="M34" i="44" s="1"/>
  <c r="M19" i="44" a="1"/>
  <c r="M19" i="44" s="1"/>
  <c r="H9" i="44" a="1"/>
  <c r="H9" i="44" s="1"/>
  <c r="H8" i="44" a="1"/>
  <c r="H8" i="44" s="1"/>
  <c r="M5" i="44" a="1"/>
  <c r="M5" i="44" s="1"/>
  <c r="M42" i="44" a="1"/>
  <c r="M42" i="44" s="1"/>
  <c r="M28" i="44" a="1"/>
  <c r="M28" i="44" s="1"/>
  <c r="M17" i="44" a="1"/>
  <c r="M17" i="44" s="1"/>
  <c r="M22" i="44" a="1"/>
  <c r="M22" i="44" s="1"/>
  <c r="M13" i="44" a="1"/>
  <c r="M13" i="44" s="1"/>
  <c r="H77" i="44" a="1"/>
  <c r="H77" i="44" s="1"/>
  <c r="M27" i="44" a="1"/>
  <c r="M27" i="44" s="1"/>
  <c r="H5" i="44" a="1"/>
  <c r="H5" i="44" s="1"/>
  <c r="M38" i="44" a="1"/>
  <c r="M38" i="44" s="1"/>
  <c r="H7" i="44" a="1"/>
  <c r="H7" i="44" s="1"/>
  <c r="H6" i="44" a="1"/>
  <c r="H6" i="44" s="1"/>
  <c r="M12" i="44" a="1"/>
  <c r="M12" i="44" s="1"/>
  <c r="M11" i="44" a="1"/>
  <c r="M11" i="44" s="1"/>
  <c r="M36" i="44" a="1"/>
  <c r="M36" i="44" s="1"/>
  <c r="M25" i="44" a="1"/>
  <c r="M25" i="44" s="1"/>
  <c r="M10" i="44" a="1"/>
  <c r="M10" i="44" s="1"/>
  <c r="H88" i="44" a="1"/>
  <c r="H88" i="44" s="1"/>
  <c r="H104" i="44" a="1"/>
  <c r="H104" i="44" s="1"/>
  <c r="M26" i="44" a="1"/>
  <c r="M26" i="44" s="1"/>
  <c r="M37" i="44" a="1"/>
  <c r="M37" i="44" s="1"/>
  <c r="H96" i="44" a="1"/>
  <c r="H96" i="44" s="1"/>
  <c r="H14" i="44" a="1"/>
  <c r="H14" i="44" s="1"/>
  <c r="M35" i="44" a="1"/>
  <c r="M35" i="44" s="1"/>
  <c r="M21" i="44" a="1"/>
  <c r="M21" i="44" s="1"/>
  <c r="H12" i="44" a="1"/>
  <c r="H12" i="44" s="1"/>
  <c r="M41" i="44" a="1"/>
  <c r="M41" i="44" s="1"/>
  <c r="H97" i="44" a="1"/>
  <c r="H97" i="44" s="1"/>
  <c r="H89" i="44" a="1"/>
  <c r="H89" i="44" s="1"/>
  <c r="H13" i="44" a="1"/>
  <c r="H13" i="44" s="1"/>
  <c r="M20" i="44" a="1"/>
  <c r="M20" i="44" s="1"/>
  <c r="M9" i="44" a="1"/>
  <c r="M9" i="44" s="1"/>
  <c r="H84" i="44" a="1"/>
  <c r="H84" i="44" s="1"/>
  <c r="M8" i="44" a="1"/>
  <c r="M8" i="44" s="1"/>
  <c r="H87" i="44" a="1"/>
  <c r="H87" i="44" s="1"/>
  <c r="H11" i="44" a="1"/>
  <c r="H11" i="44" s="1"/>
  <c r="M7" i="44" a="1"/>
  <c r="M7" i="44" s="1"/>
  <c r="H92" i="44" a="1"/>
  <c r="H92" i="44" s="1"/>
  <c r="H10" i="44" a="1"/>
  <c r="H10" i="44" s="1"/>
  <c r="M40" i="44" a="1"/>
  <c r="M40" i="44" s="1"/>
  <c r="M32" i="44" a="1"/>
  <c r="M32" i="44" s="1"/>
  <c r="M24" i="44" a="1"/>
  <c r="M24" i="44" s="1"/>
  <c r="M16" i="44" a="1"/>
  <c r="M16" i="44" s="1"/>
  <c r="H91" i="44" a="1"/>
  <c r="H91" i="44" s="1"/>
  <c r="M15" i="44" a="1"/>
  <c r="M15" i="44" s="1"/>
  <c r="M39" i="44" a="1"/>
  <c r="M39" i="44" s="1"/>
  <c r="M31" i="44" a="1"/>
  <c r="M31" i="44" s="1"/>
  <c r="M23" i="44" a="1"/>
  <c r="M23" i="44" s="1"/>
  <c r="M14" i="44" a="1"/>
  <c r="M14" i="44" s="1"/>
  <c r="M6" i="44" a="1"/>
  <c r="M6" i="44" s="1"/>
  <c r="H103" i="44" a="1"/>
  <c r="H103" i="44" s="1"/>
  <c r="H95" i="44" a="1"/>
  <c r="H95" i="44" s="1"/>
  <c r="H102" i="44" a="1"/>
  <c r="H102" i="44" s="1"/>
  <c r="H94" i="44" a="1"/>
  <c r="H94" i="44" s="1"/>
  <c r="H86" i="44" a="1"/>
  <c r="H86" i="44" s="1"/>
  <c r="H78" i="44" a="1"/>
  <c r="H78" i="44" s="1"/>
  <c r="H101" i="44" a="1"/>
  <c r="H101" i="44" s="1"/>
  <c r="H93" i="44" a="1"/>
  <c r="H93" i="44" s="1"/>
  <c r="H85" i="44" a="1"/>
  <c r="H85" i="44" s="1"/>
  <c r="H100" i="44" a="1"/>
  <c r="H100" i="44" s="1"/>
  <c r="H83" i="44" a="1"/>
  <c r="H83" i="44" s="1"/>
  <c r="H99" i="44" a="1"/>
  <c r="H99" i="44" s="1"/>
  <c r="H90" i="44" a="1"/>
  <c r="H90" i="44" s="1"/>
  <c r="H82" i="44" a="1"/>
  <c r="H82" i="44" s="1"/>
  <c r="H98" i="44" a="1"/>
  <c r="H98" i="44" s="1"/>
  <c r="G31" i="43"/>
  <c r="G24" i="43"/>
  <c r="I30" i="43"/>
  <c r="I22" i="43"/>
  <c r="C7" i="43"/>
  <c r="G54" i="21"/>
  <c r="G28" i="21"/>
  <c r="M91" i="44" l="1" a="1"/>
  <c r="M91" i="44" s="1"/>
  <c r="M45" i="44" a="1"/>
  <c r="M45" i="44" s="1"/>
  <c r="M71" i="44" a="1"/>
  <c r="M71" i="44" s="1"/>
  <c r="M54" i="44" a="1"/>
  <c r="M54" i="44" s="1"/>
  <c r="M53" i="44" a="1"/>
  <c r="M53" i="44" s="1"/>
  <c r="M52" i="44" a="1"/>
  <c r="M52" i="44" s="1"/>
  <c r="M51" i="44" a="1"/>
  <c r="M51" i="44" s="1"/>
  <c r="M61" i="44" a="1"/>
  <c r="M61" i="44" s="1"/>
  <c r="M50" i="44" a="1"/>
  <c r="M50" i="44" s="1"/>
  <c r="M49" i="44" a="1"/>
  <c r="M49" i="44" s="1"/>
  <c r="M46" i="44" a="1"/>
  <c r="M46" i="44" s="1"/>
  <c r="M48" i="44" a="1"/>
  <c r="M48" i="44" s="1"/>
  <c r="M47" i="44" a="1"/>
  <c r="M47" i="44" s="1"/>
  <c r="H43" i="44" a="1"/>
  <c r="H43" i="44" s="1"/>
  <c r="H24" i="44" a="1"/>
  <c r="H24" i="44" s="1"/>
  <c r="H22" i="44" a="1"/>
  <c r="H22" i="44" s="1"/>
  <c r="H21" i="44" a="1"/>
  <c r="H21" i="44" s="1"/>
  <c r="H20" i="44" a="1"/>
  <c r="H20" i="44" s="1"/>
  <c r="H23" i="44" a="1"/>
  <c r="H23" i="44" s="1"/>
  <c r="H15" i="44" a="1"/>
  <c r="H15" i="44" s="1"/>
  <c r="H16" i="44" a="1"/>
  <c r="H16" i="44" s="1"/>
  <c r="H34" i="44" a="1"/>
  <c r="H34" i="44" s="1"/>
  <c r="H18" i="44" a="1"/>
  <c r="H18" i="44" s="1"/>
  <c r="H27" i="44" a="1"/>
  <c r="H27" i="44" s="1"/>
  <c r="H19" i="44" a="1"/>
  <c r="H19" i="44" s="1"/>
  <c r="H17" i="44" a="1"/>
  <c r="H17" i="44" s="1"/>
  <c r="M72" i="44" a="1"/>
  <c r="M72" i="44" s="1"/>
  <c r="M65" i="44" a="1"/>
  <c r="M65" i="44" s="1"/>
  <c r="M57" i="44" a="1"/>
  <c r="M57" i="44" s="1"/>
  <c r="H28" i="44" a="1"/>
  <c r="H28" i="44" s="1"/>
  <c r="H31" i="44" a="1"/>
  <c r="H31" i="44" s="1"/>
  <c r="H29" i="44" a="1"/>
  <c r="H29" i="44" s="1"/>
  <c r="H32" i="44" a="1"/>
  <c r="H32" i="44" s="1"/>
  <c r="H25" i="44" a="1"/>
  <c r="H25" i="44" s="1"/>
  <c r="H26" i="44" a="1"/>
  <c r="H26" i="44" s="1"/>
  <c r="H80" i="44" a="1"/>
  <c r="H80" i="44" s="1"/>
  <c r="H76" i="44" a="1"/>
  <c r="H76" i="44" s="1"/>
  <c r="H75" i="44" a="1"/>
  <c r="H75" i="44" s="1"/>
  <c r="H79" i="44" a="1"/>
  <c r="H79" i="44" s="1"/>
  <c r="H81" i="44" a="1"/>
  <c r="H81" i="44" s="1"/>
  <c r="M67" i="44" a="1"/>
  <c r="M67" i="44" s="1"/>
  <c r="M66" i="44" a="1"/>
  <c r="M66" i="44" s="1"/>
  <c r="M56" i="44" a="1"/>
  <c r="M56" i="44" s="1"/>
  <c r="M74" i="44" a="1"/>
  <c r="M74" i="44" s="1"/>
  <c r="M62" i="44" a="1"/>
  <c r="M62" i="44" s="1"/>
  <c r="M69" i="44" a="1"/>
  <c r="M69" i="44" s="1"/>
  <c r="M55" i="44" a="1"/>
  <c r="M55" i="44" s="1"/>
  <c r="M70" i="44" a="1"/>
  <c r="M70" i="44" s="1"/>
  <c r="M58" i="44" a="1"/>
  <c r="M58" i="44" s="1"/>
  <c r="M63" i="44" a="1"/>
  <c r="M63" i="44" s="1"/>
  <c r="M60" i="44" a="1"/>
  <c r="M60" i="44" s="1"/>
  <c r="M64" i="44" a="1"/>
  <c r="M64" i="44" s="1"/>
  <c r="M73" i="44" a="1"/>
  <c r="M73" i="44" s="1"/>
  <c r="M68" i="44" a="1"/>
  <c r="M68" i="44" s="1"/>
  <c r="M59" i="44" a="1"/>
  <c r="M59" i="44" s="1"/>
  <c r="H33" i="44" a="1"/>
  <c r="H33" i="44" s="1"/>
  <c r="H30" i="44" a="1"/>
  <c r="H30" i="44" s="1"/>
  <c r="H72" i="44" a="1"/>
  <c r="H72" i="44" s="1"/>
  <c r="M81" i="44" a="1"/>
  <c r="M81" i="44" s="1"/>
  <c r="M80" i="44" a="1"/>
  <c r="M80" i="44" s="1"/>
  <c r="H69" i="44" a="1"/>
  <c r="H69" i="44" s="1"/>
  <c r="M79" i="44" a="1"/>
  <c r="M79" i="44" s="1"/>
  <c r="M77" i="44" a="1"/>
  <c r="M77" i="44" s="1"/>
  <c r="M76" i="44" a="1"/>
  <c r="M76" i="44" s="1"/>
  <c r="H70" i="44" a="1"/>
  <c r="H70" i="44" s="1"/>
  <c r="H71" i="44" a="1"/>
  <c r="H71" i="44" s="1"/>
  <c r="H67" i="44" a="1"/>
  <c r="H67" i="44" s="1"/>
  <c r="H65" i="44" a="1"/>
  <c r="H65" i="44" s="1"/>
  <c r="M82" i="44" a="1"/>
  <c r="M82" i="44" s="1"/>
  <c r="H73" i="44" a="1"/>
  <c r="H73" i="44" s="1"/>
  <c r="M78" i="44" a="1"/>
  <c r="M78" i="44" s="1"/>
  <c r="M75" i="44" a="1"/>
  <c r="M75" i="44" s="1"/>
  <c r="M83" i="44" a="1"/>
  <c r="M83" i="44" s="1"/>
  <c r="M84" i="44" a="1"/>
  <c r="M84" i="44" s="1"/>
  <c r="H68" i="44" a="1"/>
  <c r="H68" i="44" s="1"/>
  <c r="H66" i="44" a="1"/>
  <c r="H66" i="44" s="1"/>
  <c r="H74" i="44" a="1"/>
  <c r="H74" i="44" s="1"/>
  <c r="H51" i="44" a="1"/>
  <c r="H51" i="44" s="1"/>
  <c r="M99" i="44" a="1"/>
  <c r="M99" i="44" s="1"/>
  <c r="M90" i="44" a="1"/>
  <c r="M90" i="44" s="1"/>
  <c r="H49" i="44" a="1"/>
  <c r="H49" i="44" s="1"/>
  <c r="M100" i="44" a="1"/>
  <c r="M100" i="44" s="1"/>
  <c r="M92" i="44" a="1"/>
  <c r="M92" i="44" s="1"/>
  <c r="H36" i="44" a="1"/>
  <c r="H36" i="44" s="1"/>
  <c r="H41" i="44" a="1"/>
  <c r="H41" i="44" s="1"/>
  <c r="H44" i="44" a="1"/>
  <c r="H44" i="44" s="1"/>
  <c r="I31" i="43"/>
  <c r="M102" i="44" a="1"/>
  <c r="M102" i="44" s="1"/>
  <c r="M85" i="44" a="1"/>
  <c r="M85" i="44" s="1"/>
  <c r="M94" i="44" a="1"/>
  <c r="M94" i="44" s="1"/>
  <c r="M103" i="44" a="1"/>
  <c r="M103" i="44" s="1"/>
  <c r="M95" i="44" a="1"/>
  <c r="M95" i="44" s="1"/>
  <c r="M86" i="44" a="1"/>
  <c r="M86" i="44" s="1"/>
  <c r="M96" i="44" a="1"/>
  <c r="M96" i="44" s="1"/>
  <c r="M104" i="44" a="1"/>
  <c r="M104" i="44" s="1"/>
  <c r="M87" i="44" a="1"/>
  <c r="M87" i="44" s="1"/>
  <c r="M88" i="44" a="1"/>
  <c r="M88" i="44" s="1"/>
  <c r="M89" i="44" a="1"/>
  <c r="M89" i="44" s="1"/>
  <c r="M98" i="44" a="1"/>
  <c r="M98" i="44" s="1"/>
  <c r="M97" i="44" a="1"/>
  <c r="M97" i="44" s="1"/>
  <c r="H60" i="44" a="1"/>
  <c r="H60" i="44" s="1"/>
  <c r="M93" i="44" a="1"/>
  <c r="M93" i="44" s="1"/>
  <c r="I24" i="43"/>
  <c r="H37" i="44" a="1"/>
  <c r="H37" i="44" s="1"/>
  <c r="H45" i="44" a="1"/>
  <c r="H45" i="44" s="1"/>
  <c r="H53" i="44" a="1"/>
  <c r="H53" i="44" s="1"/>
  <c r="H61" i="44" a="1"/>
  <c r="H61" i="44" s="1"/>
  <c r="H46" i="44" a="1"/>
  <c r="H46" i="44" s="1"/>
  <c r="H54" i="44" a="1"/>
  <c r="H54" i="44" s="1"/>
  <c r="H63" i="44" a="1"/>
  <c r="H63" i="44" s="1"/>
  <c r="H62" i="44" a="1"/>
  <c r="H62" i="44" s="1"/>
  <c r="H38" i="44" a="1"/>
  <c r="H38" i="44" s="1"/>
  <c r="H56" i="44" a="1"/>
  <c r="H56" i="44" s="1"/>
  <c r="H47" i="44" a="1"/>
  <c r="H47" i="44" s="1"/>
  <c r="H55" i="44" a="1"/>
  <c r="H55" i="44" s="1"/>
  <c r="H57" i="44" a="1"/>
  <c r="H57" i="44" s="1"/>
  <c r="H64" i="44" a="1"/>
  <c r="H64" i="44" s="1"/>
  <c r="H39" i="44" a="1"/>
  <c r="H39" i="44" s="1"/>
  <c r="H40" i="44" a="1"/>
  <c r="H40" i="44" s="1"/>
  <c r="H48" i="44" a="1"/>
  <c r="H48" i="44" s="1"/>
  <c r="H50" i="44" a="1"/>
  <c r="H50" i="44" s="1"/>
  <c r="H42" i="44" a="1"/>
  <c r="H42" i="44" s="1"/>
  <c r="H59" i="44" a="1"/>
  <c r="H59" i="44" s="1"/>
  <c r="H35" i="44" a="1"/>
  <c r="H35" i="44" s="1"/>
  <c r="M101" i="44" a="1"/>
  <c r="M101" i="44" s="1"/>
  <c r="H52" i="44" a="1"/>
  <c r="H52" i="44" s="1"/>
  <c r="H58" i="44" a="1"/>
  <c r="H58" i="44" s="1"/>
  <c r="D10" i="21"/>
  <c r="M105" i="44" l="1"/>
  <c r="H105" i="44"/>
  <c r="H17" i="43"/>
  <c r="F16" i="43"/>
  <c r="I16" i="43" s="1"/>
  <c r="C9" i="43"/>
  <c r="C8" i="43"/>
  <c r="C87" i="44" l="1" a="1"/>
  <c r="C87" i="44" s="1"/>
  <c r="C104" i="44" a="1"/>
  <c r="C104" i="44" s="1"/>
  <c r="C96" i="44" a="1"/>
  <c r="C96" i="44" s="1"/>
  <c r="C99" i="44" a="1"/>
  <c r="C99" i="44" s="1"/>
  <c r="C90" i="44" a="1"/>
  <c r="C90" i="44" s="1"/>
  <c r="C91" i="44" a="1"/>
  <c r="C91" i="44" s="1"/>
  <c r="C88" i="44" a="1"/>
  <c r="C88" i="44" s="1"/>
  <c r="C97" i="44" a="1"/>
  <c r="C97" i="44" s="1"/>
  <c r="C98" i="44" a="1"/>
  <c r="C98" i="44" s="1"/>
  <c r="C101" i="44" a="1"/>
  <c r="C101" i="44" s="1"/>
  <c r="C94" i="44" a="1"/>
  <c r="C94" i="44" s="1"/>
  <c r="C103" i="44" a="1"/>
  <c r="C103" i="44" s="1"/>
  <c r="C85" i="44" a="1"/>
  <c r="C85" i="44" s="1"/>
  <c r="C89" i="44" a="1"/>
  <c r="C89" i="44" s="1"/>
  <c r="C100" i="44" a="1"/>
  <c r="C100" i="44" s="1"/>
  <c r="C93" i="44" a="1"/>
  <c r="C93" i="44" s="1"/>
  <c r="C102" i="44" a="1"/>
  <c r="C102" i="44" s="1"/>
  <c r="C92" i="44" a="1"/>
  <c r="C92" i="44" s="1"/>
  <c r="C86" i="44" a="1"/>
  <c r="C86" i="44" s="1"/>
  <c r="C95" i="44" a="1"/>
  <c r="C95" i="44" s="1"/>
  <c r="G17" i="43"/>
  <c r="I15" i="43"/>
  <c r="C61" i="44" l="1" a="1"/>
  <c r="C61" i="44" s="1"/>
  <c r="C15" i="44" a="1"/>
  <c r="C15" i="44" s="1"/>
  <c r="C19" i="44" a="1"/>
  <c r="C19" i="44" s="1"/>
  <c r="C7" i="44" a="1"/>
  <c r="C7" i="44" s="1"/>
  <c r="C18" i="44" a="1"/>
  <c r="C18" i="44" s="1"/>
  <c r="C11" i="44" a="1"/>
  <c r="C11" i="44" s="1"/>
  <c r="C10" i="44" a="1"/>
  <c r="C10" i="44" s="1"/>
  <c r="C17" i="44" a="1"/>
  <c r="C17" i="44" s="1"/>
  <c r="C9" i="44" a="1"/>
  <c r="C9" i="44" s="1"/>
  <c r="C13" i="44" a="1"/>
  <c r="C13" i="44" s="1"/>
  <c r="C16" i="44" a="1"/>
  <c r="C16" i="44" s="1"/>
  <c r="C5" i="44" a="1"/>
  <c r="C5" i="44" s="1"/>
  <c r="C6" i="44" a="1"/>
  <c r="C6" i="44" s="1"/>
  <c r="C8" i="44" a="1"/>
  <c r="C8" i="44" s="1"/>
  <c r="C14" i="44" a="1"/>
  <c r="C14" i="44" s="1"/>
  <c r="C12" i="44" a="1"/>
  <c r="C12" i="44" s="1"/>
  <c r="C31" i="44" a="1"/>
  <c r="C31" i="44" s="1"/>
  <c r="C23" i="44" a="1"/>
  <c r="C23" i="44" s="1"/>
  <c r="C32" i="44" a="1"/>
  <c r="C32" i="44" s="1"/>
  <c r="C27" i="44" a="1"/>
  <c r="C27" i="44" s="1"/>
  <c r="C21" i="44" a="1"/>
  <c r="C21" i="44" s="1"/>
  <c r="C33" i="44" a="1"/>
  <c r="C33" i="44" s="1"/>
  <c r="C25" i="44" a="1"/>
  <c r="C25" i="44" s="1"/>
  <c r="C24" i="44" a="1"/>
  <c r="C24" i="44" s="1"/>
  <c r="C30" i="44" a="1"/>
  <c r="C30" i="44" s="1"/>
  <c r="C28" i="44" a="1"/>
  <c r="C28" i="44" s="1"/>
  <c r="C22" i="44" a="1"/>
  <c r="C22" i="44" s="1"/>
  <c r="C34" i="44" a="1"/>
  <c r="C34" i="44" s="1"/>
  <c r="C26" i="44" a="1"/>
  <c r="C26" i="44" s="1"/>
  <c r="C29" i="44" a="1"/>
  <c r="C29" i="44" s="1"/>
  <c r="C20" i="44" a="1"/>
  <c r="C20" i="44" s="1"/>
  <c r="C39" i="44" a="1"/>
  <c r="C39" i="44" s="1"/>
  <c r="C75" i="44" a="1"/>
  <c r="C75" i="44" s="1"/>
  <c r="C42" i="44" a="1"/>
  <c r="C42" i="44" s="1"/>
  <c r="C46" i="44" a="1"/>
  <c r="C46" i="44" s="1"/>
  <c r="C38" i="44" a="1"/>
  <c r="C38" i="44" s="1"/>
  <c r="C79" i="44" a="1"/>
  <c r="C79" i="44" s="1"/>
  <c r="C36" i="44" a="1"/>
  <c r="C36" i="44" s="1"/>
  <c r="C49" i="44" a="1"/>
  <c r="C49" i="44" s="1"/>
  <c r="C70" i="44" a="1"/>
  <c r="C70" i="44" s="1"/>
  <c r="C35" i="44" a="1"/>
  <c r="C35" i="44" s="1"/>
  <c r="C59" i="44" a="1"/>
  <c r="C59" i="44" s="1"/>
  <c r="C40" i="44" a="1"/>
  <c r="C40" i="44" s="1"/>
  <c r="C51" i="44" a="1"/>
  <c r="C51" i="44" s="1"/>
  <c r="C82" i="44" a="1"/>
  <c r="C82" i="44" s="1"/>
  <c r="C80" i="44" a="1"/>
  <c r="C80" i="44" s="1"/>
  <c r="C41" i="44" a="1"/>
  <c r="C41" i="44" s="1"/>
  <c r="C72" i="44" a="1"/>
  <c r="C72" i="44" s="1"/>
  <c r="C77" i="44" a="1"/>
  <c r="C77" i="44" s="1"/>
  <c r="C54" i="44" a="1"/>
  <c r="C54" i="44" s="1"/>
  <c r="C44" i="44" a="1"/>
  <c r="C44" i="44" s="1"/>
  <c r="C60" i="44" a="1"/>
  <c r="C60" i="44" s="1"/>
  <c r="C74" i="44" a="1"/>
  <c r="C74" i="44" s="1"/>
  <c r="C43" i="44" a="1"/>
  <c r="C43" i="44" s="1"/>
  <c r="C68" i="44" a="1"/>
  <c r="C68" i="44" s="1"/>
  <c r="C37" i="44" a="1"/>
  <c r="C37" i="44" s="1"/>
  <c r="C56" i="44" a="1"/>
  <c r="C56" i="44" s="1"/>
  <c r="C83" i="44" a="1"/>
  <c r="C83" i="44" s="1"/>
  <c r="C81" i="44" a="1"/>
  <c r="C81" i="44" s="1"/>
  <c r="C50" i="44" a="1"/>
  <c r="C50" i="44" s="1"/>
  <c r="C64" i="44" a="1"/>
  <c r="C64" i="44" s="1"/>
  <c r="C63" i="44" a="1"/>
  <c r="C63" i="44" s="1"/>
  <c r="C48" i="44" a="1"/>
  <c r="C48" i="44" s="1"/>
  <c r="C52" i="44" a="1"/>
  <c r="C52" i="44" s="1"/>
  <c r="C65" i="44" a="1"/>
  <c r="C65" i="44" s="1"/>
  <c r="C71" i="44" a="1"/>
  <c r="C71" i="44" s="1"/>
  <c r="C76" i="44" a="1"/>
  <c r="C76" i="44" s="1"/>
  <c r="C53" i="44" a="1"/>
  <c r="C53" i="44" s="1"/>
  <c r="C84" i="44" a="1"/>
  <c r="C84" i="44" s="1"/>
  <c r="C69" i="44" a="1"/>
  <c r="C69" i="44" s="1"/>
  <c r="C62" i="44" a="1"/>
  <c r="C62" i="44" s="1"/>
  <c r="C67" i="44" a="1"/>
  <c r="C67" i="44" s="1"/>
  <c r="C45" i="44" a="1"/>
  <c r="C45" i="44" s="1"/>
  <c r="C78" i="44" a="1"/>
  <c r="C78" i="44" s="1"/>
  <c r="C66" i="44" a="1"/>
  <c r="C66" i="44" s="1"/>
  <c r="C55" i="44" a="1"/>
  <c r="C55" i="44" s="1"/>
  <c r="C58" i="44" a="1"/>
  <c r="C58" i="44" s="1"/>
  <c r="C47" i="44" a="1"/>
  <c r="C47" i="44" s="1"/>
  <c r="C57" i="44" a="1"/>
  <c r="C57" i="44" s="1"/>
  <c r="C73" i="44" a="1"/>
  <c r="C73" i="44" s="1"/>
  <c r="I17" i="43"/>
  <c r="C105" i="44" l="1"/>
  <c r="C54" i="36" l="1"/>
  <c r="C31" i="36"/>
  <c r="C8" i="36"/>
  <c r="C74" i="24"/>
  <c r="C41" i="24"/>
  <c r="C8" i="24"/>
  <c r="C74" i="31"/>
  <c r="C41" i="31"/>
  <c r="C8" i="31"/>
  <c r="D14" i="42"/>
  <c r="D12" i="42"/>
  <c r="D10" i="42"/>
  <c r="D8" i="42"/>
  <c r="D6" i="31" l="1"/>
  <c r="D6" i="36"/>
  <c r="M10" i="31" l="1"/>
  <c r="C1" i="42"/>
  <c r="C1" i="36"/>
  <c r="C1" i="31"/>
  <c r="M11" i="31" l="1"/>
  <c r="M12" i="31"/>
  <c r="M13" i="31"/>
  <c r="M14" i="31"/>
  <c r="M15" i="31"/>
  <c r="M16" i="31"/>
  <c r="M17" i="31"/>
  <c r="M18" i="31"/>
  <c r="M19" i="31"/>
  <c r="M20" i="31"/>
  <c r="M21" i="31"/>
  <c r="M22" i="31"/>
  <c r="M39" i="31"/>
  <c r="D6" i="21"/>
  <c r="H5" i="36"/>
  <c r="G60" i="21"/>
  <c r="F60" i="21" s="1"/>
  <c r="G61" i="21"/>
  <c r="F61" i="21" s="1"/>
  <c r="G62" i="21"/>
  <c r="G63" i="21"/>
  <c r="F63" i="21" s="1"/>
  <c r="G64" i="21"/>
  <c r="F64" i="21" s="1"/>
  <c r="F33" i="21"/>
  <c r="G34" i="21"/>
  <c r="F34" i="21" s="1"/>
  <c r="G35" i="21"/>
  <c r="F35" i="21" s="1"/>
  <c r="G36" i="21"/>
  <c r="F36" i="21" s="1"/>
  <c r="G37" i="21"/>
  <c r="F37" i="21" s="1"/>
  <c r="G38" i="21"/>
  <c r="F38" i="21" s="1"/>
  <c r="F39" i="21"/>
  <c r="G40" i="21"/>
  <c r="G41" i="21"/>
  <c r="F41" i="21" s="1"/>
  <c r="G42" i="21"/>
  <c r="F42" i="21" s="1"/>
  <c r="G43" i="21"/>
  <c r="F43" i="21" s="1"/>
  <c r="G44" i="21"/>
  <c r="F44" i="21" s="1"/>
  <c r="G45" i="21"/>
  <c r="F45" i="21" s="1"/>
  <c r="G46" i="21"/>
  <c r="F46" i="21" s="1"/>
  <c r="F47" i="21"/>
  <c r="G15" i="21"/>
  <c r="G16" i="21"/>
  <c r="F16" i="21" s="1"/>
  <c r="G17" i="21"/>
  <c r="F17" i="21" s="1"/>
  <c r="G18" i="21"/>
  <c r="F18" i="21" s="1"/>
  <c r="F19" i="21"/>
  <c r="G20" i="21"/>
  <c r="F20" i="21" s="1"/>
  <c r="G21" i="21"/>
  <c r="F21" i="21" s="1"/>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C72" i="36"/>
  <c r="D72" i="36"/>
  <c r="E72" i="36"/>
  <c r="F72" i="36"/>
  <c r="C73" i="36"/>
  <c r="D73" i="36"/>
  <c r="E73" i="36"/>
  <c r="F73" i="36"/>
  <c r="C74" i="36"/>
  <c r="D74" i="36"/>
  <c r="E74" i="36"/>
  <c r="F74" i="36"/>
  <c r="C75" i="36"/>
  <c r="D75" i="36"/>
  <c r="E75" i="36"/>
  <c r="F75" i="36"/>
  <c r="D56" i="36"/>
  <c r="E56" i="36"/>
  <c r="F56" i="36"/>
  <c r="C56" i="36"/>
  <c r="C38" i="36"/>
  <c r="D38" i="36"/>
  <c r="E38" i="36"/>
  <c r="F38" i="36"/>
  <c r="C39" i="36"/>
  <c r="D39" i="36"/>
  <c r="E39" i="36"/>
  <c r="F39" i="36"/>
  <c r="C40" i="36"/>
  <c r="D40" i="36"/>
  <c r="E40" i="36"/>
  <c r="F40" i="36"/>
  <c r="C41" i="36"/>
  <c r="D41" i="36"/>
  <c r="E41" i="36"/>
  <c r="F41" i="36"/>
  <c r="C42" i="36"/>
  <c r="D42" i="36"/>
  <c r="E42" i="36"/>
  <c r="F42" i="36"/>
  <c r="C43" i="36"/>
  <c r="D43" i="36"/>
  <c r="E43" i="36"/>
  <c r="F43" i="36"/>
  <c r="C44" i="36"/>
  <c r="D44" i="36"/>
  <c r="E44" i="36"/>
  <c r="F44" i="36"/>
  <c r="C45" i="36"/>
  <c r="D45" i="36"/>
  <c r="E45" i="36"/>
  <c r="F45" i="36"/>
  <c r="C46" i="36"/>
  <c r="D46" i="36"/>
  <c r="E46" i="36"/>
  <c r="F46" i="36"/>
  <c r="C47" i="36"/>
  <c r="D47" i="36"/>
  <c r="E47" i="36"/>
  <c r="F47" i="36"/>
  <c r="C48" i="36"/>
  <c r="D48" i="36"/>
  <c r="E48" i="36"/>
  <c r="F48" i="36"/>
  <c r="C49" i="36"/>
  <c r="D49" i="36"/>
  <c r="E49" i="36"/>
  <c r="F49" i="36"/>
  <c r="C50" i="36"/>
  <c r="D50" i="36"/>
  <c r="E50" i="36"/>
  <c r="F50" i="36"/>
  <c r="C51" i="36"/>
  <c r="D51" i="36"/>
  <c r="E51" i="36"/>
  <c r="F51" i="36"/>
  <c r="C52" i="36"/>
  <c r="D52" i="36"/>
  <c r="E52" i="36"/>
  <c r="F52" i="36"/>
  <c r="C15" i="36"/>
  <c r="D15" i="36"/>
  <c r="E15" i="36"/>
  <c r="F15" i="36"/>
  <c r="C16" i="36"/>
  <c r="D16" i="36"/>
  <c r="E16" i="36"/>
  <c r="F16" i="36"/>
  <c r="C17" i="36"/>
  <c r="D17" i="36"/>
  <c r="E17" i="36"/>
  <c r="F17" i="36"/>
  <c r="C18" i="36"/>
  <c r="D18" i="36"/>
  <c r="E18" i="36"/>
  <c r="F18" i="36"/>
  <c r="C19" i="36"/>
  <c r="D19" i="36"/>
  <c r="E19" i="36"/>
  <c r="F19" i="36"/>
  <c r="C20" i="36"/>
  <c r="D20" i="36"/>
  <c r="E20" i="36"/>
  <c r="F20" i="36"/>
  <c r="C21" i="36"/>
  <c r="D21" i="36"/>
  <c r="E21" i="36"/>
  <c r="F21" i="36"/>
  <c r="C22" i="36"/>
  <c r="D22" i="36"/>
  <c r="E22" i="36"/>
  <c r="F22" i="36"/>
  <c r="C23" i="36"/>
  <c r="D23" i="36"/>
  <c r="E23" i="36"/>
  <c r="F23" i="36"/>
  <c r="C24" i="36"/>
  <c r="D24" i="36"/>
  <c r="E24" i="36"/>
  <c r="F24" i="36"/>
  <c r="C25" i="36"/>
  <c r="D25" i="36"/>
  <c r="E25" i="36"/>
  <c r="F25" i="36"/>
  <c r="C26" i="36"/>
  <c r="D26" i="36"/>
  <c r="E26" i="36"/>
  <c r="F26" i="36"/>
  <c r="C27" i="36"/>
  <c r="D27" i="36"/>
  <c r="E27" i="36"/>
  <c r="F27" i="36"/>
  <c r="C28" i="36"/>
  <c r="D28" i="36"/>
  <c r="E28" i="36"/>
  <c r="F28" i="36"/>
  <c r="C29" i="36"/>
  <c r="D29" i="36"/>
  <c r="E29" i="36"/>
  <c r="F29" i="36"/>
  <c r="M79" i="31"/>
  <c r="M105" i="31"/>
  <c r="M104" i="31"/>
  <c r="M103" i="31"/>
  <c r="M102" i="31"/>
  <c r="M101" i="31"/>
  <c r="M100" i="31"/>
  <c r="M99" i="31"/>
  <c r="M98" i="31"/>
  <c r="M97" i="31"/>
  <c r="M96" i="31"/>
  <c r="M84" i="31"/>
  <c r="M83" i="31"/>
  <c r="M82" i="31"/>
  <c r="M81" i="31"/>
  <c r="M80" i="31"/>
  <c r="M78" i="31"/>
  <c r="M77" i="31"/>
  <c r="M76" i="31"/>
  <c r="M71" i="31"/>
  <c r="M70" i="31"/>
  <c r="M69" i="31"/>
  <c r="M68" i="31"/>
  <c r="M67" i="31"/>
  <c r="M65" i="31"/>
  <c r="M64" i="31"/>
  <c r="M63" i="31"/>
  <c r="M52" i="31"/>
  <c r="M51" i="31"/>
  <c r="M50" i="31"/>
  <c r="M49" i="31"/>
  <c r="M48" i="31"/>
  <c r="M47" i="31"/>
  <c r="M46" i="31"/>
  <c r="M45" i="31"/>
  <c r="F69" i="21" l="1"/>
  <c r="F52" i="21"/>
  <c r="G26" i="21"/>
  <c r="F59" i="21"/>
  <c r="G66" i="36"/>
  <c r="I66" i="36" s="1"/>
  <c r="G64" i="36"/>
  <c r="G62" i="36"/>
  <c r="G69" i="36"/>
  <c r="G45" i="36"/>
  <c r="I45" i="36" s="1"/>
  <c r="G70" i="36"/>
  <c r="I70" i="36" s="1"/>
  <c r="G48" i="21"/>
  <c r="G65" i="21"/>
  <c r="F62" i="21"/>
  <c r="F40" i="21"/>
  <c r="G22" i="21"/>
  <c r="F15" i="21"/>
  <c r="G51" i="36"/>
  <c r="G43" i="36"/>
  <c r="G41" i="36"/>
  <c r="I41" i="36" s="1"/>
  <c r="G39" i="36"/>
  <c r="I39" i="36" s="1"/>
  <c r="G42" i="36"/>
  <c r="I42" i="36" s="1"/>
  <c r="G44" i="36"/>
  <c r="I44" i="36" s="1"/>
  <c r="G63" i="36"/>
  <c r="I63" i="36" s="1"/>
  <c r="G61" i="36"/>
  <c r="G59" i="36"/>
  <c r="I59" i="36" s="1"/>
  <c r="G57" i="36"/>
  <c r="I57" i="36" s="1"/>
  <c r="G40" i="36"/>
  <c r="I40" i="36" s="1"/>
  <c r="G71" i="36"/>
  <c r="I71" i="36" s="1"/>
  <c r="G74" i="36"/>
  <c r="I74" i="36" s="1"/>
  <c r="G72" i="36"/>
  <c r="G60" i="36"/>
  <c r="I60" i="36" s="1"/>
  <c r="G67" i="36"/>
  <c r="I67" i="36" s="1"/>
  <c r="G65" i="36"/>
  <c r="I65" i="36" s="1"/>
  <c r="G58" i="36"/>
  <c r="I58" i="36" s="1"/>
  <c r="G75" i="36"/>
  <c r="I75" i="36" s="1"/>
  <c r="G73" i="36"/>
  <c r="I73" i="36" s="1"/>
  <c r="G68" i="36"/>
  <c r="I68" i="36" s="1"/>
  <c r="G49" i="36"/>
  <c r="I49" i="36" s="1"/>
  <c r="G47" i="36"/>
  <c r="I47" i="36" s="1"/>
  <c r="G52" i="36"/>
  <c r="I52" i="36" s="1"/>
  <c r="G50" i="36"/>
  <c r="I50" i="36" s="1"/>
  <c r="G48" i="36"/>
  <c r="I48" i="36" s="1"/>
  <c r="G46" i="36"/>
  <c r="G38" i="36"/>
  <c r="H45" i="36" l="1"/>
  <c r="F65" i="21"/>
  <c r="G67" i="21" s="1"/>
  <c r="H67" i="21" s="1"/>
  <c r="I18" i="44"/>
  <c r="J18" i="44" s="1"/>
  <c r="I32" i="44"/>
  <c r="J32" i="44" s="1"/>
  <c r="I46" i="44"/>
  <c r="J46" i="44" s="1"/>
  <c r="I60" i="44"/>
  <c r="J60" i="44" s="1"/>
  <c r="I74" i="44"/>
  <c r="J74" i="44" s="1"/>
  <c r="I88" i="44"/>
  <c r="J88" i="44" s="1"/>
  <c r="I102" i="44"/>
  <c r="J102" i="44" s="1"/>
  <c r="I20" i="44"/>
  <c r="J20" i="44" s="1"/>
  <c r="I62" i="44"/>
  <c r="J62" i="44" s="1"/>
  <c r="I90" i="44"/>
  <c r="J90" i="44" s="1"/>
  <c r="I64" i="44"/>
  <c r="J64" i="44" s="1"/>
  <c r="I42" i="44"/>
  <c r="J42" i="44" s="1"/>
  <c r="I15" i="44"/>
  <c r="J15" i="44" s="1"/>
  <c r="I99" i="44"/>
  <c r="J99" i="44" s="1"/>
  <c r="I58" i="44"/>
  <c r="J58" i="44" s="1"/>
  <c r="I73" i="44"/>
  <c r="J73" i="44" s="1"/>
  <c r="I19" i="44"/>
  <c r="J19" i="44" s="1"/>
  <c r="I33" i="44"/>
  <c r="J33" i="44" s="1"/>
  <c r="I47" i="44"/>
  <c r="J47" i="44" s="1"/>
  <c r="I61" i="44"/>
  <c r="J61" i="44" s="1"/>
  <c r="I75" i="44"/>
  <c r="J75" i="44" s="1"/>
  <c r="I89" i="44"/>
  <c r="J89" i="44" s="1"/>
  <c r="I103" i="44"/>
  <c r="J103" i="44" s="1"/>
  <c r="I34" i="44"/>
  <c r="J34" i="44" s="1"/>
  <c r="I48" i="44"/>
  <c r="J48" i="44" s="1"/>
  <c r="I76" i="44"/>
  <c r="J76" i="44" s="1"/>
  <c r="I104" i="44"/>
  <c r="J104" i="44" s="1"/>
  <c r="I78" i="44"/>
  <c r="J78" i="44" s="1"/>
  <c r="I56" i="44"/>
  <c r="J56" i="44" s="1"/>
  <c r="I29" i="44"/>
  <c r="J29" i="44" s="1"/>
  <c r="I30" i="44"/>
  <c r="J30" i="44" s="1"/>
  <c r="I72" i="44"/>
  <c r="J72" i="44" s="1"/>
  <c r="I59" i="44"/>
  <c r="J59" i="44" s="1"/>
  <c r="I6" i="44"/>
  <c r="J6" i="44" s="1"/>
  <c r="I7" i="44"/>
  <c r="J7" i="44" s="1"/>
  <c r="I21" i="44"/>
  <c r="J21" i="44" s="1"/>
  <c r="I35" i="44"/>
  <c r="J35" i="44" s="1"/>
  <c r="I49" i="44"/>
  <c r="J49" i="44" s="1"/>
  <c r="I63" i="44"/>
  <c r="J63" i="44" s="1"/>
  <c r="I77" i="44"/>
  <c r="J77" i="44" s="1"/>
  <c r="I91" i="44"/>
  <c r="J91" i="44" s="1"/>
  <c r="I5" i="44"/>
  <c r="J5" i="44" s="1"/>
  <c r="I8" i="44"/>
  <c r="J8" i="44" s="1"/>
  <c r="I22" i="44"/>
  <c r="J22" i="44" s="1"/>
  <c r="I36" i="44"/>
  <c r="J36" i="44" s="1"/>
  <c r="I50" i="44"/>
  <c r="J50" i="44" s="1"/>
  <c r="I92" i="44"/>
  <c r="J92" i="44" s="1"/>
  <c r="I98" i="44"/>
  <c r="J98" i="44" s="1"/>
  <c r="I71" i="44"/>
  <c r="J71" i="44" s="1"/>
  <c r="I44" i="44"/>
  <c r="J44" i="44" s="1"/>
  <c r="I100" i="44"/>
  <c r="J100" i="44" s="1"/>
  <c r="I31" i="44"/>
  <c r="J31" i="44" s="1"/>
  <c r="I101" i="44"/>
  <c r="J101" i="44" s="1"/>
  <c r="I9" i="44"/>
  <c r="J9" i="44" s="1"/>
  <c r="I23" i="44"/>
  <c r="J23" i="44" s="1"/>
  <c r="I37" i="44"/>
  <c r="J37" i="44" s="1"/>
  <c r="I51" i="44"/>
  <c r="J51" i="44" s="1"/>
  <c r="I65" i="44"/>
  <c r="J65" i="44" s="1"/>
  <c r="I79" i="44"/>
  <c r="J79" i="44" s="1"/>
  <c r="I93" i="44"/>
  <c r="J93" i="44" s="1"/>
  <c r="I11" i="44"/>
  <c r="J11" i="44" s="1"/>
  <c r="I39" i="44"/>
  <c r="J39" i="44" s="1"/>
  <c r="I67" i="44"/>
  <c r="J67" i="44" s="1"/>
  <c r="I95" i="44"/>
  <c r="J95" i="44" s="1"/>
  <c r="I97" i="44"/>
  <c r="J97" i="44" s="1"/>
  <c r="I70" i="44"/>
  <c r="J70" i="44" s="1"/>
  <c r="I43" i="44"/>
  <c r="J43" i="44" s="1"/>
  <c r="I85" i="44"/>
  <c r="J85" i="44" s="1"/>
  <c r="I10" i="44"/>
  <c r="J10" i="44" s="1"/>
  <c r="I24" i="44"/>
  <c r="J24" i="44" s="1"/>
  <c r="I38" i="44"/>
  <c r="J38" i="44" s="1"/>
  <c r="I52" i="44"/>
  <c r="J52" i="44" s="1"/>
  <c r="I66" i="44"/>
  <c r="J66" i="44" s="1"/>
  <c r="I80" i="44"/>
  <c r="J80" i="44" s="1"/>
  <c r="I94" i="44"/>
  <c r="J94" i="44" s="1"/>
  <c r="I25" i="44"/>
  <c r="J25" i="44" s="1"/>
  <c r="I53" i="44"/>
  <c r="J53" i="44" s="1"/>
  <c r="I81" i="44"/>
  <c r="J81" i="44" s="1"/>
  <c r="I69" i="44"/>
  <c r="J69" i="44" s="1"/>
  <c r="I28" i="44"/>
  <c r="J28" i="44" s="1"/>
  <c r="I84" i="44"/>
  <c r="J84" i="44" s="1"/>
  <c r="I57" i="44"/>
  <c r="J57" i="44" s="1"/>
  <c r="I16" i="44"/>
  <c r="J16" i="44" s="1"/>
  <c r="I86" i="44"/>
  <c r="J86" i="44" s="1"/>
  <c r="I17" i="44"/>
  <c r="J17" i="44" s="1"/>
  <c r="I45" i="44"/>
  <c r="J45" i="44" s="1"/>
  <c r="I12" i="44"/>
  <c r="J12" i="44" s="1"/>
  <c r="I26" i="44"/>
  <c r="J26" i="44" s="1"/>
  <c r="I40" i="44"/>
  <c r="J40" i="44" s="1"/>
  <c r="I54" i="44"/>
  <c r="J54" i="44" s="1"/>
  <c r="I68" i="44"/>
  <c r="J68" i="44" s="1"/>
  <c r="I82" i="44"/>
  <c r="J82" i="44" s="1"/>
  <c r="I96" i="44"/>
  <c r="J96" i="44" s="1"/>
  <c r="I13" i="44"/>
  <c r="J13" i="44" s="1"/>
  <c r="I27" i="44"/>
  <c r="J27" i="44" s="1"/>
  <c r="I41" i="44"/>
  <c r="J41" i="44" s="1"/>
  <c r="I55" i="44"/>
  <c r="J55" i="44" s="1"/>
  <c r="I83" i="44"/>
  <c r="J83" i="44" s="1"/>
  <c r="I14" i="44"/>
  <c r="J14" i="44" s="1"/>
  <c r="I87" i="44"/>
  <c r="J87" i="44" s="1"/>
  <c r="N12" i="44"/>
  <c r="O12" i="44" s="1"/>
  <c r="N26" i="44"/>
  <c r="O26" i="44" s="1"/>
  <c r="N40" i="44"/>
  <c r="O40" i="44" s="1"/>
  <c r="N54" i="44"/>
  <c r="O54" i="44" s="1"/>
  <c r="N68" i="44"/>
  <c r="O68" i="44" s="1"/>
  <c r="N82" i="44"/>
  <c r="O82" i="44" s="1"/>
  <c r="N96" i="44"/>
  <c r="O96" i="44" s="1"/>
  <c r="N29" i="44"/>
  <c r="O29" i="44" s="1"/>
  <c r="N85" i="44"/>
  <c r="O85" i="44" s="1"/>
  <c r="N44" i="44"/>
  <c r="O44" i="44" s="1"/>
  <c r="N72" i="44"/>
  <c r="O72" i="44" s="1"/>
  <c r="N31" i="44"/>
  <c r="O31" i="44" s="1"/>
  <c r="N73" i="44"/>
  <c r="O73" i="44" s="1"/>
  <c r="N101" i="44"/>
  <c r="O101" i="44" s="1"/>
  <c r="N46" i="44"/>
  <c r="O46" i="44" s="1"/>
  <c r="N88" i="44"/>
  <c r="O88" i="44" s="1"/>
  <c r="N33" i="44"/>
  <c r="O33" i="44" s="1"/>
  <c r="N75" i="44"/>
  <c r="O75" i="44" s="1"/>
  <c r="N6" i="44"/>
  <c r="O6" i="44" s="1"/>
  <c r="N48" i="44"/>
  <c r="O48" i="44" s="1"/>
  <c r="N104" i="44"/>
  <c r="O104" i="44" s="1"/>
  <c r="N35" i="44"/>
  <c r="O35" i="44" s="1"/>
  <c r="N77" i="44"/>
  <c r="O77" i="44" s="1"/>
  <c r="N5" i="44"/>
  <c r="O5" i="44" s="1"/>
  <c r="N8" i="44"/>
  <c r="O8" i="44" s="1"/>
  <c r="N50" i="44"/>
  <c r="O50" i="44" s="1"/>
  <c r="N92" i="44"/>
  <c r="O92" i="44" s="1"/>
  <c r="N23" i="44"/>
  <c r="O23" i="44" s="1"/>
  <c r="N37" i="44"/>
  <c r="O37" i="44" s="1"/>
  <c r="N79" i="44"/>
  <c r="O79" i="44" s="1"/>
  <c r="N10" i="44"/>
  <c r="O10" i="44" s="1"/>
  <c r="N66" i="44"/>
  <c r="O66" i="44" s="1"/>
  <c r="N11" i="44"/>
  <c r="O11" i="44" s="1"/>
  <c r="N53" i="44"/>
  <c r="O53" i="44" s="1"/>
  <c r="N13" i="44"/>
  <c r="O13" i="44" s="1"/>
  <c r="N27" i="44"/>
  <c r="O27" i="44" s="1"/>
  <c r="N41" i="44"/>
  <c r="O41" i="44" s="1"/>
  <c r="N55" i="44"/>
  <c r="O55" i="44" s="1"/>
  <c r="N69" i="44"/>
  <c r="O69" i="44" s="1"/>
  <c r="N83" i="44"/>
  <c r="O83" i="44" s="1"/>
  <c r="N97" i="44"/>
  <c r="O97" i="44" s="1"/>
  <c r="N43" i="44"/>
  <c r="O43" i="44" s="1"/>
  <c r="N71" i="44"/>
  <c r="O71" i="44" s="1"/>
  <c r="N16" i="44"/>
  <c r="O16" i="44" s="1"/>
  <c r="N58" i="44"/>
  <c r="O58" i="44" s="1"/>
  <c r="N100" i="44"/>
  <c r="O100" i="44" s="1"/>
  <c r="N45" i="44"/>
  <c r="O45" i="44" s="1"/>
  <c r="N87" i="44"/>
  <c r="O87" i="44" s="1"/>
  <c r="N32" i="44"/>
  <c r="O32" i="44" s="1"/>
  <c r="N60" i="44"/>
  <c r="O60" i="44" s="1"/>
  <c r="N102" i="44"/>
  <c r="O102" i="44" s="1"/>
  <c r="N61" i="44"/>
  <c r="O61" i="44" s="1"/>
  <c r="N103" i="44"/>
  <c r="O103" i="44" s="1"/>
  <c r="N34" i="44"/>
  <c r="O34" i="44" s="1"/>
  <c r="N62" i="44"/>
  <c r="O62" i="44" s="1"/>
  <c r="N90" i="44"/>
  <c r="O90" i="44" s="1"/>
  <c r="N21" i="44"/>
  <c r="O21" i="44" s="1"/>
  <c r="N63" i="44"/>
  <c r="O63" i="44" s="1"/>
  <c r="N36" i="44"/>
  <c r="O36" i="44" s="1"/>
  <c r="N64" i="44"/>
  <c r="O64" i="44" s="1"/>
  <c r="N9" i="44"/>
  <c r="O9" i="44" s="1"/>
  <c r="N65" i="44"/>
  <c r="O65" i="44" s="1"/>
  <c r="N93" i="44"/>
  <c r="O93" i="44" s="1"/>
  <c r="N52" i="44"/>
  <c r="O52" i="44" s="1"/>
  <c r="N80" i="44"/>
  <c r="O80" i="44" s="1"/>
  <c r="N25" i="44"/>
  <c r="O25" i="44" s="1"/>
  <c r="N95" i="44"/>
  <c r="O95" i="44" s="1"/>
  <c r="N14" i="44"/>
  <c r="O14" i="44" s="1"/>
  <c r="N28" i="44"/>
  <c r="O28" i="44" s="1"/>
  <c r="N42" i="44"/>
  <c r="O42" i="44" s="1"/>
  <c r="N56" i="44"/>
  <c r="O56" i="44" s="1"/>
  <c r="N70" i="44"/>
  <c r="O70" i="44" s="1"/>
  <c r="N84" i="44"/>
  <c r="O84" i="44" s="1"/>
  <c r="N98" i="44"/>
  <c r="O98" i="44" s="1"/>
  <c r="N15" i="44"/>
  <c r="O15" i="44" s="1"/>
  <c r="N57" i="44"/>
  <c r="O57" i="44" s="1"/>
  <c r="N99" i="44"/>
  <c r="O99" i="44" s="1"/>
  <c r="N30" i="44"/>
  <c r="O30" i="44" s="1"/>
  <c r="N86" i="44"/>
  <c r="O86" i="44" s="1"/>
  <c r="N17" i="44"/>
  <c r="O17" i="44" s="1"/>
  <c r="N59" i="44"/>
  <c r="O59" i="44" s="1"/>
  <c r="N18" i="44"/>
  <c r="O18" i="44" s="1"/>
  <c r="N74" i="44"/>
  <c r="O74" i="44" s="1"/>
  <c r="N19" i="44"/>
  <c r="O19" i="44" s="1"/>
  <c r="N89" i="44"/>
  <c r="O89" i="44" s="1"/>
  <c r="N20" i="44"/>
  <c r="O20" i="44" s="1"/>
  <c r="N76" i="44"/>
  <c r="O76" i="44" s="1"/>
  <c r="N7" i="44"/>
  <c r="O7" i="44" s="1"/>
  <c r="N49" i="44"/>
  <c r="O49" i="44" s="1"/>
  <c r="N91" i="44"/>
  <c r="O91" i="44" s="1"/>
  <c r="N22" i="44"/>
  <c r="O22" i="44" s="1"/>
  <c r="N78" i="44"/>
  <c r="O78" i="44" s="1"/>
  <c r="N67" i="44"/>
  <c r="O67" i="44" s="1"/>
  <c r="N38" i="44"/>
  <c r="O38" i="44" s="1"/>
  <c r="N47" i="44"/>
  <c r="O47" i="44" s="1"/>
  <c r="N51" i="44"/>
  <c r="O51" i="44" s="1"/>
  <c r="N24" i="44"/>
  <c r="O24" i="44" s="1"/>
  <c r="N94" i="44"/>
  <c r="O94" i="44" s="1"/>
  <c r="N39" i="44"/>
  <c r="O39" i="44" s="1"/>
  <c r="N81" i="44"/>
  <c r="O81" i="44" s="1"/>
  <c r="F22" i="21"/>
  <c r="G24" i="21" s="1"/>
  <c r="F48" i="21"/>
  <c r="G50" i="21" s="1"/>
  <c r="D25" i="44"/>
  <c r="E25" i="44" s="1"/>
  <c r="D83" i="44"/>
  <c r="E83" i="44" s="1"/>
  <c r="D28" i="44"/>
  <c r="E28" i="44" s="1"/>
  <c r="D31" i="44"/>
  <c r="E31" i="44" s="1"/>
  <c r="D45" i="44"/>
  <c r="E45" i="44" s="1"/>
  <c r="D59" i="44"/>
  <c r="E59" i="44" s="1"/>
  <c r="D73" i="44"/>
  <c r="E73" i="44" s="1"/>
  <c r="D87" i="44"/>
  <c r="E87" i="44" s="1"/>
  <c r="D101" i="44"/>
  <c r="E101" i="44" s="1"/>
  <c r="D21" i="44"/>
  <c r="E21" i="44" s="1"/>
  <c r="D32" i="44"/>
  <c r="E32" i="44" s="1"/>
  <c r="D46" i="44"/>
  <c r="E46" i="44" s="1"/>
  <c r="D60" i="44"/>
  <c r="E60" i="44" s="1"/>
  <c r="D74" i="44"/>
  <c r="E74" i="44" s="1"/>
  <c r="D88" i="44"/>
  <c r="E88" i="44" s="1"/>
  <c r="D102" i="44"/>
  <c r="E102" i="44" s="1"/>
  <c r="D22" i="44"/>
  <c r="E22" i="44" s="1"/>
  <c r="D33" i="44"/>
  <c r="E33" i="44" s="1"/>
  <c r="D47" i="44"/>
  <c r="E47" i="44" s="1"/>
  <c r="D61" i="44"/>
  <c r="E61" i="44" s="1"/>
  <c r="D75" i="44"/>
  <c r="E75" i="44" s="1"/>
  <c r="D89" i="44"/>
  <c r="E89" i="44" s="1"/>
  <c r="D103" i="44"/>
  <c r="E103" i="44" s="1"/>
  <c r="D23" i="44"/>
  <c r="E23" i="44" s="1"/>
  <c r="D34" i="44"/>
  <c r="E34" i="44" s="1"/>
  <c r="D48" i="44"/>
  <c r="E48" i="44" s="1"/>
  <c r="D62" i="44"/>
  <c r="E62" i="44" s="1"/>
  <c r="D76" i="44"/>
  <c r="E76" i="44" s="1"/>
  <c r="D90" i="44"/>
  <c r="E90" i="44" s="1"/>
  <c r="D104" i="44"/>
  <c r="E104" i="44" s="1"/>
  <c r="D24" i="44"/>
  <c r="E24" i="44" s="1"/>
  <c r="D35" i="44"/>
  <c r="E35" i="44" s="1"/>
  <c r="D49" i="44"/>
  <c r="E49" i="44" s="1"/>
  <c r="D63" i="44"/>
  <c r="E63" i="44" s="1"/>
  <c r="D77" i="44"/>
  <c r="E77" i="44" s="1"/>
  <c r="D91" i="44"/>
  <c r="E91" i="44" s="1"/>
  <c r="D11" i="44"/>
  <c r="E11" i="44" s="1"/>
  <c r="D6" i="44"/>
  <c r="E6" i="44" s="1"/>
  <c r="D36" i="44"/>
  <c r="E36" i="44" s="1"/>
  <c r="D50" i="44"/>
  <c r="E50" i="44" s="1"/>
  <c r="D64" i="44"/>
  <c r="E64" i="44" s="1"/>
  <c r="D78" i="44"/>
  <c r="E78" i="44" s="1"/>
  <c r="D92" i="44"/>
  <c r="E92" i="44" s="1"/>
  <c r="D12" i="44"/>
  <c r="E12" i="44" s="1"/>
  <c r="D7" i="44"/>
  <c r="E7" i="44" s="1"/>
  <c r="D37" i="44"/>
  <c r="E37" i="44" s="1"/>
  <c r="D51" i="44"/>
  <c r="E51" i="44" s="1"/>
  <c r="D65" i="44"/>
  <c r="E65" i="44" s="1"/>
  <c r="D79" i="44"/>
  <c r="E79" i="44" s="1"/>
  <c r="D93" i="44"/>
  <c r="E93" i="44" s="1"/>
  <c r="D13" i="44"/>
  <c r="E13" i="44" s="1"/>
  <c r="D8" i="44"/>
  <c r="E8" i="44" s="1"/>
  <c r="D38" i="44"/>
  <c r="E38" i="44" s="1"/>
  <c r="D52" i="44"/>
  <c r="E52" i="44" s="1"/>
  <c r="D66" i="44"/>
  <c r="E66" i="44" s="1"/>
  <c r="D80" i="44"/>
  <c r="E80" i="44" s="1"/>
  <c r="D94" i="44"/>
  <c r="E94" i="44" s="1"/>
  <c r="D14" i="44"/>
  <c r="E14" i="44" s="1"/>
  <c r="D9" i="44"/>
  <c r="E9" i="44" s="1"/>
  <c r="D39" i="44"/>
  <c r="E39" i="44" s="1"/>
  <c r="D53" i="44"/>
  <c r="E53" i="44" s="1"/>
  <c r="D67" i="44"/>
  <c r="E67" i="44" s="1"/>
  <c r="D81" i="44"/>
  <c r="E81" i="44" s="1"/>
  <c r="D95" i="44"/>
  <c r="E95" i="44" s="1"/>
  <c r="D15" i="44"/>
  <c r="E15" i="44" s="1"/>
  <c r="D10" i="44"/>
  <c r="E10" i="44" s="1"/>
  <c r="D26" i="44"/>
  <c r="E26" i="44" s="1"/>
  <c r="D40" i="44"/>
  <c r="E40" i="44" s="1"/>
  <c r="D54" i="44"/>
  <c r="E54" i="44" s="1"/>
  <c r="D68" i="44"/>
  <c r="E68" i="44" s="1"/>
  <c r="D82" i="44"/>
  <c r="E82" i="44" s="1"/>
  <c r="D96" i="44"/>
  <c r="E96" i="44" s="1"/>
  <c r="D16" i="44"/>
  <c r="E16" i="44" s="1"/>
  <c r="D5" i="44"/>
  <c r="E5" i="44" s="1"/>
  <c r="D27" i="44"/>
  <c r="E27" i="44" s="1"/>
  <c r="D41" i="44"/>
  <c r="E41" i="44" s="1"/>
  <c r="D55" i="44"/>
  <c r="E55" i="44" s="1"/>
  <c r="D69" i="44"/>
  <c r="E69" i="44" s="1"/>
  <c r="D97" i="44"/>
  <c r="E97" i="44" s="1"/>
  <c r="D17" i="44"/>
  <c r="E17" i="44" s="1"/>
  <c r="D42" i="44"/>
  <c r="E42" i="44" s="1"/>
  <c r="D56" i="44"/>
  <c r="E56" i="44" s="1"/>
  <c r="D70" i="44"/>
  <c r="E70" i="44" s="1"/>
  <c r="D84" i="44"/>
  <c r="E84" i="44" s="1"/>
  <c r="D98" i="44"/>
  <c r="E98" i="44" s="1"/>
  <c r="D18" i="44"/>
  <c r="E18" i="44" s="1"/>
  <c r="D29" i="44"/>
  <c r="E29" i="44" s="1"/>
  <c r="D43" i="44"/>
  <c r="E43" i="44" s="1"/>
  <c r="D100" i="44"/>
  <c r="E100" i="44" s="1"/>
  <c r="D19" i="44"/>
  <c r="E19" i="44" s="1"/>
  <c r="D20" i="44"/>
  <c r="E20" i="44" s="1"/>
  <c r="D30" i="44"/>
  <c r="E30" i="44" s="1"/>
  <c r="D44" i="44"/>
  <c r="E44" i="44" s="1"/>
  <c r="D57" i="44"/>
  <c r="E57" i="44" s="1"/>
  <c r="D58" i="44"/>
  <c r="E58" i="44" s="1"/>
  <c r="D71" i="44"/>
  <c r="E71" i="44" s="1"/>
  <c r="D72" i="44"/>
  <c r="E72" i="44" s="1"/>
  <c r="D85" i="44"/>
  <c r="E85" i="44" s="1"/>
  <c r="D86" i="44"/>
  <c r="E86" i="44" s="1"/>
  <c r="D99" i="44"/>
  <c r="E99" i="44" s="1"/>
  <c r="H51" i="36"/>
  <c r="I51" i="36"/>
  <c r="H61" i="36"/>
  <c r="I61" i="36"/>
  <c r="H69" i="36"/>
  <c r="I69" i="36"/>
  <c r="H72" i="36"/>
  <c r="I72" i="36"/>
  <c r="H62" i="36"/>
  <c r="I62" i="36"/>
  <c r="H43" i="36"/>
  <c r="I43" i="36"/>
  <c r="H38" i="36"/>
  <c r="I38" i="36"/>
  <c r="H64" i="36"/>
  <c r="I64" i="36"/>
  <c r="H46" i="36"/>
  <c r="I46" i="36"/>
  <c r="H60" i="36"/>
  <c r="H47" i="36"/>
  <c r="H42" i="36"/>
  <c r="H66" i="36"/>
  <c r="H74" i="36"/>
  <c r="H70" i="36"/>
  <c r="H73" i="36"/>
  <c r="H68" i="36"/>
  <c r="H44" i="36"/>
  <c r="H57" i="36"/>
  <c r="H50" i="36"/>
  <c r="H40" i="36"/>
  <c r="H59" i="36"/>
  <c r="H49" i="36"/>
  <c r="H63" i="36"/>
  <c r="H41" i="36"/>
  <c r="H71" i="36"/>
  <c r="H39" i="36"/>
  <c r="H75" i="36"/>
  <c r="H52" i="36"/>
  <c r="H58" i="36"/>
  <c r="H67" i="36"/>
  <c r="H65" i="36"/>
  <c r="H48" i="36"/>
  <c r="J105" i="44" l="1"/>
  <c r="G53" i="21" s="1"/>
  <c r="O105" i="44"/>
  <c r="G70" i="21" s="1"/>
  <c r="G72" i="21" s="1"/>
  <c r="H72" i="21" s="1"/>
  <c r="H24" i="21"/>
  <c r="E105" i="44"/>
  <c r="G27" i="21" s="1"/>
  <c r="H27" i="21" s="1"/>
  <c r="N20" i="42"/>
  <c r="N14" i="42"/>
  <c r="N18" i="42" s="1"/>
  <c r="H14" i="42"/>
  <c r="H18" i="42" s="1"/>
  <c r="F14" i="42"/>
  <c r="F18" i="42" s="1"/>
  <c r="G55" i="21" l="1"/>
  <c r="H55" i="21" s="1"/>
  <c r="H50" i="21"/>
  <c r="G29" i="21"/>
  <c r="H29" i="21" s="1"/>
  <c r="L14" i="42"/>
  <c r="L18" i="42" s="1"/>
  <c r="L20" i="42" s="1"/>
  <c r="J14" i="42"/>
  <c r="J18" i="42" s="1"/>
  <c r="J20" i="42" s="1"/>
  <c r="D9" i="21" l="1"/>
  <c r="H20" i="42"/>
  <c r="F20" i="42"/>
  <c r="F34" i="36" l="1"/>
  <c r="F35" i="36"/>
  <c r="F36" i="36"/>
  <c r="F37" i="36"/>
  <c r="F33" i="36"/>
  <c r="E34" i="36"/>
  <c r="E35" i="36"/>
  <c r="E36" i="36"/>
  <c r="E37" i="36"/>
  <c r="E33" i="36"/>
  <c r="D34" i="36"/>
  <c r="D35" i="36"/>
  <c r="D36" i="36"/>
  <c r="D37" i="36"/>
  <c r="D33" i="36"/>
  <c r="C34" i="36"/>
  <c r="C35" i="36"/>
  <c r="C36" i="36"/>
  <c r="C37" i="36"/>
  <c r="C33" i="36"/>
  <c r="G35" i="36" l="1"/>
  <c r="I35" i="36" s="1"/>
  <c r="G56" i="36"/>
  <c r="I56" i="36" s="1"/>
  <c r="G34" i="36"/>
  <c r="I34" i="36" s="1"/>
  <c r="G33" i="36"/>
  <c r="I33" i="36" s="1"/>
  <c r="G37" i="36"/>
  <c r="I37" i="36" s="1"/>
  <c r="G36" i="36"/>
  <c r="I36" i="36" s="1"/>
  <c r="H37" i="36" l="1"/>
  <c r="H33" i="36"/>
  <c r="H34" i="36"/>
  <c r="H36" i="36"/>
  <c r="H35" i="36"/>
  <c r="H56" i="36"/>
  <c r="G28" i="36"/>
  <c r="I28" i="36" s="1"/>
  <c r="H28" i="36" l="1"/>
  <c r="G27" i="36"/>
  <c r="I27" i="36" s="1"/>
  <c r="G29" i="36"/>
  <c r="I29" i="36" s="1"/>
  <c r="G26" i="36"/>
  <c r="I26" i="36" s="1"/>
  <c r="G25" i="36"/>
  <c r="I25" i="36" s="1"/>
  <c r="F11" i="36"/>
  <c r="F12" i="36"/>
  <c r="F13" i="36"/>
  <c r="F14" i="36"/>
  <c r="F10" i="36"/>
  <c r="E11" i="36"/>
  <c r="E12" i="36"/>
  <c r="E13" i="36"/>
  <c r="E14" i="36"/>
  <c r="E10" i="36"/>
  <c r="D11" i="36"/>
  <c r="D12" i="36"/>
  <c r="D13" i="36"/>
  <c r="D14" i="36"/>
  <c r="D10" i="36"/>
  <c r="C11" i="36"/>
  <c r="C12" i="36"/>
  <c r="C13" i="36"/>
  <c r="C14" i="36"/>
  <c r="C10" i="36"/>
  <c r="F10" i="31"/>
  <c r="H29" i="36" l="1"/>
  <c r="H27" i="36"/>
  <c r="H26" i="36"/>
  <c r="H25" i="36"/>
  <c r="G14" i="36"/>
  <c r="I14" i="36" s="1"/>
  <c r="G20" i="36"/>
  <c r="I20" i="36" s="1"/>
  <c r="G19" i="36"/>
  <c r="I19" i="36" s="1"/>
  <c r="G16" i="36"/>
  <c r="I16" i="36" s="1"/>
  <c r="G18" i="36"/>
  <c r="I18" i="36" s="1"/>
  <c r="G13" i="36"/>
  <c r="I13" i="36" s="1"/>
  <c r="G11" i="36"/>
  <c r="I11" i="36" s="1"/>
  <c r="G17" i="36"/>
  <c r="I17" i="36" s="1"/>
  <c r="G12" i="36"/>
  <c r="I12" i="36" s="1"/>
  <c r="G22" i="36"/>
  <c r="I22" i="36" s="1"/>
  <c r="G15" i="36"/>
  <c r="I15" i="36" s="1"/>
  <c r="G21" i="36"/>
  <c r="I21" i="36" s="1"/>
  <c r="G24" i="36"/>
  <c r="I24" i="36" s="1"/>
  <c r="G23" i="36"/>
  <c r="I23" i="36" s="1"/>
  <c r="G10" i="36"/>
  <c r="I10" i="36" s="1"/>
  <c r="H18" i="36" l="1"/>
  <c r="H21" i="36"/>
  <c r="H16" i="36"/>
  <c r="H10" i="36"/>
  <c r="H13" i="36"/>
  <c r="H15" i="36"/>
  <c r="H19" i="36"/>
  <c r="H17" i="36"/>
  <c r="H23" i="36"/>
  <c r="H22" i="36"/>
  <c r="H20" i="36"/>
  <c r="H11" i="36"/>
  <c r="H24" i="36"/>
  <c r="H12" i="36"/>
  <c r="H14" i="36"/>
  <c r="I5" i="36" l="1"/>
  <c r="F76" i="31" l="1"/>
  <c r="D76" i="31"/>
  <c r="E76" i="31"/>
  <c r="C76" i="31"/>
  <c r="F43" i="31"/>
  <c r="D43" i="31"/>
  <c r="E43" i="31"/>
  <c r="C43" i="31"/>
  <c r="E10" i="31" l="1"/>
  <c r="D10" i="31"/>
  <c r="C10" i="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<sst xmlns="http://schemas.openxmlformats.org/spreadsheetml/2006/main" count="653" uniqueCount="280">
  <si>
    <t>EMVI Model SEB</t>
  </si>
  <si>
    <t xml:space="preserve"> - Dit is het EMVI model SEB wat is ontwikkeld en wordt beheerd door het ondersteuningsprogramma SEB</t>
  </si>
  <si>
    <t xml:space="preserve">- In het EMVI model SEB kkunnen punten worden behaald door de inzet van schoon en emissieloos materieel. Het EMVI model SEB geeft inkopers de gelegenheid hun uitvraag aan de markt projectspecifiek te maken waardoor de markt passend wordt uitgedaagd om zoveel mogelijk schoon en emissieloos te bouwen. </t>
  </si>
  <si>
    <t>- Inkopers vullen het ''invulblad inkoper'' in.
- het tabblad ''beoordeling opdrachtgever'' is een hulpmiddel om ontvangen aanbiedingen te vergelijken
- Opdrachtnemers (marktpartijen) vullen het ''invulblad opdrachtnemer'' in.
- Na gunning dient het tabblad logboek opdrachtnemer te worden aangevuld. 
- In de realisatiefase van het project wordt van opdrachtnemers verwacht dat het ''logboek opdrachtnemer'' maandelijks wordt bijgehouden
- Het tabblad ''Resultaat gunningscriterium SEB'' wordt gevuld door de input uit de overige tabbladen. U dient hier geen handmatige wijzigingen in aan te brengen</t>
  </si>
  <si>
    <t xml:space="preserve"> - Voor meer informatie voor de toepassing van het EMVI model SEB zie de handleiding 'EMVI Model SEB' welke beschikbaar is via www.opwegnaarseb.nl</t>
  </si>
  <si>
    <t xml:space="preserve"> - Voor vragen en antwoorden zie de module veelgestelde vragen op www.opwegnaarseb.nl</t>
  </si>
  <si>
    <t xml:space="preserve"> - Om in contact te komen met de beheerder van het EMVI-model SEB neem contact op met jouke.gardien@infram.nl</t>
  </si>
  <si>
    <t>Naam project</t>
  </si>
  <si>
    <t>Dukaton</t>
  </si>
  <si>
    <t>Te behalen punten</t>
  </si>
  <si>
    <t>U hoeft alleen de gele velden aan te passen</t>
  </si>
  <si>
    <t>Waarvan deel 1: inzet materieel</t>
  </si>
  <si>
    <t>Waarvan deel 2: projectspecifieke ZE stimulans</t>
  </si>
  <si>
    <t>Deel 1: Te behalen punten inzet materieel</t>
  </si>
  <si>
    <t>Categorie</t>
  </si>
  <si>
    <t>Start bandbreedte</t>
  </si>
  <si>
    <t>Einde bandbreedte</t>
  </si>
  <si>
    <t>Weging</t>
  </si>
  <si>
    <t>Weging per procentpunt extra ZE</t>
  </si>
  <si>
    <t>Deel 2: Te behalen punten projectspecifieke ZE stimulans</t>
  </si>
  <si>
    <t>Ondergrens</t>
  </si>
  <si>
    <t>'Sweet spot''</t>
  </si>
  <si>
    <t>Bovengrens</t>
  </si>
  <si>
    <t>Controle</t>
  </si>
  <si>
    <t xml:space="preserve">Invulformulier </t>
  </si>
  <si>
    <t>Schoon- en Emissieloos Bouwen</t>
  </si>
  <si>
    <t xml:space="preserve">Instructie </t>
  </si>
  <si>
    <t>Het aantal punten wordt berekend automatisch o.b.v. 'invulblad opdrachtnemer'.</t>
  </si>
  <si>
    <t>Inschrijver</t>
  </si>
  <si>
    <t>Totale punten</t>
  </si>
  <si>
    <t>behaald</t>
  </si>
  <si>
    <t>maximaal te behalen</t>
  </si>
  <si>
    <t>BOUWWERKTUIGEN (A1)</t>
  </si>
  <si>
    <t>motor</t>
  </si>
  <si>
    <t>energiedrager</t>
  </si>
  <si>
    <t>weegfactor</t>
  </si>
  <si>
    <t xml:space="preserve">waardering </t>
  </si>
  <si>
    <t>daginzet</t>
  </si>
  <si>
    <t>totaal</t>
  </si>
  <si>
    <t>elektromotor</t>
  </si>
  <si>
    <t>groene stroom</t>
  </si>
  <si>
    <t>groene waterstof</t>
  </si>
  <si>
    <t>stage V</t>
  </si>
  <si>
    <t>biodiesel (HVO 100)</t>
  </si>
  <si>
    <t>stage IV</t>
  </si>
  <si>
    <t>stage IIIb</t>
  </si>
  <si>
    <t>diesel</t>
  </si>
  <si>
    <t>Te behalen punten inzet materieel deel 1</t>
  </si>
  <si>
    <t>behaalde punten inzet materieel deel 1</t>
  </si>
  <si>
    <t>Te behalen punten projectspecifieke ZE deel 2</t>
  </si>
  <si>
    <t>Behaalde procentuele inzet ZE</t>
  </si>
  <si>
    <t>Behaalde punten projectspecifieke ZE deel 2</t>
  </si>
  <si>
    <t>Totaal te behalen punten werktuigen</t>
  </si>
  <si>
    <t>Totaal behaalde punten werktuigen</t>
  </si>
  <si>
    <t>BOUWVOERTUIGEN EN TRANSPORTMIDDELEN (N1, N2 en N3)</t>
  </si>
  <si>
    <t>verbrandingsmotor</t>
  </si>
  <si>
    <t>plug-in hybride</t>
  </si>
  <si>
    <t>groen gas (BNG/LBG)</t>
  </si>
  <si>
    <t>aardgas (CNG/LNG)</t>
  </si>
  <si>
    <t>biodieselblend/GTL</t>
  </si>
  <si>
    <t>benzine/diesel</t>
  </si>
  <si>
    <t>hybride</t>
  </si>
  <si>
    <t>Te behalen punten materieel</t>
  </si>
  <si>
    <t>Behaalde punten inzet materieel</t>
  </si>
  <si>
    <t>Te behalen punten projectspecifieke ZE</t>
  </si>
  <si>
    <t>Procentuele inzet ZE</t>
  </si>
  <si>
    <t>Behaalde punten projectspecifieke ZE</t>
  </si>
  <si>
    <t>Totaal te behalen punten transportmiddelen</t>
  </si>
  <si>
    <t>Totaal behaalde punten transportmiddelen</t>
  </si>
  <si>
    <t>HULPFUNCTIES (A2, B1, B3)</t>
  </si>
  <si>
    <t>biobenzine (ASPEN)</t>
  </si>
  <si>
    <t>benzine</t>
  </si>
  <si>
    <t>Te behalen punten inzet gereedschappen</t>
  </si>
  <si>
    <t>behaalde punten inzet gereedschappen</t>
  </si>
  <si>
    <t>Totaal te behalen punten hulpfuncties</t>
  </si>
  <si>
    <t>Totaal behaalde punten hulpfuncties</t>
  </si>
  <si>
    <t>Invulblad opdrachtnemer</t>
  </si>
  <si>
    <t>U hoeft alleen de lichtblauwe velden in te vullen</t>
  </si>
  <si>
    <t>Instructie</t>
  </si>
  <si>
    <r>
      <rPr>
        <sz val="8"/>
        <color theme="0"/>
        <rFont val="Calibri"/>
        <family val="2"/>
        <scheme val="minor"/>
      </rPr>
      <t>Vul in de tabel werktuigen alle mobiele werktuigen in die tijdens het project worden ingezet. (Tevens wat wordt ingezet door onderaannemers). De gegevens dienen volledig te zijn bij inschrijving.</t>
    </r>
    <r>
      <rPr>
        <sz val="8"/>
        <color rgb="FFFF0000"/>
        <rFont val="Calibri"/>
        <family val="2"/>
        <scheme val="minor"/>
      </rPr>
      <t xml:space="preserve">
</t>
    </r>
    <r>
      <rPr>
        <b/>
        <sz val="8"/>
        <color theme="0"/>
        <rFont val="Calibri"/>
        <family val="2"/>
        <scheme val="minor"/>
      </rPr>
      <t>Mobiele werktuigen met een vermogensklasse lager dan 7 kW worden niet meegewogen bij het bepalen van de EMVI</t>
    </r>
  </si>
  <si>
    <r>
      <t xml:space="preserve">omschrijving materieelstuk
</t>
    </r>
    <r>
      <rPr>
        <i/>
        <sz val="8"/>
        <color theme="0"/>
        <rFont val="Calibri"/>
        <family val="2"/>
        <scheme val="minor"/>
      </rPr>
      <t>Kies waar mogelijk een optie uit de machinelijst SEB. Hiervoor kunt u gebruikmaken van de dropdown of in de lijst filteren door te typen. Mocht een materieelstuk niet in de lijst staan dan kunt u het toch opgeven, deze telt dan gewoon mee in de methodiek.</t>
    </r>
  </si>
  <si>
    <t>vermogens-klasse (kW)</t>
  </si>
  <si>
    <t>Dageninzet</t>
  </si>
  <si>
    <t>Daginzet</t>
  </si>
  <si>
    <r>
      <t xml:space="preserve">Vul in de tabel Transportmiddelen alle gebruikte transportmiddelen in die tijdens het project worden ingezet. (Tevens wat wordt ingezet door onderaannemers). De gegevens dienen volledig te zijn bij inschrijving.
</t>
    </r>
    <r>
      <rPr>
        <b/>
        <sz val="9"/>
        <color theme="0"/>
        <rFont val="Calibri"/>
        <family val="2"/>
        <scheme val="minor"/>
      </rPr>
      <t>Bouwvoertuigen en transportmiddelen met een vermogensklasse lager dan 7 kW worden niet meegewogen bij het bepalen van de EMVI</t>
    </r>
  </si>
  <si>
    <r>
      <t xml:space="preserve">omschrijving materieelstuk
</t>
    </r>
    <r>
      <rPr>
        <i/>
        <sz val="8"/>
        <color theme="0"/>
        <rFont val="Calibri"/>
        <family val="2"/>
        <scheme val="minor"/>
      </rPr>
      <t>Kies waar mogelijk een optie uit de machinelijst SEB. Hiervoor kunt u gebruik maken van de dropdown of in de lijst filteren door te typen. Mocht een materieelstuk niet in de lijst staan dan kun u het toch opgeven, deze telt dan gewoon mee in de methodiek.</t>
    </r>
  </si>
  <si>
    <r>
      <t xml:space="preserve">Vul in de tabel gereedschap alle gebruikte gereedschappen in die tijdens het project worden ingezet. (Tevens wat wordt ingezet door onderaannemers). De gegevens dienen volledig te zijn bij inschrijving.
</t>
    </r>
    <r>
      <rPr>
        <b/>
        <sz val="9"/>
        <color theme="0"/>
        <rFont val="Calibri"/>
        <family val="2"/>
        <scheme val="minor"/>
      </rPr>
      <t>Hulpfuncties met een vermogensklasse lager dan 7 kW worden niet meegewogen bij het bepalen van de EMVI</t>
    </r>
  </si>
  <si>
    <t>MKB</t>
  </si>
  <si>
    <t>gedaan op (datum)</t>
  </si>
  <si>
    <t>handtekening</t>
  </si>
  <si>
    <t>Logboek opdrachtnemer</t>
  </si>
  <si>
    <t>Het logboek dient te worden inguld na gunning opdracht, niet bij de inschrijving. Opdrachtnemer vult alle lichtblauwe velden in</t>
  </si>
  <si>
    <t>Opdrachtnemer</t>
  </si>
  <si>
    <t>Aanvullende gegevens (in te vullen na eventuele gunning)</t>
  </si>
  <si>
    <t>Inzet</t>
  </si>
  <si>
    <t>logboek [weeknr.]</t>
  </si>
  <si>
    <t>Registreer het aantal dagen dat het materieelstuk aanwezig is. Bijvoorbeeld materieelstuk is 2 weken aanwezig van ma t/m vr: vul 2x5 = 10 in.</t>
  </si>
  <si>
    <t>omschrijving materieelstuk</t>
  </si>
  <si>
    <t>vermogen (kW)</t>
  </si>
  <si>
    <t>merk</t>
  </si>
  <si>
    <t xml:space="preserve">kenteken of registratienr. </t>
  </si>
  <si>
    <t>SSEB subsidie verkregen?</t>
  </si>
  <si>
    <t>bouwjaar</t>
  </si>
  <si>
    <t xml:space="preserve">Belofte daginzet </t>
  </si>
  <si>
    <t>totale daginzet</t>
  </si>
  <si>
    <t>aanvullende gegevens (in te vullen na eventuele gunning)</t>
  </si>
  <si>
    <t>totale inzet</t>
  </si>
  <si>
    <t xml:space="preserve">registratienr. </t>
  </si>
  <si>
    <t>Belofte daginzet</t>
  </si>
  <si>
    <t>AGGREGAAT OF BATTERIJPAKKET</t>
  </si>
  <si>
    <t>aanvullende gegevens</t>
  </si>
  <si>
    <t>logboek</t>
  </si>
  <si>
    <t xml:space="preserve">omschrijving </t>
  </si>
  <si>
    <t>batterijcapaciteit  (kWh)</t>
  </si>
  <si>
    <t>Inschatting daginzet</t>
  </si>
  <si>
    <t>jan</t>
  </si>
  <si>
    <t>feb</t>
  </si>
  <si>
    <t>mrt</t>
  </si>
  <si>
    <t>apr</t>
  </si>
  <si>
    <t>mei</t>
  </si>
  <si>
    <t>jun</t>
  </si>
  <si>
    <t>jul</t>
  </si>
  <si>
    <t>aug</t>
  </si>
  <si>
    <t>sep</t>
  </si>
  <si>
    <t>okt</t>
  </si>
  <si>
    <t>nov</t>
  </si>
  <si>
    <t>dec</t>
  </si>
  <si>
    <t>DC-LAADSTATION</t>
  </si>
  <si>
    <t>omschrijving laadstation</t>
  </si>
  <si>
    <t>vermogensklasse (kW)</t>
  </si>
  <si>
    <t>Inzet ZE materieel</t>
  </si>
  <si>
    <t>DC-laadstation</t>
  </si>
  <si>
    <t>Subsidie SPUK SEB</t>
  </si>
  <si>
    <t>categorie</t>
  </si>
  <si>
    <t>vermogensklasse</t>
  </si>
  <si>
    <t>subsidie per dag</t>
  </si>
  <si>
    <t xml:space="preserve">Vernieuw de filter in de cel 'Krijgen we subsidie?' met een klik op het grijze vierkantje &gt; ok. Vul alle lichtblauwe velden in. </t>
  </si>
  <si>
    <t>t/m 7 kW</t>
  </si>
  <si>
    <t>t/m 19 kW</t>
  </si>
  <si>
    <t>CPV-code</t>
  </si>
  <si>
    <t>startdatum</t>
  </si>
  <si>
    <t>einddatum</t>
  </si>
  <si>
    <t>aanneemsom</t>
  </si>
  <si>
    <t>schatting subsidie</t>
  </si>
  <si>
    <t>mini</t>
  </si>
  <si>
    <t>8 t/m 18 kW</t>
  </si>
  <si>
    <t>20 t/m 49 kW</t>
  </si>
  <si>
    <t>klein</t>
  </si>
  <si>
    <t>19 t/m 55 kW</t>
  </si>
  <si>
    <t>50 t/m 149 kW</t>
  </si>
  <si>
    <t>middel</t>
  </si>
  <si>
    <t>56 t/m 129 kW</t>
  </si>
  <si>
    <t>150 t/m 224 kW</t>
  </si>
  <si>
    <t/>
  </si>
  <si>
    <t>groot</t>
  </si>
  <si>
    <t>130 kW +</t>
  </si>
  <si>
    <t>225 t/m 349 kW</t>
  </si>
  <si>
    <t>Op basis van SPUK SEB 2025</t>
  </si>
  <si>
    <t>350 t/m 599 kW</t>
  </si>
  <si>
    <t>Krijgen we subsidie?</t>
  </si>
  <si>
    <t>schatting subsidiebedrag</t>
  </si>
  <si>
    <t>inzetdagen 
(min. 2 uur)</t>
  </si>
  <si>
    <t>600 kW +</t>
  </si>
  <si>
    <t>Ja</t>
  </si>
  <si>
    <t>batterijcapaciteit (kWh)</t>
  </si>
  <si>
    <t xml:space="preserve">inzetdagen </t>
  </si>
  <si>
    <t>Beoordelingsformulier</t>
  </si>
  <si>
    <t>aantal inschrijvers</t>
  </si>
  <si>
    <t>inschrijver 1</t>
  </si>
  <si>
    <t>inschrijver 2</t>
  </si>
  <si>
    <t>inschrijver 3</t>
  </si>
  <si>
    <t>inschrijver 4</t>
  </si>
  <si>
    <t>inschrijver 5</t>
  </si>
  <si>
    <t>ingevuld door</t>
  </si>
  <si>
    <t>[ bedrijfsnaam ]</t>
  </si>
  <si>
    <t>totale fictieve meerwaarde</t>
  </si>
  <si>
    <t xml:space="preserve">totale fictieve meerwaarde </t>
  </si>
  <si>
    <t>inschrijvingssom</t>
  </si>
  <si>
    <t>evaluatieprijs</t>
  </si>
  <si>
    <t>uitslag</t>
  </si>
  <si>
    <t>opmerking(en) voor publicatie</t>
  </si>
  <si>
    <t>datum</t>
  </si>
  <si>
    <t>Machinelijst SPUK SEB versie 2025</t>
  </si>
  <si>
    <t>A. Bouwwerktuigen</t>
  </si>
  <si>
    <t>A1. Mobiele machines</t>
  </si>
  <si>
    <t>A1.1 asfalt- / betonzagen (rijdend)</t>
  </si>
  <si>
    <r>
      <rPr>
        <sz val="9"/>
        <rFont val="Verdana"/>
        <family val="2"/>
      </rPr>
      <t>J</t>
    </r>
  </si>
  <si>
    <t>A1.2 asfaltspreidmachine / asfaltwerkmachine</t>
  </si>
  <si>
    <t>A1.3 asfaltvoorlader</t>
  </si>
  <si>
    <t>A1.4 ballastafwerkmachine</t>
  </si>
  <si>
    <t>A1.5 bestratingsmachine (zelfrijdend)</t>
  </si>
  <si>
    <t>A1.6 beton- of mortelmachine / paver / mobiele 3D printer</t>
  </si>
  <si>
    <t>A1.7 beton- of bentonietpomp (stand-alone)</t>
  </si>
  <si>
    <t>A1.8 bodemstabiliseerder</t>
  </si>
  <si>
    <t>A1.9 bulldozer</t>
  </si>
  <si>
    <t>A1.10 emulsiespuitwagen</t>
  </si>
  <si>
    <t>A1.11 freesmachine voor asfalt of beton</t>
  </si>
  <si>
    <t>A1.12 sondeermachine / sondeertruck / sondeerrups</t>
  </si>
  <si>
    <t>A1.15 gietasfaltketel</t>
  </si>
  <si>
    <t>A1.16 graaflaadcombinatie</t>
  </si>
  <si>
    <t>A1.17 grader / wegschaaf</t>
  </si>
  <si>
    <t>A1.18 funderingsmachine (gemotoriseerd materieel): heimachine / (damwand) drukmachine / trilstelling / vibrostelling</t>
  </si>
  <si>
    <t>A1.19 hoogwerker (zelfrijdend of getrokken) vanaf 56 kW</t>
  </si>
  <si>
    <r>
      <rPr>
        <sz val="9"/>
        <rFont val="Verdana"/>
        <family val="2"/>
      </rPr>
      <t>N</t>
    </r>
  </si>
  <si>
    <t>A1.20 kabeltreklier</t>
  </si>
  <si>
    <t>A1.21 mobiele boorinstallatie/grondboormachine/ mobiele (anker) boorinstallatie /grondboormachine / gestuurde boring machine / boorrups</t>
  </si>
  <si>
    <t>A1.22 mobiele compressor</t>
  </si>
  <si>
    <t>A1.23 mobiele graafmachine (niet zijnde 'overslagmachine')</t>
  </si>
  <si>
    <t>A1.24 mobiele kraan (telescoopkraan, torenkraan, rupshijskraan, ruwterreinkraan, draadkraan, minihijskraan, dragline-kraan)</t>
  </si>
  <si>
    <t>A1.25 mobiele lopende band (transportband), zelf aangedreven mobiel modulair transportsysteem</t>
  </si>
  <si>
    <t>A1.26 mobiele puinbreekinstallatie</t>
  </si>
  <si>
    <t>A1.27 mobiele zeefinstallatie/grondzeef</t>
  </si>
  <si>
    <t>A1.28 mobiele overslagmachine, rupsoverslagmachine, overslagkraan (niet zijnde statisch en bekabeld elektrisch)</t>
  </si>
  <si>
    <t>A1.29 rupsdumper</t>
  </si>
  <si>
    <t>A1.30 rupsgraafmachine</t>
  </si>
  <si>
    <t>A1.31 ruw terrein heftruck 4x4 aangedreven</t>
  </si>
  <si>
    <t>A1.32 schranklader</t>
  </si>
  <si>
    <t>A1.33 shovel, laadschop, wiellader op banden of rups</t>
  </si>
  <si>
    <t>A1.34 shuttle buggy</t>
  </si>
  <si>
    <t>A1.35 sleepgraver/dragline</t>
  </si>
  <si>
    <t>A1.36 sloopkraan</t>
  </si>
  <si>
    <t>A1.37 teer-/asfaltsproeier</t>
  </si>
  <si>
    <t>A1.38 tractor met motorvermogen vanaf 19 kW</t>
  </si>
  <si>
    <t>A1.39 veegmachine met motorvermogen vanaf 56 kW</t>
  </si>
  <si>
    <t>A1.40 verreiker (star of roterend)</t>
  </si>
  <si>
    <t>A1.41 vlindermachine (uitsluitend ride-on)</t>
  </si>
  <si>
    <t>A1.42 wals (klein, knik-, rol-, banden-, grond-)</t>
  </si>
  <si>
    <t>A1.43 waterwagen bij asfalt en frees</t>
  </si>
  <si>
    <t>A1.44 (weg)markeringsmachine</t>
  </si>
  <si>
    <t>A1.45 wieldumper</t>
  </si>
  <si>
    <t>A1.46 boomverplantingsmachine</t>
  </si>
  <si>
    <t>A2. Vervoerbare industriële uitrustingen (aggregaten, batterijpakketten, DC-laadstations)</t>
  </si>
  <si>
    <t xml:space="preserve"> </t>
  </si>
  <si>
    <t>A2.2 aggregaat op wind- of zonne-energie voor off-grid stroomvoorziening (niet hybride met verbrandingsmotor)</t>
  </si>
  <si>
    <t>A2.4 hydraulisch aggregaat</t>
  </si>
  <si>
    <t>A2.7 stationair batterijpakket voor off-grid stroomvoorziening vanaf 50 kWh</t>
  </si>
  <si>
    <t>A2.11 verwisselbaar batterijpakket vanaf 50 kWh behorend bij een bouwwerktuig</t>
  </si>
  <si>
    <t>A2.13 DC (gelijkstroom) laadstation</t>
  </si>
  <si>
    <t>A2. Vervoerbare industriële uitrustingen</t>
  </si>
  <si>
    <t>A2.3 aggregaat voor off-grid stroomvoorziening aangedreven door waterstof ofwaterstofdragers</t>
  </si>
  <si>
    <t>A2.5 lasaggregaat</t>
  </si>
  <si>
    <t>A2.6 lichtmastaggregaat/lichtmast (zelf aangedreven)</t>
  </si>
  <si>
    <t>A2.8 trilplaat / trilblok / stamper</t>
  </si>
  <si>
    <t>A2.9 mobiele (vuil)-waterpomp</t>
  </si>
  <si>
    <r>
      <rPr>
        <vertAlign val="subscript"/>
        <sz val="9"/>
        <rFont val="Verdana"/>
        <family val="2"/>
      </rPr>
      <t>J</t>
    </r>
    <r>
      <rPr>
        <sz val="6"/>
        <rFont val="Verdana"/>
        <family val="2"/>
      </rPr>
      <t>1</t>
    </r>
  </si>
  <si>
    <t>A2.10 pompen voor baggeren (DOP-pomp, jetpomp, booster-baggerstation)</t>
  </si>
  <si>
    <t xml:space="preserve">A2.12 vliegwiel als vermogensvoorziening </t>
  </si>
  <si>
    <t>B. Hulpfuncties</t>
  </si>
  <si>
    <t>B1. elektrische aandrijfmotor met een brandstofcel of een niet loodhoudend accupakket voor aandrijving van de opbouw van een voertuig, oplegger of spoorvoertuig (inclusief vrachtautorailvoertuig), zijnde een:</t>
  </si>
  <si>
    <t>B1.1 autolaadkraan</t>
  </si>
  <si>
    <t>B1.2 betonmixer</t>
  </si>
  <si>
    <t>B1.3 betonpomp</t>
  </si>
  <si>
    <t>B1.4 binnenlader</t>
  </si>
  <si>
    <t>B1.5 boor</t>
  </si>
  <si>
    <t>B1.6 front-end cylinder</t>
  </si>
  <si>
    <t>B1.7 haakarm</t>
  </si>
  <si>
    <t>B1.8 kabelsysteem</t>
  </si>
  <si>
    <t>B1.9 kettingsysteem</t>
  </si>
  <si>
    <t>B1.10 onderwaartse cylinder</t>
  </si>
  <si>
    <t>B1.11 portaalarmsysteem</t>
  </si>
  <si>
    <t>B1.12 mobiele kraan (telescoopkraan, torenkraan, rupshijskraan, ruwterreinkraan, draadkraan, minihijskraan)</t>
  </si>
  <si>
    <t>B3. elektrische aandrijfmotor met een brandstofcel of een niet loodhoudend accupakket voor aandrijving van hulpfunctie op een vaartuig, niet de voortstuwing, zijnde een:</t>
  </si>
  <si>
    <t>B3.1 grondpers</t>
  </si>
  <si>
    <t>B3.2 hei-installatie op een heischip</t>
  </si>
  <si>
    <t>B3.3 kraan</t>
  </si>
  <si>
    <t>C. Bouwvoertuigen (N2.N3)</t>
  </si>
  <si>
    <t>C1. betonmixer (carrosseriecode 15)</t>
  </si>
  <si>
    <t>C2. betonpompvoertuig (carrosseriecode 16)</t>
  </si>
  <si>
    <t>C3. boorwagen (carrosseriecode 28)</t>
  </si>
  <si>
    <t>C4. hoogwerker (carrosseriecode 27)</t>
  </si>
  <si>
    <t>C5. kieptruck (carrosseriecode 10)</t>
  </si>
  <si>
    <t>C6. kraanwagen (carrosseriecode 26 of aanduiding SF)</t>
  </si>
  <si>
    <t>C7. voertuig met haakarm (carrosseriecode 9)</t>
  </si>
  <si>
    <t>Werktuigen</t>
  </si>
  <si>
    <t>Voertuigen</t>
  </si>
  <si>
    <t>Gereedschappen</t>
  </si>
  <si>
    <t>Procentpunt</t>
  </si>
  <si>
    <t>Binnen ZE range?</t>
  </si>
  <si>
    <t>Waarde</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</si>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</sst>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164" formatCode="_ &quot;€&quot;\ * #,##0_ ;_ &quot;€&quot;\ * \-#,##0_ ;_ &quot;€&quot;\ * &quot;-&quot;??_ ;_ @_ "/>
    <numFmt numFmtId="165" formatCode="0.0"/>
    <numFmt numFmtId="166" formatCode="_ [$€-413]\ * #,##0.00_ ;_ [$€-413]\ * \-#,##0.00_ ;_ [$€-413]\ * &quot;-&quot;??_ ;_ @_ "/>
    <numFmt numFmtId="167" formatCode="0;\-0;;@"/>
    <numFmt numFmtId="168" formatCode="_(&quot;€&quot;* #,##0.00_);_(&quot;€&quot;* \(#,##0.00\);_(&quot;€&quot;* &quot;-&quot;??_);_(@_)"/>
    <numFmt numFmtId="169" formatCode="_ [$€-413]\ * #,##0_ ;_ [$€-413]\ * \-#,##0_ ;_ [$€-413]\ * &quot;-&quot;??_ ;_ @_ "/>
    <numFmt numFmtId="170" formatCode="0.0%"/>
    <numFmt numFmtId="171" formatCode="#,##0.00_ ;\-#,##0.00\ "/>
    <numFmt numFmtId="172" formatCode="#,##0_ ;\-#,##0\ "/>
  </numFmts>
  <fonts count="52">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2"/>
      <name val="Calibri"/>
      <family val="2"/>
      <scheme val="minor"/>
    </font>
    <font>
      <sz val="12"/>
      <name val="Calibri"/>
      <family val="2"/>
    </font>
    <font>
      <sz val="8"/>
      <name val="Calibri"/>
      <family val="2"/>
      <scheme val="minor"/>
    </font>
    <font>
      <sz val="10"/>
      <color rgb="FF000000"/>
      <name val="Times New Roman"/>
      <family val="1"/>
    </font>
    <font>
      <b/>
      <sz val="26"/>
      <name val="Liberation Sans Narrow"/>
    </font>
    <font>
      <sz val="9"/>
      <name val="Verdana"/>
      <family val="2"/>
    </font>
    <font>
      <b/>
      <sz val="9"/>
      <name val="Verdana"/>
      <family val="2"/>
    </font>
    <font>
      <vertAlign val="subscript"/>
      <sz val="9"/>
      <name val="Verdana"/>
      <family val="2"/>
    </font>
    <font>
      <sz val="6"/>
      <name val="Verdana"/>
      <family val="2"/>
    </font>
    <font>
      <b/>
      <sz val="16"/>
      <color rgb="FF007AC6"/>
      <name val="Liberation Sans Narrow"/>
    </font>
    <font>
      <b/>
      <u/>
      <sz val="9"/>
      <name val="Verdana"/>
      <family val="2"/>
    </font>
    <font>
      <b/>
      <sz val="12"/>
      <color theme="0"/>
      <name val="Calibri"/>
      <family val="2"/>
      <scheme val="minor"/>
    </font>
    <font>
      <sz val="12"/>
      <color theme="1"/>
      <name val="Calibri"/>
      <family val="2"/>
      <scheme val="minor"/>
    </font>
    <font>
      <b/>
      <sz val="14"/>
      <color theme="8"/>
      <name val="Calibri"/>
      <family val="2"/>
      <scheme val="minor"/>
    </font>
    <font>
      <b/>
      <sz val="14"/>
      <color theme="8" tint="0.39997558519241921"/>
      <name val="Calibri"/>
      <family val="2"/>
      <scheme val="minor"/>
    </font>
    <font>
      <sz val="11"/>
      <color theme="8" tint="0.39997558519241921"/>
      <name val="Calibri"/>
      <family val="2"/>
      <scheme val="minor"/>
    </font>
    <font>
      <b/>
      <sz val="12"/>
      <name val="Calibri"/>
      <family val="2"/>
      <scheme val="minor"/>
    </font>
    <font>
      <i/>
      <sz val="11"/>
      <name val="Calibri"/>
      <family val="2"/>
      <scheme val="minor"/>
    </font>
    <font>
      <u/>
      <sz val="11"/>
      <color theme="10"/>
      <name val="Calibri"/>
      <family val="2"/>
      <scheme val="minor"/>
    </font>
    <font>
      <sz val="12"/>
      <color theme="1"/>
      <name val="Calibri "/>
    </font>
    <font>
      <sz val="14"/>
      <color theme="0"/>
      <name val="Calibri"/>
      <family val="2"/>
      <scheme val="minor"/>
    </font>
    <font>
      <b/>
      <sz val="14"/>
      <color theme="1"/>
      <name val="Calibri"/>
      <family val="2"/>
      <scheme val="minor"/>
    </font>
    <font>
      <sz val="11"/>
      <color theme="0"/>
      <name val="Calibri "/>
    </font>
    <font>
      <sz val="10"/>
      <color theme="1"/>
      <name val="Calibri"/>
      <family val="2"/>
      <scheme val="minor"/>
    </font>
    <font>
      <sz val="10"/>
      <name val="Calibri"/>
      <family val="2"/>
      <scheme val="minor"/>
    </font>
    <font>
      <b/>
      <sz val="11"/>
      <color theme="0" tint="-0.499984740745262"/>
      <name val="Calibri"/>
      <family val="2"/>
      <scheme val="minor"/>
    </font>
    <font>
      <sz val="8"/>
      <color theme="0"/>
      <name val="Calibri"/>
      <family val="2"/>
      <scheme val="minor"/>
    </font>
    <font>
      <i/>
      <sz val="8"/>
      <color theme="0"/>
      <name val="Calibri"/>
      <family val="2"/>
      <scheme val="minor"/>
    </font>
    <font>
      <b/>
      <sz val="9"/>
      <color theme="0"/>
      <name val="Calibri"/>
      <family val="2"/>
      <scheme val="minor"/>
    </font>
    <font>
      <b/>
      <sz val="8"/>
      <color theme="0"/>
      <name val="Calibri"/>
      <family val="2"/>
      <scheme val="minor"/>
    </font>
    <font>
      <sz val="16"/>
      <color theme="1"/>
      <name val="Calibri"/>
      <family val="2"/>
      <scheme val="minor"/>
    </font>
    <font>
      <sz val="14"/>
      <color theme="1"/>
      <name val="Calibri"/>
      <family val="2"/>
      <scheme val="minor"/>
    </font>
    <font>
      <sz val="11"/>
      <color theme="0"/>
      <name val="Calibri"/>
      <family val="2"/>
      <scheme val="minor"/>
    </font>
    <font>
      <sz val="12"/>
      <color theme="0" tint="-0.249977111117893"/>
      <name val="Calibri"/>
      <family val="2"/>
      <scheme val="minor"/>
    </font>
    <font>
      <sz val="9"/>
      <color theme="0"/>
      <name val="Calibri"/>
      <family val="2"/>
      <scheme val="minor"/>
    </font>
    <font>
      <sz val="8"/>
      <color rgb="FFFF0000"/>
      <name val="Calibri"/>
      <family val="2"/>
      <scheme val="minor"/>
    </font>
    <font>
      <sz val="11"/>
      <color theme="8"/>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9"/>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4"/>
        <bgColor indexed="64"/>
      </patternFill>
    </fill>
    <fill>
      <patternFill patternType="solid">
        <fgColor theme="7" tint="0.59999389629810485"/>
        <bgColor indexed="64"/>
      </patternFill>
    </fill>
    <fill>
      <patternFill patternType="solid">
        <fgColor theme="7" tint="0.79998168889431442"/>
        <bgColor indexed="64"/>
      </patternFill>
    </fill>
  </fills>
  <borders count="8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hair">
        <color indexed="64"/>
      </top>
      <bottom/>
      <diagonal/>
    </border>
    <border>
      <left/>
      <right/>
      <top/>
      <bottom style="hair">
        <color indexed="64"/>
      </bottom>
      <diagonal/>
    </border>
    <border>
      <left/>
      <right style="thin">
        <color indexed="64"/>
      </right>
      <top/>
      <bottom style="hair">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style="thin">
        <color indexed="64"/>
      </top>
      <bottom/>
      <diagonal/>
    </border>
    <border>
      <left/>
      <right/>
      <top/>
      <bottom style="medium">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double">
        <color indexed="64"/>
      </right>
      <top/>
      <bottom style="thin">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8" fillId="0" borderId="0"/>
    <xf numFmtId="168" fontId="1" fillId="0" borderId="0" applyFont="0" applyFill="0" applyBorder="0" applyAlignment="0" applyProtection="0"/>
    <xf numFmtId="0" fontId="33" fillId="0" borderId="0" applyNumberFormat="0" applyFill="0" applyBorder="0" applyAlignment="0" applyProtection="0"/>
  </cellStyleXfs>
  <cellXfs count="563">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164" fontId="11" fillId="0" borderId="0" xfId="1" applyNumberFormat="1" applyFont="1" applyBorder="1" applyAlignment="1" applyProtection="1">
      <alignment horizontal="center" vertical="center"/>
    </xf>
    <xf numFmtId="44" fontId="5" fillId="0" borderId="0" xfId="1" applyFont="1" applyProtection="1"/>
    <xf numFmtId="165" fontId="5" fillId="0" borderId="6" xfId="1" applyNumberFormat="1" applyFont="1" applyBorder="1" applyAlignment="1" applyProtection="1">
      <alignment horizontal="center"/>
    </xf>
    <xf numFmtId="0" fontId="12" fillId="0" borderId="0" xfId="0" applyFont="1"/>
    <xf numFmtId="164" fontId="11" fillId="0" borderId="0" xfId="1" applyNumberFormat="1" applyFont="1" applyFill="1" applyBorder="1" applyAlignment="1" applyProtection="1">
      <alignment horizontal="center" vertical="center"/>
    </xf>
    <xf numFmtId="0" fontId="5" fillId="0" borderId="2" xfId="0" applyFont="1" applyBorder="1"/>
    <xf numFmtId="0" fontId="14" fillId="0" borderId="0" xfId="0" applyFont="1"/>
    <xf numFmtId="0" fontId="15" fillId="3" borderId="6" xfId="0" applyFont="1" applyFill="1" applyBorder="1" applyAlignment="1">
      <alignment horizontal="left" vertical="top"/>
    </xf>
    <xf numFmtId="1" fontId="15" fillId="2" borderId="21" xfId="0" applyNumberFormat="1" applyFont="1" applyFill="1" applyBorder="1" applyAlignment="1" applyProtection="1">
      <alignment horizontal="center" vertical="top"/>
      <protection locked="0"/>
    </xf>
    <xf numFmtId="1" fontId="15" fillId="2" borderId="22" xfId="0" applyNumberFormat="1" applyFont="1" applyFill="1" applyBorder="1" applyAlignment="1" applyProtection="1">
      <alignment horizontal="center" vertical="top"/>
      <protection locked="0"/>
    </xf>
    <xf numFmtId="1" fontId="15" fillId="2" borderId="27" xfId="0" applyNumberFormat="1" applyFont="1" applyFill="1" applyBorder="1" applyAlignment="1" applyProtection="1">
      <alignment horizontal="center" vertical="top"/>
      <protection locked="0"/>
    </xf>
    <xf numFmtId="1" fontId="15" fillId="2" borderId="36" xfId="1" applyNumberFormat="1" applyFont="1" applyFill="1" applyBorder="1" applyAlignment="1" applyProtection="1">
      <alignment horizontal="center" vertical="top"/>
      <protection locked="0"/>
    </xf>
    <xf numFmtId="1" fontId="15" fillId="2" borderId="6" xfId="0" applyNumberFormat="1" applyFont="1" applyFill="1" applyBorder="1" applyAlignment="1" applyProtection="1">
      <alignment horizontal="center" vertical="top"/>
      <protection locked="0"/>
    </xf>
    <xf numFmtId="1" fontId="15" fillId="2" borderId="7" xfId="0" applyNumberFormat="1" applyFont="1" applyFill="1" applyBorder="1" applyAlignment="1" applyProtection="1">
      <alignment horizontal="center" vertical="top"/>
      <protection locked="0"/>
    </xf>
    <xf numFmtId="1" fontId="15" fillId="2" borderId="29" xfId="0" applyNumberFormat="1" applyFont="1" applyFill="1" applyBorder="1" applyAlignment="1" applyProtection="1">
      <alignment horizontal="center" vertical="top"/>
      <protection locked="0"/>
    </xf>
    <xf numFmtId="1" fontId="15" fillId="2" borderId="20" xfId="1" applyNumberFormat="1" applyFont="1" applyFill="1" applyBorder="1" applyAlignment="1" applyProtection="1">
      <alignment horizontal="center" vertical="top"/>
      <protection locked="0"/>
    </xf>
    <xf numFmtId="1" fontId="5" fillId="0" borderId="21" xfId="1" applyNumberFormat="1" applyFont="1" applyBorder="1" applyAlignment="1" applyProtection="1">
      <alignment horizontal="center"/>
    </xf>
    <xf numFmtId="1" fontId="5" fillId="0" borderId="23" xfId="1" applyNumberFormat="1" applyFont="1" applyBorder="1" applyAlignment="1" applyProtection="1">
      <alignment horizontal="center"/>
    </xf>
    <xf numFmtId="165" fontId="5" fillId="0" borderId="21" xfId="1" applyNumberFormat="1" applyFont="1" applyBorder="1" applyAlignment="1" applyProtection="1">
      <alignment horizontal="center"/>
    </xf>
    <xf numFmtId="165" fontId="5" fillId="0" borderId="23" xfId="1" applyNumberFormat="1" applyFont="1" applyBorder="1" applyAlignment="1" applyProtection="1">
      <alignment horizontal="center"/>
    </xf>
    <xf numFmtId="0" fontId="16" fillId="4" borderId="41" xfId="0" applyFont="1" applyFill="1" applyBorder="1" applyAlignment="1" applyProtection="1">
      <alignment horizontal="left" vertical="center" wrapText="1"/>
      <protection locked="0"/>
    </xf>
    <xf numFmtId="0" fontId="16" fillId="4" borderId="17" xfId="0" applyFont="1" applyFill="1" applyBorder="1" applyAlignment="1" applyProtection="1">
      <alignment horizontal="left" vertical="center"/>
      <protection locked="0"/>
    </xf>
    <xf numFmtId="0" fontId="16" fillId="4" borderId="53" xfId="0" applyFont="1" applyFill="1" applyBorder="1" applyAlignment="1" applyProtection="1">
      <alignment horizontal="left" vertical="center"/>
      <protection locked="0"/>
    </xf>
    <xf numFmtId="0" fontId="15" fillId="0" borderId="0" xfId="0" applyFont="1" applyAlignment="1">
      <alignment horizontal="left"/>
    </xf>
    <xf numFmtId="0" fontId="15" fillId="0" borderId="0" xfId="0" applyFont="1"/>
    <xf numFmtId="0" fontId="27" fillId="0" borderId="0" xfId="0" applyFont="1"/>
    <xf numFmtId="0" fontId="15" fillId="3" borderId="21" xfId="0" applyFont="1" applyFill="1" applyBorder="1" applyAlignment="1">
      <alignment horizontal="left" vertical="top"/>
    </xf>
    <xf numFmtId="0" fontId="15" fillId="3" borderId="23" xfId="0" applyFont="1" applyFill="1" applyBorder="1" applyAlignment="1">
      <alignment horizontal="left" vertical="top"/>
    </xf>
    <xf numFmtId="1" fontId="15" fillId="2" borderId="38" xfId="1" applyNumberFormat="1" applyFont="1" applyFill="1" applyBorder="1" applyAlignment="1" applyProtection="1">
      <alignment horizontal="center" vertical="top"/>
      <protection locked="0"/>
    </xf>
    <xf numFmtId="1" fontId="15" fillId="2" borderId="28" xfId="0" applyNumberFormat="1" applyFont="1" applyFill="1" applyBorder="1" applyAlignment="1" applyProtection="1">
      <alignment horizontal="center" vertical="top"/>
      <protection locked="0"/>
    </xf>
    <xf numFmtId="1" fontId="15" fillId="2" borderId="17" xfId="0" applyNumberFormat="1" applyFont="1" applyFill="1" applyBorder="1" applyAlignment="1" applyProtection="1">
      <alignment horizontal="center" vertical="top"/>
      <protection locked="0"/>
    </xf>
    <xf numFmtId="1" fontId="15" fillId="2" borderId="49" xfId="0" applyNumberFormat="1" applyFont="1" applyFill="1" applyBorder="1" applyAlignment="1" applyProtection="1">
      <alignment horizontal="center" vertical="top"/>
      <protection locked="0"/>
    </xf>
    <xf numFmtId="1" fontId="15" fillId="2" borderId="56" xfId="0" applyNumberFormat="1" applyFont="1" applyFill="1" applyBorder="1" applyAlignment="1" applyProtection="1">
      <alignment horizontal="center" vertical="top"/>
      <protection locked="0"/>
    </xf>
    <xf numFmtId="1" fontId="15" fillId="2" borderId="59" xfId="0" applyNumberFormat="1" applyFont="1" applyFill="1" applyBorder="1" applyAlignment="1" applyProtection="1">
      <alignment horizontal="center" vertical="top"/>
      <protection locked="0"/>
    </xf>
    <xf numFmtId="1" fontId="15" fillId="2" borderId="60" xfId="0" applyNumberFormat="1" applyFont="1" applyFill="1" applyBorder="1" applyAlignment="1" applyProtection="1">
      <alignment horizontal="center" vertical="top"/>
      <protection locked="0"/>
    </xf>
    <xf numFmtId="1" fontId="3" fillId="0" borderId="25" xfId="1" applyNumberFormat="1" applyFont="1" applyBorder="1" applyAlignment="1" applyProtection="1">
      <alignment horizontal="center"/>
    </xf>
    <xf numFmtId="1" fontId="12" fillId="0" borderId="26" xfId="2" applyNumberFormat="1" applyFont="1" applyBorder="1" applyAlignment="1" applyProtection="1">
      <alignment horizontal="center"/>
    </xf>
    <xf numFmtId="0" fontId="15" fillId="3" borderId="31" xfId="0" applyFont="1" applyFill="1" applyBorder="1" applyAlignment="1">
      <alignment horizontal="left" vertical="top"/>
    </xf>
    <xf numFmtId="0" fontId="15" fillId="3" borderId="22" xfId="0" applyFont="1" applyFill="1" applyBorder="1" applyAlignment="1">
      <alignment horizontal="left" vertical="top"/>
    </xf>
    <xf numFmtId="0" fontId="15" fillId="3" borderId="7" xfId="0" applyFont="1" applyFill="1" applyBorder="1" applyAlignment="1">
      <alignment horizontal="left" vertical="top"/>
    </xf>
    <xf numFmtId="0" fontId="15" fillId="3" borderId="32" xfId="0" applyFont="1" applyFill="1" applyBorder="1" applyAlignment="1">
      <alignment horizontal="left" vertical="top"/>
    </xf>
    <xf numFmtId="0" fontId="15" fillId="3" borderId="24" xfId="0" applyFont="1" applyFill="1" applyBorder="1" applyAlignment="1">
      <alignment horizontal="left" vertical="top"/>
    </xf>
    <xf numFmtId="0" fontId="5" fillId="0" borderId="0" xfId="0" applyFont="1" applyAlignment="1">
      <alignment horizontal="right"/>
    </xf>
    <xf numFmtId="0" fontId="16" fillId="4" borderId="23" xfId="0" applyFont="1" applyFill="1" applyBorder="1" applyAlignment="1" applyProtection="1">
      <alignment horizontal="left" vertical="center" wrapText="1"/>
      <protection locked="0"/>
    </xf>
    <xf numFmtId="0" fontId="15" fillId="3" borderId="27" xfId="0" applyFont="1" applyFill="1" applyBorder="1" applyAlignment="1">
      <alignment horizontal="left" vertical="top"/>
    </xf>
    <xf numFmtId="0" fontId="12" fillId="0" borderId="0" xfId="0" applyFont="1" applyAlignment="1">
      <alignment horizontal="right" textRotation="90"/>
    </xf>
    <xf numFmtId="0" fontId="16" fillId="4" borderId="21" xfId="0" applyFont="1" applyFill="1" applyBorder="1" applyAlignment="1" applyProtection="1">
      <alignment horizontal="left" vertical="center" wrapText="1"/>
      <protection locked="0"/>
    </xf>
    <xf numFmtId="0" fontId="16" fillId="4" borderId="36" xfId="0" applyFont="1" applyFill="1" applyBorder="1" applyAlignment="1" applyProtection="1">
      <alignment horizontal="left" vertical="center" wrapText="1"/>
      <protection locked="0"/>
    </xf>
    <xf numFmtId="0" fontId="16" fillId="4" borderId="34" xfId="0" applyFont="1" applyFill="1" applyBorder="1" applyAlignment="1" applyProtection="1">
      <alignment horizontal="left" vertical="center" wrapText="1"/>
      <protection locked="0"/>
    </xf>
    <xf numFmtId="0" fontId="16" fillId="4" borderId="38" xfId="0" applyFont="1" applyFill="1" applyBorder="1" applyAlignment="1" applyProtection="1">
      <alignment horizontal="left" vertical="center" wrapText="1"/>
      <protection locked="0"/>
    </xf>
    <xf numFmtId="0" fontId="0" fillId="2" borderId="7" xfId="0" applyFill="1" applyBorder="1" applyAlignment="1" applyProtection="1">
      <alignment vertical="top"/>
      <protection locked="0"/>
    </xf>
    <xf numFmtId="14" fontId="0" fillId="2" borderId="7" xfId="0" applyNumberFormat="1" applyFill="1" applyBorder="1" applyAlignment="1" applyProtection="1">
      <alignment vertical="top"/>
      <protection locked="0"/>
    </xf>
    <xf numFmtId="0" fontId="16" fillId="4" borderId="55" xfId="0" applyFont="1" applyFill="1" applyBorder="1" applyAlignment="1" applyProtection="1">
      <alignment horizontal="left" vertical="center"/>
      <protection locked="0"/>
    </xf>
    <xf numFmtId="0" fontId="16" fillId="4" borderId="68" xfId="0" applyFont="1" applyFill="1" applyBorder="1" applyAlignment="1" applyProtection="1">
      <alignment horizontal="left" vertical="center"/>
      <protection locked="0"/>
    </xf>
    <xf numFmtId="0" fontId="16" fillId="4" borderId="20" xfId="0" applyFont="1" applyFill="1" applyBorder="1" applyAlignment="1" applyProtection="1">
      <alignment horizontal="left" vertical="center" wrapText="1"/>
      <protection locked="0"/>
    </xf>
    <xf numFmtId="0" fontId="5" fillId="0" borderId="24" xfId="0" applyFont="1" applyBorder="1"/>
    <xf numFmtId="0" fontId="9" fillId="0" borderId="0" xfId="0" applyFont="1" applyAlignment="1">
      <alignment horizontal="center"/>
    </xf>
    <xf numFmtId="0" fontId="0" fillId="0" borderId="0" xfId="0" applyAlignment="1">
      <alignment horizontal="center"/>
    </xf>
    <xf numFmtId="0" fontId="16" fillId="4" borderId="22" xfId="0" applyFont="1" applyFill="1" applyBorder="1" applyAlignment="1" applyProtection="1">
      <alignment horizontal="left" vertical="center"/>
      <protection locked="0"/>
    </xf>
    <xf numFmtId="0" fontId="16" fillId="4" borderId="7" xfId="0" applyFont="1" applyFill="1" applyBorder="1" applyAlignment="1" applyProtection="1">
      <alignment horizontal="left" vertical="center"/>
      <protection locked="0"/>
    </xf>
    <xf numFmtId="0" fontId="16" fillId="4" borderId="24" xfId="0" applyFont="1" applyFill="1" applyBorder="1" applyAlignment="1" applyProtection="1">
      <alignment horizontal="left" vertical="center"/>
      <protection locked="0"/>
    </xf>
    <xf numFmtId="0" fontId="16" fillId="4" borderId="33" xfId="0" applyFont="1" applyFill="1" applyBorder="1" applyAlignment="1" applyProtection="1">
      <alignment horizontal="left" vertical="center"/>
      <protection locked="0"/>
    </xf>
    <xf numFmtId="0" fontId="16" fillId="4" borderId="66" xfId="0" applyFont="1" applyFill="1" applyBorder="1" applyAlignment="1" applyProtection="1">
      <alignment horizontal="left" vertical="center"/>
      <protection locked="0"/>
    </xf>
    <xf numFmtId="0" fontId="16" fillId="4" borderId="6" xfId="0" applyFont="1" applyFill="1" applyBorder="1" applyAlignment="1" applyProtection="1">
      <alignment horizontal="left" vertical="center" wrapText="1"/>
      <protection locked="0"/>
    </xf>
    <xf numFmtId="0" fontId="5" fillId="2" borderId="0" xfId="0" applyFont="1" applyFill="1" applyAlignment="1" applyProtection="1">
      <alignment vertical="center"/>
      <protection locked="0"/>
    </xf>
    <xf numFmtId="14" fontId="5" fillId="2" borderId="0" xfId="0" applyNumberFormat="1" applyFont="1" applyFill="1" applyAlignment="1" applyProtection="1">
      <alignment vertical="center"/>
      <protection locked="0"/>
    </xf>
    <xf numFmtId="0" fontId="15" fillId="2" borderId="20" xfId="0" applyFont="1" applyFill="1" applyBorder="1" applyAlignment="1" applyProtection="1">
      <alignment horizontal="center" vertical="top" wrapText="1"/>
      <protection locked="0"/>
    </xf>
    <xf numFmtId="44" fontId="3" fillId="3" borderId="0" xfId="1" applyFont="1" applyFill="1" applyBorder="1" applyAlignment="1" applyProtection="1">
      <alignment horizontal="right" vertical="center"/>
    </xf>
    <xf numFmtId="49" fontId="12" fillId="2" borderId="0" xfId="5" applyNumberFormat="1" applyFont="1" applyFill="1" applyBorder="1" applyAlignment="1" applyProtection="1">
      <alignment horizontal="center" vertical="center"/>
      <protection locked="0"/>
    </xf>
    <xf numFmtId="0" fontId="3" fillId="3" borderId="0" xfId="1" applyNumberFormat="1" applyFont="1" applyFill="1" applyBorder="1" applyAlignment="1" applyProtection="1">
      <alignment horizontal="right" vertical="center"/>
    </xf>
    <xf numFmtId="0" fontId="28" fillId="0" borderId="0" xfId="0" applyFont="1"/>
    <xf numFmtId="0" fontId="5" fillId="0" borderId="0" xfId="0" applyFont="1" applyAlignment="1">
      <alignment vertical="top" wrapText="1"/>
    </xf>
    <xf numFmtId="49" fontId="5" fillId="0" borderId="0" xfId="0" applyNumberFormat="1" applyFont="1" applyAlignment="1">
      <alignment horizontal="left"/>
    </xf>
    <xf numFmtId="0" fontId="5" fillId="0" borderId="45" xfId="0" applyFont="1" applyBorder="1" applyAlignment="1">
      <alignment wrapText="1"/>
    </xf>
    <xf numFmtId="0" fontId="5" fillId="0" borderId="22" xfId="0" applyFont="1" applyBorder="1" applyAlignment="1">
      <alignment wrapText="1"/>
    </xf>
    <xf numFmtId="1" fontId="5" fillId="0" borderId="36" xfId="0" applyNumberFormat="1" applyFont="1" applyBorder="1" applyAlignment="1">
      <alignment horizontal="center" vertical="center"/>
    </xf>
    <xf numFmtId="0" fontId="5" fillId="0" borderId="28" xfId="0" applyFont="1" applyBorder="1" applyAlignment="1">
      <alignment horizontal="center" wrapText="1"/>
    </xf>
    <xf numFmtId="167" fontId="5" fillId="0" borderId="27" xfId="0" applyNumberFormat="1" applyFont="1" applyBorder="1" applyAlignment="1">
      <alignment horizontal="center" wrapText="1"/>
    </xf>
    <xf numFmtId="0" fontId="5" fillId="0" borderId="51" xfId="0" applyFont="1" applyBorder="1"/>
    <xf numFmtId="0" fontId="5" fillId="0" borderId="46" xfId="0" applyFont="1" applyBorder="1" applyAlignment="1">
      <alignment wrapText="1"/>
    </xf>
    <xf numFmtId="0" fontId="5" fillId="0" borderId="24" xfId="0" applyFont="1" applyBorder="1" applyAlignment="1">
      <alignment wrapText="1"/>
    </xf>
    <xf numFmtId="1" fontId="5" fillId="0" borderId="38" xfId="0" applyNumberFormat="1" applyFont="1" applyBorder="1" applyAlignment="1">
      <alignment horizontal="center" vertical="center"/>
    </xf>
    <xf numFmtId="0" fontId="5" fillId="0" borderId="14" xfId="0" applyFont="1" applyBorder="1" applyAlignment="1">
      <alignment wrapText="1"/>
    </xf>
    <xf numFmtId="0" fontId="5" fillId="0" borderId="7" xfId="0" applyFont="1" applyBorder="1" applyAlignment="1">
      <alignment vertical="center" wrapText="1"/>
    </xf>
    <xf numFmtId="0" fontId="5" fillId="0" borderId="17" xfId="0" applyFont="1" applyBorder="1" applyAlignment="1">
      <alignment horizontal="center" vertical="center" wrapText="1"/>
    </xf>
    <xf numFmtId="0" fontId="5" fillId="0" borderId="24" xfId="0" applyFont="1" applyBorder="1" applyAlignment="1">
      <alignment vertical="center" wrapText="1"/>
    </xf>
    <xf numFmtId="0" fontId="5" fillId="0" borderId="53" xfId="0" applyFont="1" applyBorder="1" applyAlignment="1">
      <alignment horizontal="center" vertical="center" wrapText="1"/>
    </xf>
    <xf numFmtId="1" fontId="5" fillId="0" borderId="20" xfId="0" applyNumberFormat="1" applyFont="1" applyBorder="1" applyAlignment="1">
      <alignment horizontal="center" vertical="center"/>
    </xf>
    <xf numFmtId="0" fontId="12" fillId="0" borderId="8" xfId="0" applyFont="1" applyBorder="1"/>
    <xf numFmtId="0" fontId="12" fillId="0" borderId="9" xfId="0" applyFont="1" applyBorder="1"/>
    <xf numFmtId="0" fontId="12" fillId="0" borderId="9" xfId="0" applyFont="1" applyBorder="1" applyAlignment="1">
      <alignment horizontal="right"/>
    </xf>
    <xf numFmtId="0" fontId="5" fillId="0" borderId="52" xfId="0" applyFont="1" applyBorder="1"/>
    <xf numFmtId="164" fontId="5" fillId="0" borderId="0" xfId="0" applyNumberFormat="1" applyFont="1"/>
    <xf numFmtId="165" fontId="5" fillId="0" borderId="36" xfId="0" applyNumberFormat="1" applyFont="1" applyBorder="1" applyAlignment="1">
      <alignment horizontal="center" vertical="center"/>
    </xf>
    <xf numFmtId="167" fontId="5" fillId="0" borderId="36" xfId="0" applyNumberFormat="1" applyFont="1" applyBorder="1" applyAlignment="1">
      <alignment horizontal="center" wrapText="1"/>
    </xf>
    <xf numFmtId="0" fontId="5" fillId="0" borderId="43" xfId="0" applyFont="1" applyBorder="1"/>
    <xf numFmtId="167" fontId="5" fillId="0" borderId="38" xfId="0" applyNumberFormat="1" applyFont="1" applyBorder="1" applyAlignment="1">
      <alignment horizontal="center" wrapText="1"/>
    </xf>
    <xf numFmtId="0" fontId="5" fillId="0" borderId="7" xfId="0" applyFont="1" applyBorder="1" applyAlignment="1">
      <alignment wrapText="1"/>
    </xf>
    <xf numFmtId="165" fontId="5" fillId="0" borderId="20" xfId="0" applyNumberFormat="1" applyFont="1" applyBorder="1" applyAlignment="1">
      <alignment horizontal="center" vertical="center"/>
    </xf>
    <xf numFmtId="167" fontId="5" fillId="0" borderId="20" xfId="0" applyNumberFormat="1" applyFont="1" applyBorder="1" applyAlignment="1">
      <alignment horizontal="center" wrapText="1"/>
    </xf>
    <xf numFmtId="165" fontId="5" fillId="0" borderId="50" xfId="0" applyNumberFormat="1" applyFont="1" applyBorder="1" applyAlignment="1">
      <alignment horizontal="center"/>
    </xf>
    <xf numFmtId="1" fontId="5" fillId="0" borderId="49" xfId="0" applyNumberFormat="1" applyFont="1" applyBorder="1" applyAlignment="1">
      <alignment horizontal="center"/>
    </xf>
    <xf numFmtId="1" fontId="5" fillId="0" borderId="50" xfId="0" applyNumberFormat="1" applyFont="1" applyBorder="1" applyAlignment="1">
      <alignment horizontal="center"/>
    </xf>
    <xf numFmtId="0" fontId="5" fillId="0" borderId="12" xfId="0" applyFont="1" applyBorder="1"/>
    <xf numFmtId="0" fontId="5" fillId="0" borderId="0" xfId="0" applyFont="1" applyAlignment="1">
      <alignment vertical="center"/>
    </xf>
    <xf numFmtId="0" fontId="5" fillId="0" borderId="0" xfId="0" applyFont="1" applyAlignment="1">
      <alignment horizontal="left" vertical="center"/>
    </xf>
    <xf numFmtId="0" fontId="0" fillId="0" borderId="0" xfId="0" applyAlignment="1">
      <alignment wrapText="1"/>
    </xf>
    <xf numFmtId="0" fontId="5" fillId="2" borderId="0" xfId="0" applyFont="1" applyFill="1"/>
    <xf numFmtId="0" fontId="7" fillId="0" borderId="0" xfId="0" applyFont="1"/>
    <xf numFmtId="0" fontId="0" fillId="0" borderId="0" xfId="0" applyAlignment="1">
      <alignment vertical="center"/>
    </xf>
    <xf numFmtId="0" fontId="13" fillId="2" borderId="0" xfId="0" applyFont="1" applyFill="1" applyAlignment="1">
      <alignment vertical="top"/>
    </xf>
    <xf numFmtId="0" fontId="12" fillId="0" borderId="0" xfId="0" applyFont="1" applyAlignment="1">
      <alignment horizontal="right"/>
    </xf>
    <xf numFmtId="0" fontId="32" fillId="0" borderId="0" xfId="0" applyFont="1" applyAlignment="1">
      <alignment horizontal="left"/>
    </xf>
    <xf numFmtId="0" fontId="32" fillId="0" borderId="0" xfId="0" applyFont="1"/>
    <xf numFmtId="0" fontId="31" fillId="0" borderId="0" xfId="0" applyFont="1" applyAlignment="1">
      <alignment horizontal="left"/>
    </xf>
    <xf numFmtId="0" fontId="15" fillId="3" borderId="29" xfId="0" applyFont="1" applyFill="1" applyBorder="1" applyAlignment="1">
      <alignment horizontal="left" vertical="top"/>
    </xf>
    <xf numFmtId="0" fontId="15" fillId="3" borderId="40" xfId="0" applyFont="1" applyFill="1" applyBorder="1" applyAlignment="1">
      <alignment horizontal="left" vertical="top"/>
    </xf>
    <xf numFmtId="0" fontId="15" fillId="3" borderId="30" xfId="0" applyFont="1" applyFill="1" applyBorder="1" applyAlignment="1">
      <alignment horizontal="left" vertical="top"/>
    </xf>
    <xf numFmtId="0" fontId="12" fillId="0" borderId="0" xfId="0" applyFont="1" applyAlignment="1">
      <alignment horizontal="left"/>
    </xf>
    <xf numFmtId="0" fontId="31" fillId="0" borderId="0" xfId="0" applyFont="1"/>
    <xf numFmtId="0" fontId="3" fillId="0" borderId="0" xfId="0" applyFont="1"/>
    <xf numFmtId="0" fontId="5" fillId="2" borderId="22" xfId="0" applyFont="1" applyFill="1" applyBorder="1" applyProtection="1">
      <protection locked="0"/>
    </xf>
    <xf numFmtId="0" fontId="5" fillId="2" borderId="7" xfId="0" applyFont="1" applyFill="1" applyBorder="1" applyProtection="1">
      <protection locked="0"/>
    </xf>
    <xf numFmtId="0" fontId="5" fillId="2" borderId="32" xfId="0" applyFont="1" applyFill="1" applyBorder="1" applyProtection="1">
      <protection locked="0"/>
    </xf>
    <xf numFmtId="0" fontId="5" fillId="2" borderId="24" xfId="0" applyFont="1" applyFill="1" applyBorder="1" applyProtection="1">
      <protection locked="0"/>
    </xf>
    <xf numFmtId="0" fontId="12" fillId="0" borderId="47" xfId="0" applyFont="1" applyBorder="1"/>
    <xf numFmtId="0" fontId="12" fillId="0" borderId="19" xfId="0" applyFont="1" applyBorder="1"/>
    <xf numFmtId="0" fontId="5" fillId="0" borderId="45" xfId="0" applyFont="1" applyBorder="1"/>
    <xf numFmtId="0" fontId="0" fillId="0" borderId="15" xfId="0" applyBorder="1" applyAlignment="1">
      <alignment vertical="center"/>
    </xf>
    <xf numFmtId="0" fontId="5" fillId="0" borderId="41" xfId="0" applyFont="1" applyBorder="1"/>
    <xf numFmtId="0" fontId="33" fillId="0" borderId="0" xfId="6" applyProtection="1"/>
    <xf numFmtId="0" fontId="0" fillId="0" borderId="14" xfId="0" applyBorder="1" applyAlignment="1">
      <alignment vertical="center"/>
    </xf>
    <xf numFmtId="0" fontId="5" fillId="0" borderId="6" xfId="0" applyFont="1" applyBorder="1"/>
    <xf numFmtId="0" fontId="0" fillId="0" borderId="29" xfId="0" applyBorder="1"/>
    <xf numFmtId="44" fontId="12" fillId="3" borderId="47" xfId="1" applyFont="1" applyFill="1" applyBorder="1" applyProtection="1"/>
    <xf numFmtId="0" fontId="0" fillId="0" borderId="70" xfId="0" applyBorder="1" applyAlignment="1">
      <alignment vertical="center"/>
    </xf>
    <xf numFmtId="0" fontId="5" fillId="0" borderId="31" xfId="0" applyFont="1" applyBorder="1"/>
    <xf numFmtId="0" fontId="0" fillId="0" borderId="46" xfId="0" applyBorder="1" applyAlignment="1">
      <alignment vertical="center"/>
    </xf>
    <xf numFmtId="0" fontId="5" fillId="0" borderId="23" xfId="0" applyFont="1" applyBorder="1"/>
    <xf numFmtId="0" fontId="15" fillId="0" borderId="21" xfId="0" applyFont="1" applyBorder="1" applyAlignment="1">
      <alignment horizontal="left" vertical="top"/>
    </xf>
    <xf numFmtId="0" fontId="15" fillId="0" borderId="22" xfId="0" applyFont="1" applyBorder="1" applyAlignment="1">
      <alignment horizontal="left" vertical="top"/>
    </xf>
    <xf numFmtId="0" fontId="15" fillId="0" borderId="27" xfId="0" applyFont="1" applyBorder="1" applyAlignment="1">
      <alignment horizontal="left" vertical="top"/>
    </xf>
    <xf numFmtId="0" fontId="15" fillId="0" borderId="21" xfId="1" applyNumberFormat="1" applyFont="1" applyFill="1" applyBorder="1" applyAlignment="1" applyProtection="1">
      <alignment horizontal="left" vertical="top"/>
    </xf>
    <xf numFmtId="44" fontId="15" fillId="0" borderId="22" xfId="1" applyFont="1" applyFill="1" applyBorder="1" applyAlignment="1" applyProtection="1">
      <alignment horizontal="left" vertical="top"/>
    </xf>
    <xf numFmtId="0" fontId="15" fillId="0" borderId="6" xfId="0" applyFont="1" applyBorder="1" applyAlignment="1">
      <alignment horizontal="left" vertical="top"/>
    </xf>
    <xf numFmtId="0" fontId="15" fillId="0" borderId="7" xfId="0" applyFont="1" applyBorder="1" applyAlignment="1">
      <alignment horizontal="left" vertical="top"/>
    </xf>
    <xf numFmtId="0" fontId="15" fillId="0" borderId="29" xfId="0" applyFont="1" applyBorder="1" applyAlignment="1">
      <alignment horizontal="left" vertical="top"/>
    </xf>
    <xf numFmtId="0" fontId="15" fillId="0" borderId="6" xfId="1" applyNumberFormat="1" applyFont="1" applyFill="1" applyBorder="1" applyAlignment="1" applyProtection="1">
      <alignment horizontal="left" vertical="top"/>
    </xf>
    <xf numFmtId="44" fontId="15" fillId="0" borderId="7" xfId="1" applyFont="1" applyFill="1" applyBorder="1" applyAlignment="1" applyProtection="1">
      <alignment horizontal="left" vertical="top"/>
    </xf>
    <xf numFmtId="0" fontId="15" fillId="0" borderId="23" xfId="0" applyFont="1" applyBorder="1" applyAlignment="1">
      <alignment horizontal="left" vertical="top"/>
    </xf>
    <xf numFmtId="0" fontId="15" fillId="0" borderId="24" xfId="0" applyFont="1" applyBorder="1" applyAlignment="1">
      <alignment horizontal="left" vertical="top"/>
    </xf>
    <xf numFmtId="0" fontId="15" fillId="0" borderId="23" xfId="1" applyNumberFormat="1" applyFont="1" applyFill="1" applyBorder="1" applyAlignment="1" applyProtection="1">
      <alignment horizontal="left" vertical="top"/>
    </xf>
    <xf numFmtId="44" fontId="15" fillId="0" borderId="24" xfId="1" applyFont="1" applyFill="1" applyBorder="1" applyAlignment="1" applyProtection="1">
      <alignment horizontal="left" vertical="top"/>
    </xf>
    <xf numFmtId="0" fontId="10" fillId="3" borderId="0" xfId="0" applyFont="1" applyFill="1"/>
    <xf numFmtId="0" fontId="0" fillId="3" borderId="0" xfId="0" applyFill="1"/>
    <xf numFmtId="0" fontId="10" fillId="3" borderId="0" xfId="0" applyFont="1" applyFill="1" applyAlignment="1">
      <alignment vertical="center"/>
    </xf>
    <xf numFmtId="0" fontId="31" fillId="3" borderId="0" xfId="0" applyFont="1" applyFill="1" applyAlignment="1">
      <alignment horizontal="center" vertical="center"/>
    </xf>
    <xf numFmtId="0" fontId="31" fillId="0" borderId="0" xfId="0" applyFont="1" applyAlignment="1">
      <alignment horizontal="center" vertical="center"/>
    </xf>
    <xf numFmtId="0" fontId="15" fillId="3" borderId="0" xfId="0" applyFont="1" applyFill="1" applyAlignment="1">
      <alignment horizontal="left"/>
    </xf>
    <xf numFmtId="0" fontId="31" fillId="3" borderId="0" xfId="0" applyFont="1" applyFill="1" applyAlignment="1">
      <alignment vertical="center"/>
    </xf>
    <xf numFmtId="0" fontId="10" fillId="3" borderId="43" xfId="0" applyFont="1" applyFill="1" applyBorder="1" applyAlignment="1">
      <alignment horizontal="center" vertical="center"/>
    </xf>
    <xf numFmtId="0" fontId="31" fillId="3" borderId="51" xfId="0" applyFont="1" applyFill="1" applyBorder="1" applyAlignment="1">
      <alignment horizontal="center" vertical="center"/>
    </xf>
    <xf numFmtId="0" fontId="15" fillId="3" borderId="0" xfId="0" applyFont="1" applyFill="1"/>
    <xf numFmtId="0" fontId="5" fillId="3" borderId="0" xfId="0" applyFont="1" applyFill="1"/>
    <xf numFmtId="0" fontId="10" fillId="3" borderId="48" xfId="0" applyFont="1" applyFill="1" applyBorder="1" applyAlignment="1">
      <alignment horizontal="center" vertical="center"/>
    </xf>
    <xf numFmtId="0" fontId="10" fillId="3" borderId="0" xfId="0" applyFont="1" applyFill="1" applyAlignment="1">
      <alignment horizontal="center" vertical="center"/>
    </xf>
    <xf numFmtId="0" fontId="15" fillId="3" borderId="0" xfId="0" applyFont="1" applyFill="1" applyAlignment="1">
      <alignment horizontal="left" vertical="center"/>
    </xf>
    <xf numFmtId="0" fontId="10" fillId="3" borderId="73" xfId="0" applyFont="1" applyFill="1" applyBorder="1" applyAlignment="1">
      <alignment vertical="center"/>
    </xf>
    <xf numFmtId="0" fontId="5" fillId="0" borderId="71" xfId="0" applyFont="1" applyBorder="1"/>
    <xf numFmtId="0" fontId="15" fillId="3" borderId="71" xfId="0" applyFont="1" applyFill="1" applyBorder="1" applyAlignment="1">
      <alignment horizontal="left"/>
    </xf>
    <xf numFmtId="0" fontId="35" fillId="3" borderId="71" xfId="0" applyFont="1" applyFill="1" applyBorder="1" applyAlignment="1">
      <alignment horizontal="center" vertical="center"/>
    </xf>
    <xf numFmtId="0" fontId="15" fillId="3" borderId="0" xfId="1" applyNumberFormat="1" applyFont="1" applyFill="1" applyBorder="1" applyAlignment="1" applyProtection="1">
      <alignment horizontal="right" vertical="center"/>
    </xf>
    <xf numFmtId="44" fontId="15" fillId="3" borderId="0" xfId="1" applyFont="1" applyFill="1" applyBorder="1" applyAlignment="1" applyProtection="1">
      <alignment horizontal="right" vertical="center"/>
    </xf>
    <xf numFmtId="0" fontId="5" fillId="0" borderId="72" xfId="0" applyFont="1" applyBorder="1" applyAlignment="1">
      <alignment vertical="center"/>
    </xf>
    <xf numFmtId="0" fontId="15" fillId="3" borderId="72" xfId="0" applyFont="1" applyFill="1" applyBorder="1" applyAlignment="1">
      <alignment horizontal="left" vertical="center"/>
    </xf>
    <xf numFmtId="0" fontId="10" fillId="3" borderId="72" xfId="0" applyFont="1" applyFill="1" applyBorder="1" applyAlignment="1">
      <alignment vertical="center"/>
    </xf>
    <xf numFmtId="44" fontId="15" fillId="3" borderId="57" xfId="1" applyFont="1" applyFill="1" applyBorder="1" applyAlignment="1" applyProtection="1">
      <alignment horizontal="right" vertical="center"/>
    </xf>
    <xf numFmtId="44" fontId="31" fillId="3" borderId="0" xfId="1" applyFont="1" applyFill="1" applyBorder="1" applyAlignment="1" applyProtection="1">
      <alignment horizontal="right" vertical="center"/>
    </xf>
    <xf numFmtId="0" fontId="5" fillId="0" borderId="72" xfId="0" applyFont="1" applyBorder="1" applyAlignment="1">
      <alignment horizontal="left" vertical="center"/>
    </xf>
    <xf numFmtId="0" fontId="35" fillId="3" borderId="0" xfId="0" applyFont="1" applyFill="1" applyAlignment="1">
      <alignment horizontal="left" vertical="center"/>
    </xf>
    <xf numFmtId="44" fontId="31" fillId="3" borderId="7" xfId="1" applyFont="1" applyFill="1" applyBorder="1" applyAlignment="1" applyProtection="1">
      <alignment horizontal="left" vertical="center"/>
    </xf>
    <xf numFmtId="44" fontId="31" fillId="3" borderId="0" xfId="1" applyFont="1" applyFill="1" applyBorder="1" applyAlignment="1" applyProtection="1">
      <alignment horizontal="left" vertical="center"/>
    </xf>
    <xf numFmtId="0" fontId="31" fillId="3" borderId="0" xfId="1" applyNumberFormat="1" applyFont="1" applyFill="1" applyBorder="1" applyAlignment="1" applyProtection="1">
      <alignment horizontal="right"/>
    </xf>
    <xf numFmtId="44" fontId="31" fillId="3" borderId="0" xfId="1" applyFont="1" applyFill="1" applyBorder="1" applyAlignment="1" applyProtection="1">
      <alignment horizontal="right"/>
    </xf>
    <xf numFmtId="44" fontId="26" fillId="3" borderId="0" xfId="1" applyFont="1" applyFill="1" applyBorder="1" applyAlignment="1" applyProtection="1">
      <alignment horizontal="right" vertical="center"/>
    </xf>
    <xf numFmtId="0" fontId="0" fillId="0" borderId="72" xfId="0" applyBorder="1"/>
    <xf numFmtId="0" fontId="34" fillId="3" borderId="72" xfId="0" applyFont="1" applyFill="1" applyBorder="1" applyAlignment="1">
      <alignment horizontal="left"/>
    </xf>
    <xf numFmtId="0" fontId="10" fillId="3" borderId="0" xfId="0" applyFont="1" applyFill="1" applyAlignment="1">
      <alignment horizontal="left" vertical="center"/>
    </xf>
    <xf numFmtId="0" fontId="34" fillId="3" borderId="0" xfId="0" applyFont="1" applyFill="1" applyAlignment="1">
      <alignment horizontal="left"/>
    </xf>
    <xf numFmtId="44" fontId="36" fillId="3" borderId="47" xfId="1" applyFont="1" applyFill="1" applyBorder="1" applyAlignment="1" applyProtection="1">
      <alignment horizontal="right" vertical="center"/>
    </xf>
    <xf numFmtId="0" fontId="6" fillId="3" borderId="0" xfId="0" applyFont="1" applyFill="1" applyAlignment="1">
      <alignment horizontal="center"/>
    </xf>
    <xf numFmtId="1" fontId="14" fillId="0" borderId="47" xfId="0" applyNumberFormat="1" applyFont="1" applyBorder="1" applyAlignment="1">
      <alignment horizontal="center" vertical="center"/>
    </xf>
    <xf numFmtId="1" fontId="14" fillId="3" borderId="0" xfId="0" applyNumberFormat="1" applyFont="1" applyFill="1" applyAlignment="1">
      <alignment horizontal="center" vertical="center"/>
    </xf>
    <xf numFmtId="1" fontId="14" fillId="0" borderId="0" xfId="0" applyNumberFormat="1" applyFont="1" applyAlignment="1">
      <alignment horizontal="center" vertical="center"/>
    </xf>
    <xf numFmtId="0" fontId="34" fillId="2" borderId="0" xfId="0" applyFont="1" applyFill="1" applyAlignment="1">
      <alignment horizontal="left"/>
    </xf>
    <xf numFmtId="0" fontId="10" fillId="2" borderId="52" xfId="0" applyFont="1" applyFill="1" applyBorder="1" applyAlignment="1" applyProtection="1">
      <alignment horizontal="center" vertical="center"/>
      <protection locked="0"/>
    </xf>
    <xf numFmtId="44" fontId="15" fillId="2" borderId="7" xfId="1" applyFont="1" applyFill="1" applyBorder="1" applyAlignment="1" applyProtection="1">
      <alignment horizontal="right" vertical="center"/>
      <protection locked="0"/>
    </xf>
    <xf numFmtId="44" fontId="14" fillId="2" borderId="7" xfId="1" applyFont="1" applyFill="1" applyBorder="1" applyAlignment="1" applyProtection="1">
      <alignment horizontal="right" vertical="center"/>
      <protection locked="0"/>
    </xf>
    <xf numFmtId="0" fontId="6" fillId="2" borderId="0" xfId="0" applyFont="1" applyFill="1" applyAlignment="1" applyProtection="1">
      <alignment horizontal="left" wrapText="1"/>
      <protection locked="0"/>
    </xf>
    <xf numFmtId="0" fontId="34" fillId="2" borderId="0" xfId="0" applyFont="1" applyFill="1" applyAlignment="1" applyProtection="1">
      <alignment horizontal="left"/>
      <protection locked="0"/>
    </xf>
    <xf numFmtId="14" fontId="34" fillId="2" borderId="0" xfId="0" applyNumberFormat="1" applyFont="1" applyFill="1" applyAlignment="1" applyProtection="1">
      <alignment horizontal="left"/>
      <protection locked="0"/>
    </xf>
    <xf numFmtId="0" fontId="24" fillId="0" borderId="0" xfId="4" applyFont="1" applyAlignment="1">
      <alignment vertical="center"/>
    </xf>
    <xf numFmtId="0" fontId="18" fillId="0" borderId="0" xfId="4" applyAlignment="1">
      <alignment vertical="center"/>
    </xf>
    <xf numFmtId="0" fontId="19" fillId="0" borderId="0" xfId="4" applyFont="1" applyAlignment="1">
      <alignment vertical="center" wrapText="1"/>
    </xf>
    <xf numFmtId="0" fontId="25" fillId="0" borderId="0" xfId="4" applyFont="1" applyAlignment="1">
      <alignment vertical="center"/>
    </xf>
    <xf numFmtId="0" fontId="21" fillId="0" borderId="0" xfId="4" applyFont="1" applyAlignment="1">
      <alignment vertical="center"/>
    </xf>
    <xf numFmtId="0" fontId="20" fillId="0" borderId="0" xfId="4" applyFont="1" applyAlignment="1">
      <alignment vertical="center"/>
    </xf>
    <xf numFmtId="0" fontId="20" fillId="0" borderId="0" xfId="4" applyFont="1" applyAlignment="1">
      <alignment vertical="center" wrapText="1"/>
    </xf>
    <xf numFmtId="0" fontId="3" fillId="0" borderId="0" xfId="0" applyFont="1" applyAlignment="1">
      <alignment vertical="center"/>
    </xf>
    <xf numFmtId="0" fontId="18" fillId="0" borderId="0" xfId="4" applyAlignment="1">
      <alignment vertical="center" wrapText="1"/>
    </xf>
    <xf numFmtId="0" fontId="37" fillId="0" borderId="0" xfId="0" applyFont="1" applyAlignment="1">
      <alignment horizontal="center"/>
    </xf>
    <xf numFmtId="0" fontId="16" fillId="4" borderId="29" xfId="0" applyFont="1" applyFill="1" applyBorder="1" applyAlignment="1" applyProtection="1">
      <alignment horizontal="left" vertical="center"/>
      <protection locked="0"/>
    </xf>
    <xf numFmtId="0" fontId="16" fillId="4" borderId="42" xfId="0" applyFont="1" applyFill="1" applyBorder="1" applyAlignment="1" applyProtection="1">
      <alignment horizontal="left" vertical="center"/>
      <protection locked="0"/>
    </xf>
    <xf numFmtId="0" fontId="16" fillId="4" borderId="13" xfId="0" applyFont="1" applyFill="1" applyBorder="1" applyAlignment="1" applyProtection="1">
      <alignment horizontal="left" vertical="center" wrapText="1"/>
      <protection locked="0"/>
    </xf>
    <xf numFmtId="0" fontId="12" fillId="0" borderId="0" xfId="0" applyFont="1" applyAlignment="1">
      <alignment textRotation="90"/>
    </xf>
    <xf numFmtId="0" fontId="15" fillId="2" borderId="38" xfId="0" applyFont="1" applyFill="1" applyBorder="1" applyAlignment="1" applyProtection="1">
      <alignment horizontal="center" vertical="top" wrapText="1"/>
      <protection locked="0"/>
    </xf>
    <xf numFmtId="1" fontId="15" fillId="2" borderId="23" xfId="0" applyNumberFormat="1" applyFont="1" applyFill="1" applyBorder="1" applyAlignment="1" applyProtection="1">
      <alignment horizontal="center" vertical="top"/>
      <protection locked="0"/>
    </xf>
    <xf numFmtId="1" fontId="15" fillId="2" borderId="24" xfId="0" applyNumberFormat="1" applyFont="1" applyFill="1" applyBorder="1" applyAlignment="1" applyProtection="1">
      <alignment horizontal="center" vertical="top"/>
      <protection locked="0"/>
    </xf>
    <xf numFmtId="1" fontId="15" fillId="2" borderId="61" xfId="0" applyNumberFormat="1" applyFont="1" applyFill="1" applyBorder="1" applyAlignment="1" applyProtection="1">
      <alignment horizontal="center" vertical="top"/>
      <protection locked="0"/>
    </xf>
    <xf numFmtId="1" fontId="15" fillId="2" borderId="53" xfId="0" applyNumberFormat="1" applyFont="1" applyFill="1" applyBorder="1" applyAlignment="1" applyProtection="1">
      <alignment horizontal="center" vertical="top"/>
      <protection locked="0"/>
    </xf>
    <xf numFmtId="1" fontId="15" fillId="2" borderId="30" xfId="0" applyNumberFormat="1" applyFont="1" applyFill="1" applyBorder="1" applyAlignment="1" applyProtection="1">
      <alignment horizontal="center" vertical="top"/>
      <protection locked="0"/>
    </xf>
    <xf numFmtId="1" fontId="15" fillId="2" borderId="50" xfId="0" applyNumberFormat="1" applyFont="1" applyFill="1" applyBorder="1" applyAlignment="1" applyProtection="1">
      <alignment horizontal="center" vertical="top"/>
      <protection locked="0"/>
    </xf>
    <xf numFmtId="0" fontId="5" fillId="2" borderId="36" xfId="0" applyFont="1" applyFill="1" applyBorder="1" applyAlignment="1" applyProtection="1">
      <alignment horizontal="center" vertical="top" wrapText="1"/>
      <protection locked="0"/>
    </xf>
    <xf numFmtId="0" fontId="5" fillId="2" borderId="20" xfId="0" applyFont="1" applyFill="1" applyBorder="1" applyAlignment="1" applyProtection="1">
      <alignment horizontal="center" vertical="top" wrapText="1"/>
      <protection locked="0"/>
    </xf>
    <xf numFmtId="0" fontId="5" fillId="2" borderId="38" xfId="0" applyFont="1" applyFill="1" applyBorder="1" applyAlignment="1" applyProtection="1">
      <alignment horizontal="center" vertical="top" wrapText="1"/>
      <protection locked="0"/>
    </xf>
    <xf numFmtId="0" fontId="15" fillId="0" borderId="20" xfId="0" applyFont="1" applyBorder="1" applyAlignment="1">
      <alignment horizontal="left" vertical="top"/>
    </xf>
    <xf numFmtId="0" fontId="15" fillId="0" borderId="38" xfId="0" applyFont="1" applyBorder="1" applyAlignment="1">
      <alignment horizontal="left" vertical="top"/>
    </xf>
    <xf numFmtId="1" fontId="15" fillId="0" borderId="36" xfId="0" applyNumberFormat="1" applyFont="1" applyBorder="1" applyAlignment="1">
      <alignment horizontal="center" vertical="top"/>
    </xf>
    <xf numFmtId="1" fontId="15" fillId="0" borderId="20" xfId="0" applyNumberFormat="1" applyFont="1" applyBorder="1" applyAlignment="1">
      <alignment horizontal="center" vertical="top"/>
    </xf>
    <xf numFmtId="1" fontId="15" fillId="0" borderId="38" xfId="0" applyNumberFormat="1" applyFont="1" applyBorder="1" applyAlignment="1">
      <alignment horizontal="center" vertical="top"/>
    </xf>
    <xf numFmtId="0" fontId="15" fillId="0" borderId="36" xfId="0" applyFont="1" applyBorder="1" applyAlignment="1">
      <alignment horizontal="left" vertical="top"/>
    </xf>
    <xf numFmtId="0" fontId="16" fillId="4" borderId="62" xfId="0" applyFont="1" applyFill="1" applyBorder="1" applyAlignment="1" applyProtection="1">
      <alignment horizontal="center" vertical="center" wrapText="1"/>
      <protection locked="0"/>
    </xf>
    <xf numFmtId="0" fontId="16" fillId="4" borderId="69" xfId="0" applyFont="1" applyFill="1" applyBorder="1" applyAlignment="1" applyProtection="1">
      <alignment horizontal="center" vertical="center" wrapText="1"/>
      <protection locked="0"/>
    </xf>
    <xf numFmtId="0" fontId="16" fillId="4" borderId="64" xfId="0" applyFont="1" applyFill="1" applyBorder="1" applyAlignment="1" applyProtection="1">
      <alignment horizontal="center" vertical="center" wrapText="1"/>
      <protection locked="0"/>
    </xf>
    <xf numFmtId="0" fontId="16" fillId="4" borderId="65"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protection locked="0"/>
    </xf>
    <xf numFmtId="0" fontId="5" fillId="2" borderId="6" xfId="0" applyFont="1" applyFill="1" applyBorder="1" applyAlignment="1" applyProtection="1">
      <alignment horizontal="center"/>
      <protection locked="0"/>
    </xf>
    <xf numFmtId="0" fontId="5" fillId="2" borderId="23" xfId="0" applyFont="1" applyFill="1" applyBorder="1" applyAlignment="1" applyProtection="1">
      <alignment horizontal="center"/>
      <protection locked="0"/>
    </xf>
    <xf numFmtId="0" fontId="15" fillId="2" borderId="36" xfId="0" applyFont="1" applyFill="1" applyBorder="1" applyAlignment="1" applyProtection="1">
      <alignment horizontal="center" vertical="top" wrapText="1"/>
      <protection locked="0"/>
    </xf>
    <xf numFmtId="0" fontId="5" fillId="2" borderId="31" xfId="0" applyFont="1" applyFill="1" applyBorder="1" applyAlignment="1" applyProtection="1">
      <alignment horizontal="center"/>
      <protection locked="0"/>
    </xf>
    <xf numFmtId="0" fontId="15" fillId="2" borderId="37" xfId="0" applyFont="1" applyFill="1" applyBorder="1" applyAlignment="1" applyProtection="1">
      <alignment horizontal="center" vertical="top" wrapText="1"/>
      <protection locked="0"/>
    </xf>
    <xf numFmtId="0" fontId="30" fillId="0" borderId="0" xfId="0" applyFont="1"/>
    <xf numFmtId="0" fontId="5" fillId="2" borderId="0" xfId="0" applyFont="1" applyFill="1" applyProtection="1">
      <protection locked="0"/>
    </xf>
    <xf numFmtId="0" fontId="5" fillId="2" borderId="0" xfId="0" applyFont="1" applyFill="1" applyAlignment="1" applyProtection="1">
      <alignment horizontal="center" vertical="center"/>
      <protection locked="0"/>
    </xf>
    <xf numFmtId="0" fontId="5" fillId="0" borderId="0" xfId="0" applyFont="1" applyAlignment="1" applyProtection="1">
      <alignment horizontal="left" vertical="center"/>
      <protection locked="0"/>
    </xf>
    <xf numFmtId="1" fontId="12" fillId="2" borderId="0" xfId="5" applyNumberFormat="1" applyFont="1" applyFill="1" applyBorder="1" applyAlignment="1" applyProtection="1">
      <alignment horizontal="center" vertical="center"/>
    </xf>
    <xf numFmtId="1" fontId="5" fillId="3" borderId="20" xfId="0" applyNumberFormat="1" applyFont="1" applyFill="1" applyBorder="1" applyAlignment="1">
      <alignment horizontal="center"/>
    </xf>
    <xf numFmtId="1" fontId="5" fillId="0" borderId="56" xfId="0" applyNumberFormat="1" applyFont="1" applyBorder="1" applyAlignment="1">
      <alignment horizontal="center"/>
    </xf>
    <xf numFmtId="1" fontId="5" fillId="0" borderId="6" xfId="1" applyNumberFormat="1" applyFont="1" applyBorder="1" applyAlignment="1" applyProtection="1">
      <alignment horizontal="center"/>
    </xf>
    <xf numFmtId="0" fontId="5" fillId="0" borderId="7" xfId="0" applyFont="1" applyBorder="1"/>
    <xf numFmtId="165" fontId="5" fillId="3" borderId="56" xfId="0" applyNumberFormat="1" applyFont="1" applyFill="1" applyBorder="1" applyAlignment="1">
      <alignment horizontal="center"/>
    </xf>
    <xf numFmtId="0" fontId="5" fillId="0" borderId="14" xfId="0" applyFont="1" applyBorder="1" applyAlignment="1">
      <alignment vertical="top" wrapText="1"/>
    </xf>
    <xf numFmtId="165" fontId="5" fillId="0" borderId="56" xfId="0" applyNumberFormat="1" applyFont="1" applyBorder="1" applyAlignment="1">
      <alignment horizontal="center"/>
    </xf>
    <xf numFmtId="0" fontId="5" fillId="0" borderId="17" xfId="0" applyFont="1" applyBorder="1" applyAlignment="1">
      <alignment horizontal="center" wrapText="1"/>
    </xf>
    <xf numFmtId="1" fontId="5" fillId="0" borderId="20" xfId="0" applyNumberFormat="1" applyFont="1" applyBorder="1" applyAlignment="1">
      <alignment horizontal="center"/>
    </xf>
    <xf numFmtId="1" fontId="16" fillId="4" borderId="36" xfId="0" applyNumberFormat="1" applyFont="1" applyFill="1" applyBorder="1" applyAlignment="1" applyProtection="1">
      <alignment horizontal="center" vertical="center" wrapText="1"/>
      <protection locked="0"/>
    </xf>
    <xf numFmtId="1" fontId="16" fillId="4" borderId="20" xfId="0" applyNumberFormat="1" applyFont="1" applyFill="1" applyBorder="1" applyAlignment="1" applyProtection="1">
      <alignment horizontal="center" vertical="center" wrapText="1"/>
      <protection locked="0"/>
    </xf>
    <xf numFmtId="1" fontId="16" fillId="4" borderId="34" xfId="0" applyNumberFormat="1" applyFont="1" applyFill="1" applyBorder="1" applyAlignment="1" applyProtection="1">
      <alignment horizontal="center" vertical="center" wrapText="1"/>
      <protection locked="0"/>
    </xf>
    <xf numFmtId="1" fontId="16" fillId="4" borderId="38" xfId="0" applyNumberFormat="1" applyFont="1" applyFill="1" applyBorder="1" applyAlignment="1" applyProtection="1">
      <alignment horizontal="center" vertical="center" wrapText="1"/>
      <protection locked="0"/>
    </xf>
    <xf numFmtId="0" fontId="15" fillId="0" borderId="7" xfId="1" applyNumberFormat="1" applyFont="1" applyFill="1" applyBorder="1" applyAlignment="1" applyProtection="1">
      <alignment horizontal="right"/>
    </xf>
    <xf numFmtId="0" fontId="17" fillId="0" borderId="7" xfId="0" applyFont="1" applyBorder="1"/>
    <xf numFmtId="0" fontId="17" fillId="0" borderId="7" xfId="0" applyFont="1" applyBorder="1" applyAlignment="1">
      <alignment horizontal="right"/>
    </xf>
    <xf numFmtId="0" fontId="17" fillId="0" borderId="23" xfId="0" applyFont="1" applyBorder="1" applyAlignment="1">
      <alignment horizontal="right"/>
    </xf>
    <xf numFmtId="0" fontId="17" fillId="0" borderId="20" xfId="0" applyFont="1" applyBorder="1"/>
    <xf numFmtId="0" fontId="17" fillId="0" borderId="38" xfId="0" applyFont="1" applyBorder="1" applyAlignment="1">
      <alignment horizontal="right"/>
    </xf>
    <xf numFmtId="0" fontId="17" fillId="0" borderId="6" xfId="0" applyFont="1" applyBorder="1" applyAlignment="1">
      <alignment horizontal="right"/>
    </xf>
    <xf numFmtId="0" fontId="17" fillId="0" borderId="24" xfId="0" applyFont="1" applyBorder="1" applyAlignment="1">
      <alignment horizontal="right"/>
    </xf>
    <xf numFmtId="0" fontId="17" fillId="0" borderId="0" xfId="0" applyFont="1"/>
    <xf numFmtId="0" fontId="17" fillId="0" borderId="0" xfId="0" applyFont="1" applyAlignment="1">
      <alignment horizontal="right"/>
    </xf>
    <xf numFmtId="0" fontId="44" fillId="0" borderId="0" xfId="0" applyFont="1" applyAlignment="1">
      <alignment horizontal="center" vertical="center" wrapText="1"/>
    </xf>
    <xf numFmtId="0" fontId="8" fillId="5" borderId="8" xfId="0" applyFont="1" applyFill="1" applyBorder="1" applyAlignment="1">
      <alignment horizontal="left" vertical="center"/>
    </xf>
    <xf numFmtId="0" fontId="8" fillId="5" borderId="9" xfId="0" applyFont="1" applyFill="1" applyBorder="1" applyAlignment="1">
      <alignment horizontal="left" vertical="center"/>
    </xf>
    <xf numFmtId="0" fontId="8" fillId="5" borderId="9" xfId="0" applyFont="1" applyFill="1" applyBorder="1" applyAlignment="1">
      <alignment horizontal="right" vertical="center"/>
    </xf>
    <xf numFmtId="0" fontId="29" fillId="5" borderId="9" xfId="0" applyFont="1" applyFill="1" applyBorder="1" applyAlignment="1" applyProtection="1">
      <alignment horizontal="left" vertical="center"/>
      <protection locked="0"/>
    </xf>
    <xf numFmtId="0" fontId="8" fillId="5" borderId="10" xfId="0" applyFont="1" applyFill="1" applyBorder="1" applyAlignment="1">
      <alignment horizontal="left" vertical="center"/>
    </xf>
    <xf numFmtId="0" fontId="2" fillId="8" borderId="1" xfId="0" applyFont="1" applyFill="1" applyBorder="1" applyAlignment="1">
      <alignment vertical="center" wrapText="1"/>
    </xf>
    <xf numFmtId="0" fontId="2" fillId="8" borderId="39" xfId="0" applyFont="1" applyFill="1" applyBorder="1" applyAlignment="1">
      <alignment vertical="center" wrapText="1"/>
    </xf>
    <xf numFmtId="0" fontId="2" fillId="8" borderId="48" xfId="0" applyFont="1" applyFill="1" applyBorder="1" applyAlignment="1">
      <alignment vertical="center"/>
    </xf>
    <xf numFmtId="0" fontId="2" fillId="8" borderId="5" xfId="0" applyFont="1" applyFill="1" applyBorder="1" applyAlignment="1">
      <alignment vertical="center" wrapText="1"/>
    </xf>
    <xf numFmtId="0" fontId="2" fillId="8" borderId="44" xfId="0" applyFont="1" applyFill="1" applyBorder="1" applyAlignment="1">
      <alignment vertical="center" wrapText="1"/>
    </xf>
    <xf numFmtId="0" fontId="2" fillId="8" borderId="47" xfId="0" applyFont="1" applyFill="1" applyBorder="1" applyAlignment="1">
      <alignment horizontal="left" vertical="center" wrapText="1"/>
    </xf>
    <xf numFmtId="0" fontId="2" fillId="5" borderId="1" xfId="0" applyFont="1" applyFill="1" applyBorder="1" applyAlignment="1">
      <alignment horizontal="right" vertical="center" wrapText="1"/>
    </xf>
    <xf numFmtId="0" fontId="2" fillId="8" borderId="3" xfId="0" applyFont="1" applyFill="1" applyBorder="1" applyAlignment="1">
      <alignment horizontal="right" vertical="center" wrapText="1"/>
    </xf>
    <xf numFmtId="0" fontId="44" fillId="0" borderId="0" xfId="0" applyFont="1" applyAlignment="1">
      <alignment vertical="center" wrapText="1"/>
    </xf>
    <xf numFmtId="0" fontId="17" fillId="0" borderId="41" xfId="0" applyFont="1" applyBorder="1"/>
    <xf numFmtId="0" fontId="17" fillId="0" borderId="33" xfId="0" applyFont="1" applyBorder="1"/>
    <xf numFmtId="0" fontId="17" fillId="0" borderId="34" xfId="0" applyFont="1" applyBorder="1"/>
    <xf numFmtId="0" fontId="26" fillId="8" borderId="18" xfId="0" applyFont="1" applyFill="1" applyBorder="1" applyAlignment="1">
      <alignment vertical="center" wrapText="1"/>
    </xf>
    <xf numFmtId="0" fontId="26" fillId="8" borderId="25" xfId="0" applyFont="1" applyFill="1" applyBorder="1" applyAlignment="1">
      <alignment vertical="center" wrapText="1"/>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0" fontId="26" fillId="8" borderId="25" xfId="0" applyFont="1" applyFill="1" applyBorder="1" applyAlignment="1">
      <alignment vertical="center"/>
    </xf>
    <xf numFmtId="0" fontId="26" fillId="8" borderId="39" xfId="0" applyFont="1" applyFill="1" applyBorder="1" applyAlignment="1">
      <alignment vertical="center"/>
    </xf>
    <xf numFmtId="0" fontId="26" fillId="8" borderId="44" xfId="0" applyFont="1" applyFill="1" applyBorder="1" applyAlignment="1">
      <alignment vertical="center"/>
    </xf>
    <xf numFmtId="0" fontId="26" fillId="8" borderId="44" xfId="0" applyFont="1" applyFill="1" applyBorder="1" applyAlignment="1">
      <alignment vertical="center" wrapText="1"/>
    </xf>
    <xf numFmtId="0" fontId="26" fillId="8" borderId="1" xfId="0" applyFont="1" applyFill="1" applyBorder="1" applyAlignment="1">
      <alignment horizontal="left" vertical="center" wrapText="1"/>
    </xf>
    <xf numFmtId="0" fontId="26" fillId="8" borderId="39" xfId="0" applyFont="1" applyFill="1" applyBorder="1" applyAlignment="1">
      <alignment vertical="center" wrapText="1"/>
    </xf>
    <xf numFmtId="0" fontId="26" fillId="8" borderId="19" xfId="0" applyFont="1" applyFill="1" applyBorder="1" applyAlignment="1">
      <alignment horizontal="left" vertical="center" wrapText="1"/>
    </xf>
    <xf numFmtId="0" fontId="26" fillId="8" borderId="25" xfId="0" applyFont="1" applyFill="1" applyBorder="1" applyAlignment="1">
      <alignment horizontal="center" vertical="center" wrapText="1"/>
    </xf>
    <xf numFmtId="0" fontId="26" fillId="8" borderId="11" xfId="0" applyFont="1" applyFill="1" applyBorder="1" applyAlignment="1">
      <alignment horizontal="center" vertical="center" wrapText="1"/>
    </xf>
    <xf numFmtId="0" fontId="26" fillId="8" borderId="58" xfId="0" applyFont="1" applyFill="1" applyBorder="1" applyAlignment="1">
      <alignment horizontal="center" vertical="center" wrapText="1"/>
    </xf>
    <xf numFmtId="0" fontId="26" fillId="8" borderId="26"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26" fillId="8" borderId="11" xfId="0" applyFont="1" applyFill="1" applyBorder="1" applyAlignment="1">
      <alignment vertical="center"/>
    </xf>
    <xf numFmtId="0" fontId="26" fillId="8" borderId="26" xfId="0" applyFont="1" applyFill="1" applyBorder="1" applyAlignment="1">
      <alignment vertical="center"/>
    </xf>
    <xf numFmtId="0" fontId="26" fillId="8" borderId="67" xfId="0" applyFont="1" applyFill="1" applyBorder="1" applyAlignment="1">
      <alignment horizontal="center" vertical="center" wrapText="1"/>
    </xf>
    <xf numFmtId="0" fontId="26" fillId="8" borderId="11" xfId="0" applyFont="1" applyFill="1" applyBorder="1" applyAlignment="1">
      <alignment vertical="center" wrapText="1"/>
    </xf>
    <xf numFmtId="0" fontId="26" fillId="8" borderId="26" xfId="0" applyFont="1" applyFill="1" applyBorder="1" applyAlignment="1">
      <alignment vertical="center" wrapText="1"/>
    </xf>
    <xf numFmtId="0" fontId="17" fillId="0" borderId="21" xfId="0" applyFont="1" applyBorder="1"/>
    <xf numFmtId="0" fontId="17" fillId="0" borderId="22" xfId="0" applyFont="1" applyBorder="1"/>
    <xf numFmtId="0" fontId="17" fillId="0" borderId="36" xfId="0" applyFont="1" applyBorder="1"/>
    <xf numFmtId="0" fontId="17" fillId="0" borderId="7" xfId="0" applyFont="1" applyBorder="1" applyAlignment="1">
      <alignment horizontal="center"/>
    </xf>
    <xf numFmtId="0" fontId="17" fillId="0" borderId="24" xfId="0" applyFont="1" applyBorder="1"/>
    <xf numFmtId="0" fontId="12" fillId="3" borderId="74" xfId="0" applyFont="1" applyFill="1" applyBorder="1"/>
    <xf numFmtId="0" fontId="12" fillId="3" borderId="0" xfId="0" applyFont="1" applyFill="1"/>
    <xf numFmtId="0" fontId="12" fillId="3" borderId="0" xfId="0" applyFont="1" applyFill="1" applyAlignment="1">
      <alignment horizontal="right"/>
    </xf>
    <xf numFmtId="1" fontId="3" fillId="3" borderId="63" xfId="1" applyNumberFormat="1" applyFont="1" applyFill="1" applyBorder="1" applyAlignment="1" applyProtection="1">
      <alignment horizontal="center"/>
    </xf>
    <xf numFmtId="0" fontId="5" fillId="3" borderId="51" xfId="0" applyFont="1" applyFill="1" applyBorder="1"/>
    <xf numFmtId="0" fontId="4" fillId="3" borderId="0" xfId="0" applyFont="1" applyFill="1"/>
    <xf numFmtId="0" fontId="12" fillId="3" borderId="12" xfId="0" applyFont="1" applyFill="1" applyBorder="1" applyAlignment="1">
      <alignment horizontal="right"/>
    </xf>
    <xf numFmtId="0" fontId="12" fillId="3" borderId="63" xfId="0" applyFont="1" applyFill="1" applyBorder="1"/>
    <xf numFmtId="0" fontId="12" fillId="3" borderId="70" xfId="0" applyFont="1" applyFill="1" applyBorder="1"/>
    <xf numFmtId="0" fontId="4" fillId="3" borderId="57" xfId="0" applyFont="1" applyFill="1" applyBorder="1"/>
    <xf numFmtId="0" fontId="12" fillId="3" borderId="78" xfId="0" applyFont="1" applyFill="1" applyBorder="1" applyAlignment="1">
      <alignment horizontal="right"/>
    </xf>
    <xf numFmtId="0" fontId="12" fillId="3" borderId="31" xfId="0" applyFont="1" applyFill="1" applyBorder="1"/>
    <xf numFmtId="166" fontId="10" fillId="3" borderId="76" xfId="0" applyNumberFormat="1" applyFont="1" applyFill="1" applyBorder="1" applyAlignment="1">
      <alignment horizontal="right"/>
    </xf>
    <xf numFmtId="170" fontId="5" fillId="3" borderId="63" xfId="2" applyNumberFormat="1" applyFont="1" applyFill="1" applyBorder="1"/>
    <xf numFmtId="166" fontId="10" fillId="3" borderId="51" xfId="0" applyNumberFormat="1" applyFont="1" applyFill="1" applyBorder="1" applyAlignment="1">
      <alignment horizontal="right"/>
    </xf>
    <xf numFmtId="9" fontId="12" fillId="3" borderId="63" xfId="2" applyFont="1" applyFill="1" applyBorder="1"/>
    <xf numFmtId="9" fontId="12" fillId="3" borderId="31" xfId="2" applyFont="1" applyFill="1" applyBorder="1"/>
    <xf numFmtId="0" fontId="12" fillId="3" borderId="3" xfId="0" applyFont="1" applyFill="1" applyBorder="1"/>
    <xf numFmtId="0" fontId="4" fillId="3" borderId="77" xfId="0" applyFont="1" applyFill="1" applyBorder="1"/>
    <xf numFmtId="0" fontId="12" fillId="3" borderId="4" xfId="0" applyFont="1" applyFill="1" applyBorder="1" applyAlignment="1">
      <alignment horizontal="right"/>
    </xf>
    <xf numFmtId="0" fontId="40" fillId="3" borderId="13" xfId="0" applyFont="1" applyFill="1" applyBorder="1"/>
    <xf numFmtId="0" fontId="15" fillId="0" borderId="22" xfId="0" applyFont="1" applyBorder="1" applyAlignment="1">
      <alignment horizontal="center" vertical="top"/>
    </xf>
    <xf numFmtId="0" fontId="15" fillId="0" borderId="28" xfId="5" applyNumberFormat="1" applyFont="1" applyFill="1" applyBorder="1" applyAlignment="1" applyProtection="1">
      <alignment horizontal="left" vertical="top"/>
    </xf>
    <xf numFmtId="168" fontId="15" fillId="0" borderId="7" xfId="5" applyFont="1" applyFill="1" applyBorder="1" applyAlignment="1" applyProtection="1">
      <alignment horizontal="left" vertical="top"/>
    </xf>
    <xf numFmtId="0" fontId="15" fillId="0" borderId="7" xfId="0" applyFont="1" applyBorder="1" applyAlignment="1">
      <alignment horizontal="center" vertical="top"/>
    </xf>
    <xf numFmtId="0" fontId="15" fillId="0" borderId="17" xfId="5" applyNumberFormat="1" applyFont="1" applyFill="1" applyBorder="1" applyAlignment="1" applyProtection="1">
      <alignment horizontal="left" vertical="top"/>
    </xf>
    <xf numFmtId="0" fontId="15" fillId="0" borderId="24" xfId="0" applyFont="1" applyBorder="1" applyAlignment="1">
      <alignment horizontal="center" vertical="top"/>
    </xf>
    <xf numFmtId="0" fontId="15" fillId="0" borderId="53" xfId="5" applyNumberFormat="1" applyFont="1" applyFill="1" applyBorder="1" applyAlignment="1" applyProtection="1">
      <alignment horizontal="left" vertical="top"/>
    </xf>
    <xf numFmtId="168" fontId="15" fillId="0" borderId="24" xfId="5" applyFont="1" applyFill="1" applyBorder="1" applyAlignment="1" applyProtection="1">
      <alignment horizontal="left" vertical="top"/>
    </xf>
    <xf numFmtId="168" fontId="15" fillId="0" borderId="22" xfId="5" applyFont="1" applyFill="1" applyBorder="1" applyAlignment="1" applyProtection="1">
      <alignment horizontal="left" vertical="top"/>
    </xf>
    <xf numFmtId="0" fontId="12" fillId="0" borderId="1" xfId="0" applyFont="1" applyBorder="1"/>
    <xf numFmtId="168" fontId="5" fillId="0" borderId="36" xfId="5" applyFont="1" applyBorder="1" applyProtection="1"/>
    <xf numFmtId="0" fontId="5" fillId="0" borderId="21" xfId="0" applyFont="1" applyBorder="1"/>
    <xf numFmtId="164" fontId="5" fillId="0" borderId="34" xfId="5" applyNumberFormat="1" applyFont="1" applyBorder="1" applyProtection="1"/>
    <xf numFmtId="164" fontId="5" fillId="0" borderId="20" xfId="5" applyNumberFormat="1" applyFont="1" applyBorder="1" applyProtection="1"/>
    <xf numFmtId="164" fontId="5" fillId="0" borderId="37" xfId="5" applyNumberFormat="1" applyFont="1" applyBorder="1" applyProtection="1"/>
    <xf numFmtId="164" fontId="5" fillId="0" borderId="38" xfId="5" applyNumberFormat="1" applyFont="1" applyBorder="1" applyProtection="1"/>
    <xf numFmtId="0" fontId="15" fillId="2" borderId="22" xfId="0" applyFont="1" applyFill="1" applyBorder="1" applyAlignment="1" applyProtection="1">
      <alignment horizontal="center"/>
      <protection locked="0"/>
    </xf>
    <xf numFmtId="0" fontId="5" fillId="3" borderId="28" xfId="0" applyFont="1" applyFill="1" applyBorder="1" applyAlignment="1" applyProtection="1">
      <alignment horizontal="center"/>
      <protection locked="0"/>
    </xf>
    <xf numFmtId="0" fontId="15" fillId="2" borderId="7" xfId="0" applyFont="1" applyFill="1" applyBorder="1" applyAlignment="1" applyProtection="1">
      <alignment horizontal="center"/>
      <protection locked="0"/>
    </xf>
    <xf numFmtId="0" fontId="5" fillId="3" borderId="17" xfId="0" applyFont="1" applyFill="1" applyBorder="1" applyAlignment="1" applyProtection="1">
      <alignment horizontal="center"/>
      <protection locked="0"/>
    </xf>
    <xf numFmtId="0" fontId="15" fillId="2" borderId="24" xfId="0" applyFont="1" applyFill="1" applyBorder="1" applyAlignment="1" applyProtection="1">
      <alignment horizontal="center"/>
      <protection locked="0"/>
    </xf>
    <xf numFmtId="0" fontId="5" fillId="3" borderId="53" xfId="0" applyFont="1" applyFill="1" applyBorder="1" applyAlignment="1" applyProtection="1">
      <alignment horizontal="center"/>
      <protection locked="0"/>
    </xf>
    <xf numFmtId="0" fontId="26" fillId="8" borderId="5" xfId="0" applyFont="1" applyFill="1" applyBorder="1" applyAlignment="1">
      <alignment vertical="center" wrapText="1"/>
    </xf>
    <xf numFmtId="0" fontId="26" fillId="8" borderId="19" xfId="0" applyFont="1" applyFill="1" applyBorder="1" applyAlignment="1">
      <alignment vertical="center" wrapText="1"/>
    </xf>
    <xf numFmtId="0" fontId="15" fillId="0" borderId="33" xfId="0" applyFont="1" applyBorder="1" applyAlignment="1">
      <alignment horizontal="center" vertical="top"/>
    </xf>
    <xf numFmtId="0" fontId="15" fillId="0" borderId="33" xfId="5" applyNumberFormat="1" applyFont="1" applyFill="1" applyBorder="1" applyAlignment="1" applyProtection="1">
      <alignment horizontal="left" vertical="top"/>
    </xf>
    <xf numFmtId="168" fontId="15" fillId="0" borderId="33" xfId="5" applyFont="1" applyFill="1" applyBorder="1" applyAlignment="1" applyProtection="1">
      <alignment horizontal="left" vertical="top"/>
    </xf>
    <xf numFmtId="1" fontId="15" fillId="0" borderId="34" xfId="0" applyNumberFormat="1" applyFont="1" applyBorder="1" applyAlignment="1">
      <alignment horizontal="center" vertical="top"/>
    </xf>
    <xf numFmtId="0" fontId="26" fillId="8" borderId="5" xfId="0" applyFont="1" applyFill="1" applyBorder="1" applyAlignment="1">
      <alignment horizontal="left" vertical="center" wrapText="1"/>
    </xf>
    <xf numFmtId="0" fontId="15" fillId="2" borderId="21" xfId="0" applyFont="1" applyFill="1" applyBorder="1" applyAlignment="1" applyProtection="1">
      <alignment horizontal="center" vertical="top" wrapText="1"/>
      <protection locked="0"/>
    </xf>
    <xf numFmtId="1" fontId="15" fillId="3" borderId="36" xfId="0" applyNumberFormat="1" applyFont="1" applyFill="1" applyBorder="1" applyAlignment="1">
      <alignment horizontal="center" vertical="top" wrapText="1"/>
    </xf>
    <xf numFmtId="0" fontId="15" fillId="2" borderId="6" xfId="0" applyFont="1" applyFill="1" applyBorder="1" applyAlignment="1" applyProtection="1">
      <alignment horizontal="center" vertical="top" wrapText="1"/>
      <protection locked="0"/>
    </xf>
    <xf numFmtId="1" fontId="15" fillId="3" borderId="20" xfId="0" applyNumberFormat="1" applyFont="1" applyFill="1" applyBorder="1" applyAlignment="1">
      <alignment horizontal="center" vertical="top" wrapText="1"/>
    </xf>
    <xf numFmtId="0" fontId="15" fillId="2" borderId="23" xfId="0" applyFont="1" applyFill="1" applyBorder="1" applyAlignment="1" applyProtection="1">
      <alignment horizontal="center" vertical="top" wrapText="1"/>
      <protection locked="0"/>
    </xf>
    <xf numFmtId="1" fontId="15" fillId="3" borderId="38" xfId="0" applyNumberFormat="1" applyFont="1" applyFill="1" applyBorder="1" applyAlignment="1">
      <alignment horizontal="center" vertical="top" wrapText="1"/>
    </xf>
    <xf numFmtId="0" fontId="15" fillId="0" borderId="66" xfId="0" applyFont="1" applyBorder="1" applyAlignment="1">
      <alignment horizontal="center" vertical="top"/>
    </xf>
    <xf numFmtId="0" fontId="15" fillId="0" borderId="66" xfId="5" applyNumberFormat="1" applyFont="1" applyFill="1" applyBorder="1" applyAlignment="1" applyProtection="1">
      <alignment horizontal="left" vertical="top"/>
    </xf>
    <xf numFmtId="1" fontId="15" fillId="0" borderId="35" xfId="0" applyNumberFormat="1" applyFont="1" applyBorder="1" applyAlignment="1">
      <alignment horizontal="center" vertical="top"/>
    </xf>
    <xf numFmtId="0" fontId="48" fillId="0" borderId="0" xfId="0" applyFont="1"/>
    <xf numFmtId="0" fontId="51" fillId="0" borderId="0" xfId="6" applyFont="1" applyProtection="1"/>
    <xf numFmtId="170" fontId="5" fillId="3" borderId="83" xfId="2" applyNumberFormat="1" applyFont="1" applyFill="1" applyBorder="1"/>
    <xf numFmtId="0" fontId="12" fillId="0" borderId="63" xfId="0" applyFont="1" applyBorder="1"/>
    <xf numFmtId="4" fontId="5" fillId="3" borderId="54" xfId="1" applyNumberFormat="1" applyFont="1" applyFill="1" applyBorder="1" applyAlignment="1" applyProtection="1">
      <alignment horizontal="right"/>
    </xf>
    <xf numFmtId="171" fontId="5" fillId="3" borderId="51" xfId="0" applyNumberFormat="1" applyFont="1" applyFill="1" applyBorder="1" applyAlignment="1">
      <alignment horizontal="right"/>
    </xf>
    <xf numFmtId="171" fontId="5" fillId="3" borderId="37" xfId="1" applyNumberFormat="1" applyFont="1" applyFill="1" applyBorder="1" applyAlignment="1" applyProtection="1">
      <alignment horizontal="right"/>
    </xf>
    <xf numFmtId="171" fontId="5" fillId="3" borderId="54" xfId="1" applyNumberFormat="1" applyFont="1" applyFill="1" applyBorder="1" applyAlignment="1" applyProtection="1">
      <alignment horizontal="right"/>
    </xf>
    <xf numFmtId="171" fontId="10" fillId="3" borderId="76" xfId="0" applyNumberFormat="1" applyFont="1" applyFill="1" applyBorder="1" applyAlignment="1">
      <alignment horizontal="right"/>
    </xf>
    <xf numFmtId="171" fontId="5" fillId="3" borderId="35" xfId="1" applyNumberFormat="1" applyFont="1" applyFill="1" applyBorder="1" applyAlignment="1" applyProtection="1">
      <alignment horizontal="right"/>
    </xf>
    <xf numFmtId="171" fontId="31" fillId="3" borderId="52" xfId="1" applyNumberFormat="1" applyFont="1" applyFill="1" applyBorder="1" applyAlignment="1" applyProtection="1">
      <alignment horizontal="right"/>
    </xf>
    <xf numFmtId="4" fontId="5" fillId="3" borderId="75" xfId="1" applyNumberFormat="1" applyFont="1" applyFill="1" applyBorder="1" applyAlignment="1" applyProtection="1">
      <alignment horizontal="right"/>
    </xf>
    <xf numFmtId="4" fontId="5" fillId="3" borderId="51" xfId="0" applyNumberFormat="1" applyFont="1" applyFill="1" applyBorder="1"/>
    <xf numFmtId="4" fontId="5" fillId="3" borderId="51" xfId="0" applyNumberFormat="1" applyFont="1" applyFill="1" applyBorder="1" applyAlignment="1">
      <alignment horizontal="right"/>
    </xf>
    <xf numFmtId="171" fontId="10" fillId="3" borderId="51" xfId="0" applyNumberFormat="1" applyFont="1" applyFill="1" applyBorder="1" applyAlignment="1">
      <alignment horizontal="right"/>
    </xf>
    <xf numFmtId="172" fontId="10" fillId="0" borderId="2" xfId="1" applyNumberFormat="1" applyFont="1" applyBorder="1" applyAlignment="1" applyProtection="1">
      <alignment vertical="center"/>
    </xf>
    <xf numFmtId="172" fontId="11" fillId="0" borderId="4" xfId="1" applyNumberFormat="1" applyFont="1" applyBorder="1" applyAlignment="1" applyProtection="1">
      <alignment vertical="center"/>
    </xf>
    <xf numFmtId="0" fontId="26" fillId="8" borderId="62" xfId="0" applyFont="1" applyFill="1" applyBorder="1"/>
    <xf numFmtId="0" fontId="0" fillId="9" borderId="52" xfId="0" applyFill="1" applyBorder="1"/>
    <xf numFmtId="0" fontId="26" fillId="8" borderId="21" xfId="0" applyFont="1" applyFill="1" applyBorder="1"/>
    <xf numFmtId="4" fontId="26" fillId="8" borderId="79" xfId="1" applyNumberFormat="1" applyFont="1" applyFill="1" applyBorder="1" applyProtection="1"/>
    <xf numFmtId="0" fontId="0" fillId="0" borderId="6" xfId="0" applyBorder="1"/>
    <xf numFmtId="4" fontId="0" fillId="0" borderId="20" xfId="0" applyNumberFormat="1" applyBorder="1"/>
    <xf numFmtId="0" fontId="0" fillId="0" borderId="23" xfId="0" applyBorder="1"/>
    <xf numFmtId="4" fontId="0" fillId="0" borderId="38" xfId="0" applyNumberFormat="1" applyBorder="1"/>
    <xf numFmtId="169" fontId="0" fillId="0" borderId="0" xfId="0" applyNumberFormat="1"/>
    <xf numFmtId="0" fontId="45" fillId="0" borderId="0" xfId="0" applyFont="1" applyAlignment="1">
      <alignment vertical="center"/>
    </xf>
    <xf numFmtId="0" fontId="0" fillId="0" borderId="7" xfId="0" applyBorder="1"/>
    <xf numFmtId="4" fontId="0" fillId="9" borderId="7" xfId="0" applyNumberFormat="1" applyFill="1" applyBorder="1"/>
    <xf numFmtId="0" fontId="2" fillId="7" borderId="7" xfId="0" applyFont="1" applyFill="1" applyBorder="1" applyAlignment="1">
      <alignment horizontal="right" vertical="top" wrapText="1"/>
    </xf>
    <xf numFmtId="0" fontId="5" fillId="0" borderId="7" xfId="0" applyFont="1" applyBorder="1" applyAlignment="1">
      <alignment horizontal="right"/>
    </xf>
    <xf numFmtId="0" fontId="5" fillId="9" borderId="7" xfId="0" applyFont="1" applyFill="1" applyBorder="1" applyAlignment="1">
      <alignment horizontal="right"/>
    </xf>
    <xf numFmtId="2" fontId="5" fillId="0" borderId="7" xfId="0" applyNumberFormat="1" applyFont="1" applyBorder="1" applyAlignment="1">
      <alignment horizontal="right"/>
    </xf>
    <xf numFmtId="4" fontId="31" fillId="0" borderId="7" xfId="1" applyNumberFormat="1" applyFont="1" applyFill="1" applyBorder="1" applyAlignment="1" applyProtection="1">
      <alignment horizontal="right" wrapText="1"/>
    </xf>
    <xf numFmtId="0" fontId="5" fillId="0" borderId="7" xfId="0" quotePrefix="1" applyFont="1" applyBorder="1" applyAlignment="1">
      <alignment horizontal="right"/>
    </xf>
    <xf numFmtId="0" fontId="7" fillId="0" borderId="7" xfId="0" applyFont="1" applyBorder="1"/>
    <xf numFmtId="0" fontId="47" fillId="0" borderId="0" xfId="0" applyFont="1"/>
    <xf numFmtId="4" fontId="31" fillId="0" borderId="7" xfId="1" applyNumberFormat="1" applyFont="1" applyFill="1" applyBorder="1" applyAlignment="1" applyProtection="1">
      <alignment horizontal="right" vertical="center" wrapText="1"/>
    </xf>
    <xf numFmtId="0" fontId="36" fillId="10" borderId="43" xfId="0" applyFont="1" applyFill="1" applyBorder="1"/>
    <xf numFmtId="0" fontId="0" fillId="10" borderId="51" xfId="0" applyFill="1" applyBorder="1"/>
    <xf numFmtId="0" fontId="0" fillId="10" borderId="51" xfId="0" applyFill="1" applyBorder="1" applyAlignment="1">
      <alignment vertical="center" wrapText="1"/>
    </xf>
    <xf numFmtId="0" fontId="0" fillId="10" borderId="51" xfId="0" quotePrefix="1" applyFill="1" applyBorder="1" applyAlignment="1">
      <alignment vertical="center" wrapText="1"/>
    </xf>
    <xf numFmtId="0" fontId="0" fillId="10" borderId="51" xfId="0" quotePrefix="1" applyFill="1" applyBorder="1" applyAlignment="1">
      <alignment horizontal="left" vertical="center" wrapText="1"/>
    </xf>
    <xf numFmtId="0" fontId="33" fillId="10" borderId="51" xfId="6" applyFill="1" applyBorder="1" applyAlignment="1" applyProtection="1">
      <alignment vertical="center" wrapText="1"/>
    </xf>
    <xf numFmtId="0" fontId="33" fillId="10" borderId="52" xfId="6" applyFill="1" applyBorder="1" applyAlignment="1" applyProtection="1">
      <alignment vertical="center" wrapText="1"/>
    </xf>
    <xf numFmtId="0" fontId="38" fillId="0" borderId="0" xfId="0" applyFont="1" applyAlignment="1">
      <alignment horizontal="right"/>
    </xf>
    <xf numFmtId="0" fontId="39" fillId="0" borderId="0" xfId="0" applyFont="1" applyAlignment="1">
      <alignment horizontal="right"/>
    </xf>
    <xf numFmtId="0" fontId="36" fillId="0" borderId="0" xfId="0" applyFont="1" applyAlignment="1">
      <alignment horizontal="left"/>
    </xf>
    <xf numFmtId="0" fontId="43" fillId="5" borderId="47" xfId="0" applyFont="1" applyFill="1" applyBorder="1" applyAlignment="1">
      <alignment vertical="center" wrapText="1"/>
    </xf>
    <xf numFmtId="0" fontId="26" fillId="8" borderId="13" xfId="0" applyFont="1" applyFill="1" applyBorder="1" applyAlignment="1">
      <alignment vertical="center" wrapText="1"/>
    </xf>
    <xf numFmtId="0" fontId="26" fillId="8" borderId="66" xfId="0" applyFont="1" applyFill="1" applyBorder="1" applyAlignment="1">
      <alignment vertical="center" wrapText="1"/>
    </xf>
    <xf numFmtId="0" fontId="26" fillId="8" borderId="68" xfId="0" applyFont="1" applyFill="1" applyBorder="1" applyAlignment="1">
      <alignment vertical="center" wrapText="1"/>
    </xf>
    <xf numFmtId="0" fontId="26" fillId="8" borderId="54" xfId="0" applyFont="1" applyFill="1" applyBorder="1" applyAlignment="1">
      <alignment vertical="center" wrapText="1"/>
    </xf>
    <xf numFmtId="0" fontId="26" fillId="8" borderId="47" xfId="0" applyFont="1" applyFill="1" applyBorder="1" applyAlignment="1">
      <alignment vertical="center" wrapText="1"/>
    </xf>
    <xf numFmtId="0" fontId="39" fillId="0" borderId="0" xfId="0" applyFont="1" applyAlignment="1">
      <alignment horizontal="right" vertical="center"/>
    </xf>
    <xf numFmtId="1" fontId="16" fillId="0" borderId="62" xfId="0" applyNumberFormat="1" applyFont="1" applyBorder="1" applyAlignment="1">
      <alignment horizontal="center" vertical="center" wrapText="1"/>
    </xf>
    <xf numFmtId="0" fontId="16" fillId="0" borderId="69" xfId="0" applyFont="1" applyBorder="1" applyAlignment="1">
      <alignment horizontal="center" vertical="center" wrapText="1"/>
    </xf>
    <xf numFmtId="0" fontId="16" fillId="0" borderId="64" xfId="0" applyFont="1" applyBorder="1" applyAlignment="1">
      <alignment horizontal="center" vertical="center" wrapText="1"/>
    </xf>
    <xf numFmtId="0" fontId="16" fillId="0" borderId="65" xfId="0" applyFont="1" applyBorder="1" applyAlignment="1">
      <alignment horizontal="center" vertical="center" wrapText="1"/>
    </xf>
    <xf numFmtId="0" fontId="16" fillId="0" borderId="0" xfId="0" applyFont="1" applyAlignment="1">
      <alignment wrapText="1"/>
    </xf>
    <xf numFmtId="0" fontId="16" fillId="0" borderId="0" xfId="0" applyFont="1"/>
    <xf numFmtId="0" fontId="8" fillId="5" borderId="8" xfId="0" applyFont="1" applyFill="1" applyBorder="1" applyAlignment="1">
      <alignment horizontal="left" vertical="center" wrapText="1"/>
    </xf>
    <xf numFmtId="0" fontId="26" fillId="8" borderId="35" xfId="0" applyFont="1" applyFill="1" applyBorder="1" applyAlignment="1">
      <alignment vertical="center" wrapText="1"/>
    </xf>
    <xf numFmtId="0" fontId="16" fillId="0" borderId="62" xfId="0" applyFont="1" applyBorder="1" applyAlignment="1">
      <alignment horizontal="center" vertical="center" wrapText="1"/>
    </xf>
    <xf numFmtId="0" fontId="26" fillId="5" borderId="10" xfId="0" applyFont="1" applyFill="1" applyBorder="1" applyAlignment="1">
      <alignment horizontal="center" vertical="center"/>
    </xf>
    <xf numFmtId="0" fontId="26" fillId="8" borderId="52" xfId="0" applyFont="1" applyFill="1" applyBorder="1" applyAlignment="1">
      <alignment vertical="center" wrapText="1"/>
    </xf>
    <xf numFmtId="0" fontId="0" fillId="0" borderId="0" xfId="0" applyAlignment="1">
      <alignment horizontal="left"/>
    </xf>
    <xf numFmtId="0" fontId="15" fillId="2" borderId="33" xfId="0" applyFont="1" applyFill="1" applyBorder="1" applyAlignment="1" applyProtection="1">
      <alignment horizontal="left" vertical="top"/>
      <protection locked="0"/>
    </xf>
    <xf numFmtId="0" fontId="15" fillId="2" borderId="7" xfId="0" applyFont="1" applyFill="1" applyBorder="1" applyAlignment="1" applyProtection="1">
      <alignment horizontal="left" vertical="top"/>
      <protection locked="0"/>
    </xf>
    <xf numFmtId="0" fontId="15" fillId="2" borderId="24" xfId="0" applyFont="1" applyFill="1" applyBorder="1" applyAlignment="1" applyProtection="1">
      <alignment horizontal="left" vertical="top"/>
      <protection locked="0"/>
    </xf>
    <xf numFmtId="0" fontId="5" fillId="2" borderId="37" xfId="0" applyFont="1" applyFill="1" applyBorder="1" applyAlignment="1" applyProtection="1">
      <alignment horizontal="center" vertical="top" wrapText="1"/>
      <protection locked="0"/>
    </xf>
    <xf numFmtId="1" fontId="15" fillId="2" borderId="40" xfId="0" applyNumberFormat="1" applyFont="1" applyFill="1" applyBorder="1" applyAlignment="1" applyProtection="1">
      <alignment horizontal="center" vertical="top"/>
      <protection locked="0"/>
    </xf>
    <xf numFmtId="0" fontId="15" fillId="2" borderId="33" xfId="0" applyFont="1" applyFill="1" applyBorder="1" applyAlignment="1" applyProtection="1">
      <alignment horizontal="center"/>
      <protection locked="0"/>
    </xf>
    <xf numFmtId="0" fontId="5" fillId="3" borderId="42" xfId="0" applyFont="1" applyFill="1" applyBorder="1" applyAlignment="1" applyProtection="1">
      <alignment horizontal="center"/>
      <protection locked="0"/>
    </xf>
    <xf numFmtId="0" fontId="5" fillId="2" borderId="33" xfId="0" applyFont="1" applyFill="1" applyBorder="1" applyProtection="1">
      <protection locked="0"/>
    </xf>
    <xf numFmtId="0" fontId="15" fillId="2" borderId="34" xfId="0" applyFont="1" applyFill="1" applyBorder="1" applyAlignment="1" applyProtection="1">
      <alignment horizontal="center" vertical="top" wrapText="1"/>
      <protection locked="0"/>
    </xf>
    <xf numFmtId="0" fontId="15" fillId="2" borderId="41" xfId="0" applyFont="1" applyFill="1" applyBorder="1" applyAlignment="1" applyProtection="1">
      <alignment horizontal="center" vertical="top" wrapText="1"/>
      <protection locked="0"/>
    </xf>
    <xf numFmtId="1" fontId="15" fillId="2" borderId="41" xfId="0" applyNumberFormat="1" applyFont="1" applyFill="1" applyBorder="1" applyAlignment="1" applyProtection="1">
      <alignment horizontal="center" vertical="top"/>
      <protection locked="0"/>
    </xf>
    <xf numFmtId="1" fontId="15" fillId="2" borderId="33" xfId="0" applyNumberFormat="1" applyFont="1" applyFill="1" applyBorder="1" applyAlignment="1" applyProtection="1">
      <alignment horizontal="center" vertical="top"/>
      <protection locked="0"/>
    </xf>
    <xf numFmtId="1" fontId="15" fillId="2" borderId="84" xfId="0" applyNumberFormat="1" applyFont="1" applyFill="1" applyBorder="1" applyAlignment="1" applyProtection="1">
      <alignment horizontal="center" vertical="top"/>
      <protection locked="0"/>
    </xf>
    <xf numFmtId="1" fontId="15" fillId="2" borderId="42" xfId="0" applyNumberFormat="1" applyFont="1" applyFill="1" applyBorder="1" applyAlignment="1" applyProtection="1">
      <alignment horizontal="center" vertical="top"/>
      <protection locked="0"/>
    </xf>
    <xf numFmtId="1" fontId="15" fillId="2" borderId="55" xfId="0" applyNumberFormat="1" applyFont="1" applyFill="1" applyBorder="1" applyAlignment="1" applyProtection="1">
      <alignment horizontal="center" vertical="top"/>
      <protection locked="0"/>
    </xf>
    <xf numFmtId="1" fontId="15" fillId="2" borderId="81" xfId="0" applyNumberFormat="1" applyFont="1" applyFill="1" applyBorder="1" applyAlignment="1" applyProtection="1">
      <alignment horizontal="center" vertical="top"/>
      <protection locked="0"/>
    </xf>
    <xf numFmtId="1" fontId="15" fillId="2" borderId="34" xfId="1" applyNumberFormat="1" applyFont="1" applyFill="1" applyBorder="1" applyAlignment="1" applyProtection="1">
      <alignment horizontal="center" vertical="top"/>
      <protection locked="0"/>
    </xf>
    <xf numFmtId="0" fontId="15" fillId="2" borderId="80" xfId="0" applyFont="1" applyFill="1" applyBorder="1" applyAlignment="1" applyProtection="1">
      <alignment horizontal="left" vertical="top"/>
      <protection locked="0"/>
    </xf>
    <xf numFmtId="1" fontId="15" fillId="3" borderId="21" xfId="0" applyNumberFormat="1" applyFont="1" applyFill="1" applyBorder="1" applyAlignment="1">
      <alignment horizontal="center" vertical="top" wrapText="1"/>
    </xf>
    <xf numFmtId="0" fontId="15" fillId="0" borderId="6" xfId="0" applyFont="1" applyBorder="1" applyAlignment="1">
      <alignment horizontal="center" vertical="top" wrapText="1"/>
    </xf>
    <xf numFmtId="0" fontId="15" fillId="0" borderId="23" xfId="0" applyFont="1" applyBorder="1" applyAlignment="1">
      <alignment horizontal="center" vertical="top" wrapText="1"/>
    </xf>
    <xf numFmtId="0" fontId="5" fillId="0" borderId="21" xfId="0" applyFont="1" applyBorder="1" applyAlignment="1">
      <alignment horizontal="center" vertical="top" wrapText="1"/>
    </xf>
    <xf numFmtId="0" fontId="5" fillId="0" borderId="6" xfId="0" applyFont="1" applyBorder="1" applyAlignment="1">
      <alignment horizontal="center" vertical="top" wrapText="1"/>
    </xf>
    <xf numFmtId="0" fontId="5" fillId="0" borderId="23" xfId="0" applyFont="1" applyBorder="1" applyAlignment="1">
      <alignment horizontal="center" vertical="top" wrapText="1"/>
    </xf>
    <xf numFmtId="0" fontId="15" fillId="0" borderId="28" xfId="0" applyFont="1" applyBorder="1" applyAlignment="1">
      <alignment horizontal="center" vertical="top" wrapText="1"/>
    </xf>
    <xf numFmtId="0" fontId="15" fillId="0" borderId="17" xfId="0" applyFont="1" applyBorder="1" applyAlignment="1">
      <alignment horizontal="center" vertical="top" wrapText="1"/>
    </xf>
    <xf numFmtId="1" fontId="15" fillId="0" borderId="20" xfId="0" applyNumberFormat="1" applyFont="1" applyBorder="1" applyAlignment="1">
      <alignment horizontal="center" vertical="top" wrapText="1"/>
    </xf>
    <xf numFmtId="1" fontId="15" fillId="0" borderId="38" xfId="0" applyNumberFormat="1" applyFont="1" applyBorder="1" applyAlignment="1">
      <alignment horizontal="center" vertical="top" wrapText="1"/>
    </xf>
    <xf numFmtId="0" fontId="15" fillId="0" borderId="21" xfId="0" applyFont="1" applyBorder="1" applyAlignment="1">
      <alignment horizontal="center" vertical="top" wrapText="1"/>
    </xf>
    <xf numFmtId="0" fontId="42" fillId="5" borderId="9" xfId="0" applyFont="1" applyFill="1" applyBorder="1" applyAlignment="1">
      <alignment vertical="center" wrapText="1"/>
    </xf>
    <xf numFmtId="0" fontId="42" fillId="5" borderId="10" xfId="0" applyFont="1" applyFill="1" applyBorder="1" applyAlignment="1">
      <alignment vertical="center" wrapText="1"/>
    </xf>
    <xf numFmtId="1" fontId="15" fillId="2" borderId="36" xfId="0" applyNumberFormat="1" applyFont="1" applyFill="1" applyBorder="1" applyAlignment="1" applyProtection="1">
      <alignment horizontal="center" vertical="top"/>
      <protection locked="0"/>
    </xf>
    <xf numFmtId="1" fontId="15" fillId="2" borderId="20" xfId="0" applyNumberFormat="1" applyFont="1" applyFill="1" applyBorder="1" applyAlignment="1" applyProtection="1">
      <alignment horizontal="center" vertical="top"/>
      <protection locked="0"/>
    </xf>
    <xf numFmtId="1" fontId="15" fillId="2" borderId="37" xfId="0" applyNumberFormat="1" applyFont="1" applyFill="1" applyBorder="1" applyAlignment="1" applyProtection="1">
      <alignment horizontal="center" vertical="top"/>
      <protection locked="0"/>
    </xf>
    <xf numFmtId="1" fontId="15" fillId="2" borderId="38" xfId="0" applyNumberFormat="1" applyFont="1" applyFill="1" applyBorder="1" applyAlignment="1" applyProtection="1">
      <alignment horizontal="center" vertical="top"/>
      <protection locked="0"/>
    </xf>
    <xf numFmtId="0" fontId="5" fillId="0" borderId="0" xfId="0" applyFont="1" applyAlignment="1">
      <alignment horizont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15" fillId="2" borderId="45" xfId="0" applyFont="1" applyFill="1" applyBorder="1" applyAlignment="1" applyProtection="1">
      <alignment vertical="top"/>
      <protection locked="0"/>
    </xf>
    <xf numFmtId="0" fontId="15" fillId="2" borderId="49" xfId="0" applyFont="1" applyFill="1" applyBorder="1" applyAlignment="1" applyProtection="1">
      <alignment vertical="top"/>
      <protection locked="0"/>
    </xf>
    <xf numFmtId="0" fontId="15" fillId="2" borderId="28" xfId="0" applyFont="1" applyFill="1" applyBorder="1" applyAlignment="1" applyProtection="1">
      <alignment vertical="top"/>
      <protection locked="0"/>
    </xf>
    <xf numFmtId="0" fontId="15" fillId="2" borderId="14" xfId="0" applyFont="1" applyFill="1" applyBorder="1" applyAlignment="1" applyProtection="1">
      <alignment horizontal="left" vertical="top"/>
      <protection locked="0"/>
    </xf>
    <xf numFmtId="0" fontId="15" fillId="2" borderId="56" xfId="0" applyFont="1" applyFill="1" applyBorder="1" applyAlignment="1" applyProtection="1">
      <alignment horizontal="left" vertical="top"/>
      <protection locked="0"/>
    </xf>
    <xf numFmtId="0" fontId="15" fillId="2" borderId="17" xfId="0" applyFont="1" applyFill="1" applyBorder="1" applyAlignment="1" applyProtection="1">
      <alignment horizontal="left" vertical="top"/>
      <protection locked="0"/>
    </xf>
    <xf numFmtId="0" fontId="15" fillId="2" borderId="46" xfId="0" applyFont="1" applyFill="1" applyBorder="1" applyAlignment="1" applyProtection="1">
      <alignment horizontal="left" vertical="top"/>
      <protection locked="0"/>
    </xf>
    <xf numFmtId="0" fontId="15" fillId="2" borderId="50" xfId="0" applyFont="1" applyFill="1" applyBorder="1" applyAlignment="1" applyProtection="1">
      <alignment horizontal="left" vertical="top"/>
      <protection locked="0"/>
    </xf>
    <xf numFmtId="0" fontId="15" fillId="2" borderId="53" xfId="0" applyFont="1" applyFill="1" applyBorder="1" applyAlignment="1" applyProtection="1">
      <alignment horizontal="left" vertical="top"/>
      <protection locked="0"/>
    </xf>
    <xf numFmtId="0" fontId="42" fillId="5" borderId="9" xfId="0" applyFont="1" applyFill="1" applyBorder="1" applyAlignment="1">
      <alignment horizontal="left" vertical="center" wrapText="1"/>
    </xf>
    <xf numFmtId="0" fontId="42" fillId="5" borderId="10" xfId="0" applyFont="1" applyFill="1" applyBorder="1" applyAlignment="1">
      <alignment horizontal="left" vertical="center" wrapText="1"/>
    </xf>
    <xf numFmtId="0" fontId="15" fillId="2" borderId="14" xfId="0" applyFont="1" applyFill="1" applyBorder="1" applyAlignment="1" applyProtection="1">
      <alignment vertical="top"/>
      <protection locked="0"/>
    </xf>
    <xf numFmtId="0" fontId="15" fillId="2" borderId="56" xfId="0" applyFont="1" applyFill="1" applyBorder="1" applyAlignment="1" applyProtection="1">
      <alignment vertical="top"/>
      <protection locked="0"/>
    </xf>
    <xf numFmtId="0" fontId="15" fillId="2" borderId="17" xfId="0" applyFont="1" applyFill="1" applyBorder="1" applyAlignment="1" applyProtection="1">
      <alignment vertical="top"/>
      <protection locked="0"/>
    </xf>
    <xf numFmtId="0" fontId="15" fillId="2" borderId="46" xfId="0" applyFont="1" applyFill="1" applyBorder="1" applyAlignment="1" applyProtection="1">
      <alignment vertical="top"/>
      <protection locked="0"/>
    </xf>
    <xf numFmtId="0" fontId="15" fillId="2" borderId="50" xfId="0" applyFont="1" applyFill="1" applyBorder="1" applyAlignment="1" applyProtection="1">
      <alignment vertical="top"/>
      <protection locked="0"/>
    </xf>
    <xf numFmtId="0" fontId="15" fillId="2" borderId="53" xfId="0" applyFont="1" applyFill="1" applyBorder="1" applyAlignment="1" applyProtection="1">
      <alignment vertical="top"/>
      <protection locked="0"/>
    </xf>
    <xf numFmtId="0" fontId="15" fillId="2" borderId="15" xfId="0" applyFont="1" applyFill="1" applyBorder="1" applyAlignment="1" applyProtection="1">
      <alignment horizontal="left" vertical="top"/>
      <protection locked="0"/>
    </xf>
    <xf numFmtId="0" fontId="15" fillId="2" borderId="81" xfId="0" applyFont="1" applyFill="1" applyBorder="1" applyAlignment="1" applyProtection="1">
      <alignment horizontal="left" vertical="top"/>
      <protection locked="0"/>
    </xf>
    <xf numFmtId="0" fontId="15" fillId="2" borderId="42" xfId="0" applyFont="1" applyFill="1" applyBorder="1" applyAlignment="1" applyProtection="1">
      <alignment horizontal="left" vertical="top"/>
      <protection locked="0"/>
    </xf>
    <xf numFmtId="0" fontId="42" fillId="5" borderId="8" xfId="0" applyFont="1" applyFill="1" applyBorder="1" applyAlignment="1">
      <alignment horizontal="left" vertical="top" wrapText="1"/>
    </xf>
    <xf numFmtId="0" fontId="42" fillId="5" borderId="9" xfId="0" applyFont="1" applyFill="1" applyBorder="1" applyAlignment="1">
      <alignment horizontal="left" vertical="top" wrapText="1"/>
    </xf>
    <xf numFmtId="0" fontId="42" fillId="5" borderId="10" xfId="0" applyFont="1" applyFill="1" applyBorder="1" applyAlignment="1">
      <alignment horizontal="left" vertical="top" wrapText="1"/>
    </xf>
    <xf numFmtId="0" fontId="46" fillId="0" borderId="1" xfId="0" applyFont="1" applyBorder="1" applyAlignment="1">
      <alignment horizontal="left" vertical="center"/>
    </xf>
    <xf numFmtId="0" fontId="46" fillId="0" borderId="48" xfId="0" applyFont="1" applyBorder="1" applyAlignment="1">
      <alignment horizontal="left" vertical="center"/>
    </xf>
    <xf numFmtId="0" fontId="46" fillId="0" borderId="2" xfId="0" applyFont="1" applyBorder="1" applyAlignment="1">
      <alignment horizontal="left" vertical="center"/>
    </xf>
    <xf numFmtId="0" fontId="46" fillId="0" borderId="74" xfId="0" applyFont="1" applyBorder="1" applyAlignment="1">
      <alignment horizontal="left" vertical="center"/>
    </xf>
    <xf numFmtId="0" fontId="46" fillId="0" borderId="0" xfId="0" applyFont="1" applyAlignment="1">
      <alignment horizontal="left" vertical="center"/>
    </xf>
    <xf numFmtId="0" fontId="46" fillId="0" borderId="12" xfId="0" applyFont="1" applyBorder="1" applyAlignment="1">
      <alignment horizontal="left" vertical="center"/>
    </xf>
    <xf numFmtId="0" fontId="46" fillId="0" borderId="3" xfId="0" applyFont="1" applyBorder="1" applyAlignment="1">
      <alignment horizontal="left" vertical="center"/>
    </xf>
    <xf numFmtId="0" fontId="46" fillId="0" borderId="77" xfId="0" applyFont="1" applyBorder="1" applyAlignment="1">
      <alignment horizontal="left" vertical="center"/>
    </xf>
    <xf numFmtId="0" fontId="46" fillId="0" borderId="4" xfId="0" applyFont="1" applyBorder="1" applyAlignment="1">
      <alignment horizontal="left" vertical="center"/>
    </xf>
    <xf numFmtId="0" fontId="26" fillId="6" borderId="29" xfId="0" applyFont="1" applyFill="1" applyBorder="1" applyAlignment="1">
      <alignment horizontal="center" vertical="center" wrapText="1"/>
    </xf>
    <xf numFmtId="0" fontId="26" fillId="6" borderId="56"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5" fillId="2" borderId="29" xfId="0"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0" fontId="49" fillId="5" borderId="9" xfId="0" applyFont="1" applyFill="1" applyBorder="1" applyAlignment="1">
      <alignment horizontal="left" vertical="center" wrapText="1"/>
    </xf>
    <xf numFmtId="0" fontId="49" fillId="5" borderId="10" xfId="0" applyFont="1" applyFill="1" applyBorder="1" applyAlignment="1">
      <alignment horizontal="left" vertical="center" wrapText="1"/>
    </xf>
    <xf numFmtId="0" fontId="50" fillId="5" borderId="9" xfId="0" applyFont="1" applyFill="1" applyBorder="1" applyAlignment="1">
      <alignment horizontal="left" vertical="center" wrapText="1"/>
    </xf>
    <xf numFmtId="0" fontId="50" fillId="5" borderId="10" xfId="0" applyFont="1" applyFill="1" applyBorder="1" applyAlignment="1">
      <alignment horizontal="left" vertical="center" wrapText="1"/>
    </xf>
    <xf numFmtId="0" fontId="9" fillId="0" borderId="77" xfId="0" applyFont="1" applyBorder="1" applyAlignment="1">
      <alignment horizontal="center"/>
    </xf>
    <xf numFmtId="0" fontId="5" fillId="0" borderId="0" xfId="0" applyFont="1" applyAlignment="1" applyProtection="1">
      <alignment horizontal="center"/>
      <protection locked="0"/>
    </xf>
    <xf numFmtId="0" fontId="5" fillId="0" borderId="0" xfId="0" applyFont="1" applyAlignment="1">
      <alignment horizontal="left"/>
    </xf>
    <xf numFmtId="0" fontId="15" fillId="0" borderId="41" xfId="0" applyFont="1" applyBorder="1" applyAlignment="1">
      <alignment horizontal="left" vertical="top"/>
    </xf>
    <xf numFmtId="0" fontId="15" fillId="0" borderId="33" xfId="0" applyFont="1" applyBorder="1" applyAlignment="1">
      <alignment horizontal="left" vertical="top"/>
    </xf>
    <xf numFmtId="0" fontId="15" fillId="0" borderId="14" xfId="0" applyFont="1" applyBorder="1" applyAlignment="1">
      <alignment horizontal="left" vertical="top"/>
    </xf>
    <xf numFmtId="0" fontId="15" fillId="0" borderId="56" xfId="0" applyFont="1" applyBorder="1" applyAlignment="1">
      <alignment horizontal="left" vertical="top"/>
    </xf>
    <xf numFmtId="0" fontId="15" fillId="0" borderId="17" xfId="0" applyFont="1" applyBorder="1" applyAlignment="1">
      <alignment horizontal="left" vertical="top"/>
    </xf>
    <xf numFmtId="0" fontId="15" fillId="0" borderId="46" xfId="0" applyFont="1" applyBorder="1" applyAlignment="1">
      <alignment horizontal="left" vertical="top"/>
    </xf>
    <xf numFmtId="0" fontId="15" fillId="0" borderId="50" xfId="0" applyFont="1" applyBorder="1" applyAlignment="1">
      <alignment horizontal="left" vertical="top"/>
    </xf>
    <xf numFmtId="0" fontId="15" fillId="0" borderId="53" xfId="0" applyFont="1" applyBorder="1" applyAlignment="1">
      <alignment horizontal="left" vertical="top"/>
    </xf>
    <xf numFmtId="0" fontId="26" fillId="8" borderId="1" xfId="0" applyFont="1" applyFill="1" applyBorder="1" applyAlignment="1">
      <alignment horizontal="left" vertical="center" wrapText="1"/>
    </xf>
    <xf numFmtId="0" fontId="26" fillId="8" borderId="48" xfId="0" applyFont="1" applyFill="1" applyBorder="1" applyAlignment="1">
      <alignment horizontal="left" vertical="center" wrapText="1"/>
    </xf>
    <xf numFmtId="0" fontId="26" fillId="8" borderId="82" xfId="0" applyFont="1" applyFill="1" applyBorder="1" applyAlignment="1">
      <alignment horizontal="left" vertical="center" wrapText="1"/>
    </xf>
    <xf numFmtId="0" fontId="26" fillId="8" borderId="8" xfId="0" applyFont="1" applyFill="1" applyBorder="1" applyAlignment="1">
      <alignment horizontal="left" vertical="center" wrapText="1"/>
    </xf>
    <xf numFmtId="0" fontId="26" fillId="8" borderId="9" xfId="0" applyFont="1" applyFill="1" applyBorder="1" applyAlignment="1">
      <alignment horizontal="left" vertical="center" wrapText="1"/>
    </xf>
    <xf numFmtId="0" fontId="26" fillId="8" borderId="16" xfId="0" applyFont="1" applyFill="1" applyBorder="1" applyAlignment="1">
      <alignment horizontal="left" vertical="center" wrapText="1"/>
    </xf>
    <xf numFmtId="0" fontId="15" fillId="0" borderId="13" xfId="0" applyFont="1" applyBorder="1" applyAlignment="1">
      <alignment horizontal="left" vertical="top"/>
    </xf>
    <xf numFmtId="0" fontId="15" fillId="0" borderId="66" xfId="0" applyFont="1" applyBorder="1" applyAlignment="1">
      <alignment horizontal="left" vertical="top"/>
    </xf>
    <xf numFmtId="0" fontId="15" fillId="0" borderId="45" xfId="0" applyFont="1" applyBorder="1" applyAlignment="1">
      <alignment horizontal="left" vertical="top"/>
    </xf>
    <xf numFmtId="0" fontId="15" fillId="0" borderId="49" xfId="0" applyFont="1" applyBorder="1" applyAlignment="1">
      <alignment horizontal="left" vertical="top"/>
    </xf>
    <xf numFmtId="0" fontId="15" fillId="0" borderId="28" xfId="0" applyFont="1" applyBorder="1" applyAlignment="1">
      <alignment horizontal="left" vertical="top"/>
    </xf>
    <xf numFmtId="0" fontId="44" fillId="8" borderId="25" xfId="0" applyFont="1" applyFill="1" applyBorder="1" applyAlignment="1">
      <alignment horizontal="center" vertical="center" wrapText="1"/>
    </xf>
    <xf numFmtId="0" fontId="44" fillId="8" borderId="11" xfId="0" applyFont="1" applyFill="1" applyBorder="1" applyAlignment="1">
      <alignment horizontal="center" vertical="center" wrapText="1"/>
    </xf>
    <xf numFmtId="0" fontId="44" fillId="8" borderId="18" xfId="0" applyFont="1" applyFill="1" applyBorder="1" applyAlignment="1">
      <alignment horizontal="center" vertical="center" wrapText="1"/>
    </xf>
    <xf numFmtId="0" fontId="44" fillId="8" borderId="8" xfId="0" applyFont="1" applyFill="1" applyBorder="1" applyAlignment="1">
      <alignment horizontal="center" vertical="center" wrapText="1"/>
    </xf>
    <xf numFmtId="0" fontId="44" fillId="8" borderId="9" xfId="0" applyFont="1" applyFill="1" applyBorder="1" applyAlignment="1">
      <alignment horizontal="center" vertical="center" wrapText="1"/>
    </xf>
    <xf numFmtId="0" fontId="44" fillId="8" borderId="10" xfId="0" applyFont="1" applyFill="1" applyBorder="1" applyAlignment="1">
      <alignment horizontal="center" vertical="center" wrapText="1"/>
    </xf>
    <xf numFmtId="0" fontId="44" fillId="8" borderId="8" xfId="0" applyFont="1" applyFill="1" applyBorder="1" applyAlignment="1">
      <alignment horizontal="center" vertical="center"/>
    </xf>
    <xf numFmtId="0" fontId="44" fillId="8" borderId="9" xfId="0" applyFont="1" applyFill="1" applyBorder="1" applyAlignment="1">
      <alignment horizontal="center" vertical="center"/>
    </xf>
    <xf numFmtId="0" fontId="44" fillId="8" borderId="10" xfId="0" applyFont="1" applyFill="1" applyBorder="1" applyAlignment="1">
      <alignment horizontal="center" vertical="center"/>
    </xf>
    <xf numFmtId="0" fontId="44" fillId="5" borderId="8" xfId="0" applyFont="1" applyFill="1" applyBorder="1" applyAlignment="1">
      <alignment horizontal="center" vertical="center" wrapText="1"/>
    </xf>
    <xf numFmtId="0" fontId="44" fillId="5" borderId="9" xfId="0" applyFont="1" applyFill="1" applyBorder="1" applyAlignment="1">
      <alignment horizontal="center" vertical="center" wrapText="1"/>
    </xf>
    <xf numFmtId="0" fontId="44" fillId="5" borderId="10" xfId="0" applyFont="1" applyFill="1" applyBorder="1" applyAlignment="1">
      <alignment horizontal="center" vertical="center" wrapText="1"/>
    </xf>
  </cellXfs>
  <cellStyles count="7">
    <cellStyle name="Hyperlink" xfId="6" builtinId="8"/>
    <cellStyle name="Procent" xfId="2" builtinId="5"/>
    <cellStyle name="Standaard" xfId="0" builtinId="0"/>
    <cellStyle name="Standaard 2" xfId="4" xr:uid="{6CD45C73-E75A-4B62-8531-67D7A7252129}"/>
    <cellStyle name="Valuta" xfId="1" builtinId="4"/>
    <cellStyle name="Valuta 2" xfId="3" xr:uid="{18CA0A06-0E54-415F-9E1D-DE2C5F4CDE12}"/>
    <cellStyle name="Valuta 3" xfId="5" xr:uid="{AFD14DE9-3071-40B3-9FB7-462CA9DA836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4500567</xdr:colOff>
      <xdr:row>0</xdr:row>
      <xdr:rowOff>86591</xdr:rowOff>
    </xdr:from>
    <xdr:to>
      <xdr:col>2</xdr:col>
      <xdr:colOff>60199</xdr:colOff>
      <xdr:row>3</xdr:row>
      <xdr:rowOff>17022</xdr:rowOff>
    </xdr:to>
    <xdr:pic>
      <xdr:nvPicPr>
        <xdr:cNvPr id="2" name="Graphic 5">
          <a:extLst>
            <a:ext uri="{FF2B5EF4-FFF2-40B4-BE49-F238E27FC236}">
              <a16:creationId xmlns:a16="http://schemas.microsoft.com/office/drawing/2014/main" id="{EBC1C2E2-34D4-E92B-3561-C6AFB1C745F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028772" y="86591"/>
          <a:ext cx="1331435" cy="526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63500</xdr:colOff>
      <xdr:row>5</xdr:row>
      <xdr:rowOff>31750</xdr:rowOff>
    </xdr:from>
    <xdr:to>
      <xdr:col>9</xdr:col>
      <xdr:colOff>111369</xdr:colOff>
      <xdr:row>9</xdr:row>
      <xdr:rowOff>148112</xdr:rowOff>
    </xdr:to>
    <xdr:pic>
      <xdr:nvPicPr>
        <xdr:cNvPr id="4" name="Graphic 5">
          <a:extLst>
            <a:ext uri="{FF2B5EF4-FFF2-40B4-BE49-F238E27FC236}">
              <a16:creationId xmlns:a16="http://schemas.microsoft.com/office/drawing/2014/main" id="{04AE5586-D322-47D6-A74A-3A62977B6D2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540875" y="31750"/>
          <a:ext cx="2067169" cy="8707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353785</xdr:colOff>
      <xdr:row>10</xdr:row>
      <xdr:rowOff>161070</xdr:rowOff>
    </xdr:from>
    <xdr:to>
      <xdr:col>8</xdr:col>
      <xdr:colOff>516</xdr:colOff>
      <xdr:row>12</xdr:row>
      <xdr:rowOff>33720</xdr:rowOff>
    </xdr:to>
    <xdr:pic>
      <xdr:nvPicPr>
        <xdr:cNvPr id="2" name="Graphic 5">
          <a:extLst>
            <a:ext uri="{FF2B5EF4-FFF2-40B4-BE49-F238E27FC236}">
              <a16:creationId xmlns:a16="http://schemas.microsoft.com/office/drawing/2014/main" id="{D613CD9C-9C98-46BC-9E80-D7EA20DC435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86285" y="2310999"/>
          <a:ext cx="1060241" cy="446599"/>
        </a:xfrm>
        <a:prstGeom prst="rect">
          <a:avLst/>
        </a:prstGeom>
      </xdr:spPr>
    </xdr:pic>
    <xdr:clientData/>
  </xdr:twoCellAnchor>
  <xdr:twoCellAnchor editAs="oneCell">
    <xdr:from>
      <xdr:col>7</xdr:col>
      <xdr:colOff>351971</xdr:colOff>
      <xdr:row>29</xdr:row>
      <xdr:rowOff>168328</xdr:rowOff>
    </xdr:from>
    <xdr:to>
      <xdr:col>8</xdr:col>
      <xdr:colOff>2512</xdr:colOff>
      <xdr:row>31</xdr:row>
      <xdr:rowOff>33357</xdr:rowOff>
    </xdr:to>
    <xdr:pic>
      <xdr:nvPicPr>
        <xdr:cNvPr id="4" name="Graphic 5">
          <a:extLst>
            <a:ext uri="{FF2B5EF4-FFF2-40B4-BE49-F238E27FC236}">
              <a16:creationId xmlns:a16="http://schemas.microsoft.com/office/drawing/2014/main" id="{F52823AF-C0C2-4E3A-8DD4-04B4DFEFC9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84471" y="6736042"/>
          <a:ext cx="1060241" cy="446599"/>
        </a:xfrm>
        <a:prstGeom prst="rect">
          <a:avLst/>
        </a:prstGeom>
      </xdr:spPr>
    </xdr:pic>
    <xdr:clientData/>
  </xdr:twoCellAnchor>
  <xdr:twoCellAnchor editAs="oneCell">
    <xdr:from>
      <xdr:col>7</xdr:col>
      <xdr:colOff>362857</xdr:colOff>
      <xdr:row>55</xdr:row>
      <xdr:rowOff>163285</xdr:rowOff>
    </xdr:from>
    <xdr:to>
      <xdr:col>8</xdr:col>
      <xdr:colOff>1968</xdr:colOff>
      <xdr:row>57</xdr:row>
      <xdr:rowOff>34030</xdr:rowOff>
    </xdr:to>
    <xdr:pic>
      <xdr:nvPicPr>
        <xdr:cNvPr id="5" name="Graphic 5">
          <a:extLst>
            <a:ext uri="{FF2B5EF4-FFF2-40B4-BE49-F238E27FC236}">
              <a16:creationId xmlns:a16="http://schemas.microsoft.com/office/drawing/2014/main" id="{A0E06BD2-0280-42B4-A314-BC7B1DC4826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95357" y="12500428"/>
          <a:ext cx="1060241" cy="4465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92364</xdr:colOff>
      <xdr:row>7</xdr:row>
      <xdr:rowOff>63500</xdr:rowOff>
    </xdr:from>
    <xdr:to>
      <xdr:col>8</xdr:col>
      <xdr:colOff>956967</xdr:colOff>
      <xdr:row>7</xdr:row>
      <xdr:rowOff>529149</xdr:rowOff>
    </xdr:to>
    <xdr:pic>
      <xdr:nvPicPr>
        <xdr:cNvPr id="2" name="Graphic 5">
          <a:extLst>
            <a:ext uri="{FF2B5EF4-FFF2-40B4-BE49-F238E27FC236}">
              <a16:creationId xmlns:a16="http://schemas.microsoft.com/office/drawing/2014/main" id="{65F98B6A-7520-4827-B365-2ADED96A79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43637" y="1460500"/>
          <a:ext cx="1060241" cy="446599"/>
        </a:xfrm>
        <a:prstGeom prst="rect">
          <a:avLst/>
        </a:prstGeom>
      </xdr:spPr>
    </xdr:pic>
    <xdr:clientData/>
  </xdr:twoCellAnchor>
  <xdr:twoCellAnchor editAs="oneCell">
    <xdr:from>
      <xdr:col>7</xdr:col>
      <xdr:colOff>103909</xdr:colOff>
      <xdr:row>40</xdr:row>
      <xdr:rowOff>98136</xdr:rowOff>
    </xdr:from>
    <xdr:to>
      <xdr:col>8</xdr:col>
      <xdr:colOff>957082</xdr:colOff>
      <xdr:row>40</xdr:row>
      <xdr:rowOff>567595</xdr:rowOff>
    </xdr:to>
    <xdr:pic>
      <xdr:nvPicPr>
        <xdr:cNvPr id="3" name="Graphic 5">
          <a:extLst>
            <a:ext uri="{FF2B5EF4-FFF2-40B4-BE49-F238E27FC236}">
              <a16:creationId xmlns:a16="http://schemas.microsoft.com/office/drawing/2014/main" id="{49C0DD26-7E1C-4C5C-9EAA-36867474F8D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55182" y="7025409"/>
          <a:ext cx="1060241" cy="446599"/>
        </a:xfrm>
        <a:prstGeom prst="rect">
          <a:avLst/>
        </a:prstGeom>
      </xdr:spPr>
    </xdr:pic>
    <xdr:clientData/>
  </xdr:twoCellAnchor>
  <xdr:twoCellAnchor editAs="oneCell">
    <xdr:from>
      <xdr:col>7</xdr:col>
      <xdr:colOff>92364</xdr:colOff>
      <xdr:row>73</xdr:row>
      <xdr:rowOff>80818</xdr:rowOff>
    </xdr:from>
    <xdr:to>
      <xdr:col>8</xdr:col>
      <xdr:colOff>956967</xdr:colOff>
      <xdr:row>73</xdr:row>
      <xdr:rowOff>529322</xdr:rowOff>
    </xdr:to>
    <xdr:pic>
      <xdr:nvPicPr>
        <xdr:cNvPr id="4" name="Graphic 5">
          <a:extLst>
            <a:ext uri="{FF2B5EF4-FFF2-40B4-BE49-F238E27FC236}">
              <a16:creationId xmlns:a16="http://schemas.microsoft.com/office/drawing/2014/main" id="{82B6E934-91A6-4DB4-8E1B-286247D6808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43637" y="12538363"/>
          <a:ext cx="1060241" cy="446599"/>
        </a:xfrm>
        <a:prstGeom prst="rect">
          <a:avLst/>
        </a:prstGeom>
      </xdr:spPr>
    </xdr:pic>
    <xdr:clientData/>
  </xdr:twoCellAnchor>
  <xdr:twoCellAnchor editAs="oneCell">
    <xdr:from>
      <xdr:col>6</xdr:col>
      <xdr:colOff>228948</xdr:colOff>
      <xdr:row>1</xdr:row>
      <xdr:rowOff>177583</xdr:rowOff>
    </xdr:from>
    <xdr:to>
      <xdr:col>8</xdr:col>
      <xdr:colOff>80530</xdr:colOff>
      <xdr:row>4</xdr:row>
      <xdr:rowOff>72931</xdr:rowOff>
    </xdr:to>
    <xdr:pic>
      <xdr:nvPicPr>
        <xdr:cNvPr id="5" name="Graphic 5">
          <a:extLst>
            <a:ext uri="{FF2B5EF4-FFF2-40B4-BE49-F238E27FC236}">
              <a16:creationId xmlns:a16="http://schemas.microsoft.com/office/drawing/2014/main" id="{F72D8366-E95C-4054-BD14-9CDCF6CC145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407334" y="359424"/>
          <a:ext cx="1144038" cy="4940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1062181</xdr:colOff>
      <xdr:row>6</xdr:row>
      <xdr:rowOff>184726</xdr:rowOff>
    </xdr:from>
    <xdr:to>
      <xdr:col>5</xdr:col>
      <xdr:colOff>986926</xdr:colOff>
      <xdr:row>8</xdr:row>
      <xdr:rowOff>34772</xdr:rowOff>
    </xdr:to>
    <xdr:pic>
      <xdr:nvPicPr>
        <xdr:cNvPr id="2" name="Graphic 5">
          <a:extLst>
            <a:ext uri="{FF2B5EF4-FFF2-40B4-BE49-F238E27FC236}">
              <a16:creationId xmlns:a16="http://schemas.microsoft.com/office/drawing/2014/main" id="{A72CE25E-9FCB-4FDC-8064-9DC5CA63637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606636" y="1420090"/>
          <a:ext cx="1060241" cy="4465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36286</xdr:colOff>
      <xdr:row>6</xdr:row>
      <xdr:rowOff>163287</xdr:rowOff>
    </xdr:from>
    <xdr:to>
      <xdr:col>8</xdr:col>
      <xdr:colOff>1100337</xdr:colOff>
      <xdr:row>8</xdr:row>
      <xdr:rowOff>3552</xdr:rowOff>
    </xdr:to>
    <xdr:pic>
      <xdr:nvPicPr>
        <xdr:cNvPr id="2" name="Graphic 5">
          <a:extLst>
            <a:ext uri="{FF2B5EF4-FFF2-40B4-BE49-F238E27FC236}">
              <a16:creationId xmlns:a16="http://schemas.microsoft.com/office/drawing/2014/main" id="{E53CF329-8C32-4442-B822-BCC9B23AA2C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173357" y="1369787"/>
          <a:ext cx="1060241" cy="446599"/>
        </a:xfrm>
        <a:prstGeom prst="rect">
          <a:avLst/>
        </a:prstGeom>
      </xdr:spPr>
    </xdr:pic>
    <xdr:clientData/>
  </xdr:twoCellAnchor>
  <xdr:twoCellAnchor editAs="oneCell">
    <xdr:from>
      <xdr:col>8</xdr:col>
      <xdr:colOff>0</xdr:colOff>
      <xdr:row>30</xdr:row>
      <xdr:rowOff>0</xdr:rowOff>
    </xdr:from>
    <xdr:to>
      <xdr:col>8</xdr:col>
      <xdr:colOff>1062146</xdr:colOff>
      <xdr:row>31</xdr:row>
      <xdr:rowOff>38385</xdr:rowOff>
    </xdr:to>
    <xdr:pic>
      <xdr:nvPicPr>
        <xdr:cNvPr id="4" name="Graphic 5">
          <a:extLst>
            <a:ext uri="{FF2B5EF4-FFF2-40B4-BE49-F238E27FC236}">
              <a16:creationId xmlns:a16="http://schemas.microsoft.com/office/drawing/2014/main" id="{D8C57E7B-BF51-4B68-9EF9-C5141EA1DF9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137071" y="6213929"/>
          <a:ext cx="1060241" cy="446599"/>
        </a:xfrm>
        <a:prstGeom prst="rect">
          <a:avLst/>
        </a:prstGeom>
      </xdr:spPr>
    </xdr:pic>
    <xdr:clientData/>
  </xdr:twoCellAnchor>
  <xdr:twoCellAnchor editAs="oneCell">
    <xdr:from>
      <xdr:col>8</xdr:col>
      <xdr:colOff>0</xdr:colOff>
      <xdr:row>53</xdr:row>
      <xdr:rowOff>0</xdr:rowOff>
    </xdr:from>
    <xdr:to>
      <xdr:col>8</xdr:col>
      <xdr:colOff>1062146</xdr:colOff>
      <xdr:row>54</xdr:row>
      <xdr:rowOff>38385</xdr:rowOff>
    </xdr:to>
    <xdr:pic>
      <xdr:nvPicPr>
        <xdr:cNvPr id="5" name="Graphic 5">
          <a:extLst>
            <a:ext uri="{FF2B5EF4-FFF2-40B4-BE49-F238E27FC236}">
              <a16:creationId xmlns:a16="http://schemas.microsoft.com/office/drawing/2014/main" id="{2A17A6DD-FA2A-40D2-8A62-ACE216A2AF6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137071" y="11030857"/>
          <a:ext cx="1060241" cy="4465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3530601</xdr:colOff>
      <xdr:row>3</xdr:row>
      <xdr:rowOff>66675</xdr:rowOff>
    </xdr:from>
    <xdr:ext cx="1203242" cy="180975"/>
    <xdr:pic>
      <xdr:nvPicPr>
        <xdr:cNvPr id="2" name="image1.png">
          <a:extLst>
            <a:ext uri="{FF2B5EF4-FFF2-40B4-BE49-F238E27FC236}">
              <a16:creationId xmlns:a16="http://schemas.microsoft.com/office/drawing/2014/main" id="{FA62640A-10E6-49A7-988E-C6E27D7C86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1626" y="895350"/>
          <a:ext cx="1203242" cy="180975"/>
        </a:xfrm>
        <a:prstGeom prst="rect">
          <a:avLst/>
        </a:prstGeom>
      </xdr:spPr>
    </xdr:pic>
    <xdr:clientData/>
  </xdr:oneCellAnchor>
  <xdr:oneCellAnchor>
    <xdr:from>
      <xdr:col>2</xdr:col>
      <xdr:colOff>3928746</xdr:colOff>
      <xdr:row>0</xdr:row>
      <xdr:rowOff>0</xdr:rowOff>
    </xdr:from>
    <xdr:ext cx="308437" cy="858168"/>
    <xdr:pic>
      <xdr:nvPicPr>
        <xdr:cNvPr id="3" name="image2.jpeg">
          <a:extLst>
            <a:ext uri="{FF2B5EF4-FFF2-40B4-BE49-F238E27FC236}">
              <a16:creationId xmlns:a16="http://schemas.microsoft.com/office/drawing/2014/main" id="{AE8179C5-0A66-4A53-B0F9-6FFCDB9555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9771" y="0"/>
          <a:ext cx="308437" cy="858168"/>
        </a:xfrm>
        <a:prstGeom prst="rect">
          <a:avLst/>
        </a:prstGeom>
      </xdr:spPr>
    </xdr:pic>
    <xdr:clientData/>
  </xdr:oneCellAnchor>
  <xdr:oneCellAnchor>
    <xdr:from>
      <xdr:col>2</xdr:col>
      <xdr:colOff>3530601</xdr:colOff>
      <xdr:row>3</xdr:row>
      <xdr:rowOff>66675</xdr:rowOff>
    </xdr:from>
    <xdr:ext cx="1203242" cy="180975"/>
    <xdr:pic>
      <xdr:nvPicPr>
        <xdr:cNvPr id="4" name="image1.png">
          <a:extLst>
            <a:ext uri="{FF2B5EF4-FFF2-40B4-BE49-F238E27FC236}">
              <a16:creationId xmlns:a16="http://schemas.microsoft.com/office/drawing/2014/main" id="{AC6C7C67-E5F3-4BC3-8AFD-ECDE43D17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7026" y="891540"/>
          <a:ext cx="1203242" cy="180975"/>
        </a:xfrm>
        <a:prstGeom prst="rect">
          <a:avLst/>
        </a:prstGeom>
      </xdr:spPr>
    </xdr:pic>
    <xdr:clientData/>
  </xdr:oneCellAnchor>
  <xdr:oneCellAnchor>
    <xdr:from>
      <xdr:col>2</xdr:col>
      <xdr:colOff>3928746</xdr:colOff>
      <xdr:row>0</xdr:row>
      <xdr:rowOff>0</xdr:rowOff>
    </xdr:from>
    <xdr:ext cx="308437" cy="858168"/>
    <xdr:pic>
      <xdr:nvPicPr>
        <xdr:cNvPr id="5" name="image2.jpeg">
          <a:extLst>
            <a:ext uri="{FF2B5EF4-FFF2-40B4-BE49-F238E27FC236}">
              <a16:creationId xmlns:a16="http://schemas.microsoft.com/office/drawing/2014/main" id="{D6F92A3E-7209-421D-92F7-B327D34A9E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03266" y="0"/>
          <a:ext cx="308437" cy="85816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_SEC\Inkoop-RD\Duurzaamheid\1%20Circulair%20asfalt\Invulformulier%20E%20Circulair%20asfalt%20v3.xlsx" TargetMode="External"/><Relationship Id="rId1" Type="http://schemas.openxmlformats.org/officeDocument/2006/relationships/externalLinkPath" Target="file:///I:\_SEC\Inkoop-RD\Duurzaamheid\1%20Circulair%20asfalt\Invulformulier%20E%20Circulair%20asfalt%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e"/>
      <sheetName val="database"/>
      <sheetName val="dashboard"/>
      <sheetName val="invulformulier E"/>
      <sheetName val="beoordel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ouke.gardien@infram.nl" TargetMode="External"/><Relationship Id="rId1" Type="http://schemas.openxmlformats.org/officeDocument/2006/relationships/hyperlink" Target="http://www.opwegnaarseb.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europadecentraal.nl/cpv-code-zoekmachin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A248-F500-416A-AC3B-D29C831E70A7}">
  <sheetPr codeName="Blad1">
    <tabColor theme="7"/>
  </sheetPr>
  <dimension ref="B1:B9"/>
  <sheetViews>
    <sheetView tabSelected="1" zoomScale="110" zoomScaleNormal="110" workbookViewId="0">
      <selection activeCell="B6" sqref="B6"/>
    </sheetView>
  </sheetViews>
  <sheetFormatPr defaultRowHeight="15"/>
  <cols>
    <col min="1" max="1" width="7.7109375" customWidth="1"/>
    <col min="2" max="2" width="84.140625" customWidth="1"/>
  </cols>
  <sheetData>
    <row r="1" spans="2:2" ht="15.75" thickBot="1"/>
    <row r="2" spans="2:2" ht="18.75">
      <c r="B2" s="420" t="s">
        <v>0</v>
      </c>
    </row>
    <row r="3" spans="2:2">
      <c r="B3" s="421"/>
    </row>
    <row r="4" spans="2:2" ht="37.15" customHeight="1">
      <c r="B4" s="422" t="s">
        <v>1</v>
      </c>
    </row>
    <row r="5" spans="2:2" ht="65.45" customHeight="1">
      <c r="B5" s="423" t="s">
        <v>2</v>
      </c>
    </row>
    <row r="6" spans="2:2" ht="166.15" customHeight="1">
      <c r="B6" s="424" t="s">
        <v>3</v>
      </c>
    </row>
    <row r="7" spans="2:2" ht="37.9" customHeight="1">
      <c r="B7" s="425" t="s">
        <v>4</v>
      </c>
    </row>
    <row r="8" spans="2:2" ht="25.15" customHeight="1">
      <c r="B8" s="422" t="s">
        <v>5</v>
      </c>
    </row>
    <row r="9" spans="2:2" ht="30.75" thickBot="1">
      <c r="B9" s="426" t="s">
        <v>6</v>
      </c>
    </row>
  </sheetData>
  <sheetProtection sheet="1" objects="1" scenarios="1"/>
  <hyperlinks>
    <hyperlink ref="B7" r:id="rId1" xr:uid="{A2248932-84A4-4E8A-8FDA-7F2F1960BDDE}"/>
    <hyperlink ref="B9" r:id="rId2" xr:uid="{7D9E98DE-8E7C-4847-A70D-4F7D5C05F2B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96055-6337-47ED-B466-68A518CE7533}">
  <sheetPr codeName="Blad8">
    <tabColor theme="9"/>
  </sheetPr>
  <dimension ref="B1:M31"/>
  <sheetViews>
    <sheetView zoomScale="125" zoomScaleNormal="90" workbookViewId="0">
      <pane xSplit="2" ySplit="9" topLeftCell="C10" activePane="bottomRight" state="frozen"/>
      <selection pane="topRight" activeCell="C1" sqref="C1"/>
      <selection pane="bottomLeft" activeCell="A5" sqref="A5"/>
      <selection pane="bottomRight" activeCell="K7" sqref="K7"/>
    </sheetView>
  </sheetViews>
  <sheetFormatPr defaultRowHeight="15"/>
  <cols>
    <col min="2" max="2" width="63.28515625" customWidth="1"/>
    <col min="3" max="3" width="13.42578125" customWidth="1"/>
    <col min="4" max="4" width="5.7109375" customWidth="1"/>
    <col min="5" max="5" width="16.28515625" customWidth="1"/>
    <col min="6" max="6" width="14.7109375" customWidth="1"/>
    <col min="7" max="7" width="13.7109375" customWidth="1"/>
    <col min="9" max="9" width="20.7109375" customWidth="1"/>
  </cols>
  <sheetData>
    <row r="1" spans="2:9" ht="15.75" thickBot="1"/>
    <row r="2" spans="2:9" ht="15.75">
      <c r="B2" s="399" t="s">
        <v>7</v>
      </c>
    </row>
    <row r="3" spans="2:9" ht="15.75" thickBot="1">
      <c r="B3" s="400" t="s">
        <v>8</v>
      </c>
    </row>
    <row r="6" spans="2:9" ht="15.75" thickBot="1"/>
    <row r="7" spans="2:9" ht="15.75" customHeight="1">
      <c r="B7" s="401" t="s">
        <v>9</v>
      </c>
      <c r="C7" s="402">
        <f>C15+C22+C29</f>
        <v>20</v>
      </c>
      <c r="E7" s="511" t="s">
        <v>10</v>
      </c>
      <c r="F7" s="512"/>
      <c r="G7" s="512"/>
      <c r="H7" s="512"/>
      <c r="I7" s="513"/>
    </row>
    <row r="8" spans="2:9" ht="15" customHeight="1">
      <c r="B8" s="403" t="s">
        <v>11</v>
      </c>
      <c r="C8" s="404">
        <f>C13+C20+C27</f>
        <v>20</v>
      </c>
      <c r="E8" s="514"/>
      <c r="F8" s="515"/>
      <c r="G8" s="515"/>
      <c r="H8" s="515"/>
      <c r="I8" s="516"/>
    </row>
    <row r="9" spans="2:9" ht="15.75" customHeight="1" thickBot="1">
      <c r="B9" s="405" t="s">
        <v>12</v>
      </c>
      <c r="C9" s="406">
        <f>C14+C21+C28</f>
        <v>0</v>
      </c>
      <c r="E9" s="517"/>
      <c r="F9" s="518"/>
      <c r="G9" s="518"/>
      <c r="H9" s="518"/>
      <c r="I9" s="519"/>
    </row>
    <row r="10" spans="2:9" ht="15.75" customHeight="1">
      <c r="C10" s="407"/>
      <c r="E10" s="408"/>
      <c r="F10" s="408"/>
      <c r="G10" s="408"/>
      <c r="H10" s="408"/>
      <c r="I10" s="408"/>
    </row>
    <row r="11" spans="2:9">
      <c r="C11" s="407"/>
    </row>
    <row r="12" spans="2:9" ht="15.6" customHeight="1">
      <c r="B12" s="520" t="str">
        <f>'Resultaat gunningscriterium SEB'!C12</f>
        <v>BOUWWERKTUIGEN (A1)</v>
      </c>
      <c r="C12" s="522"/>
      <c r="E12" s="520" t="str">
        <f>B12</f>
        <v>BOUWWERKTUIGEN (A1)</v>
      </c>
      <c r="F12" s="521"/>
      <c r="G12" s="521"/>
      <c r="H12" s="521"/>
      <c r="I12" s="521"/>
    </row>
    <row r="13" spans="2:9" ht="30">
      <c r="B13" s="409" t="s">
        <v>13</v>
      </c>
      <c r="C13" s="410">
        <v>15</v>
      </c>
      <c r="E13" s="411" t="s">
        <v>14</v>
      </c>
      <c r="F13" s="411" t="s">
        <v>15</v>
      </c>
      <c r="G13" s="411" t="s">
        <v>16</v>
      </c>
      <c r="H13" s="411" t="s">
        <v>17</v>
      </c>
      <c r="I13" s="411" t="s">
        <v>18</v>
      </c>
    </row>
    <row r="14" spans="2:9" ht="15.6" customHeight="1">
      <c r="B14" s="409" t="s">
        <v>19</v>
      </c>
      <c r="C14" s="410">
        <v>0</v>
      </c>
      <c r="E14" s="412" t="s">
        <v>20</v>
      </c>
      <c r="F14" s="412">
        <v>0</v>
      </c>
      <c r="G14" s="413">
        <v>20</v>
      </c>
      <c r="H14" s="266">
        <v>0</v>
      </c>
      <c r="I14" s="414">
        <f>H14/(G14-F14)</f>
        <v>0</v>
      </c>
    </row>
    <row r="15" spans="2:9" ht="15.75">
      <c r="B15" s="409"/>
      <c r="C15" s="415">
        <f>SUM(C13:C14)</f>
        <v>15</v>
      </c>
      <c r="E15" s="416" t="s">
        <v>21</v>
      </c>
      <c r="F15" s="412">
        <f>G14</f>
        <v>20</v>
      </c>
      <c r="G15" s="413">
        <v>50</v>
      </c>
      <c r="H15" s="413">
        <v>100</v>
      </c>
      <c r="I15" s="414">
        <f>H15/(G15-F15)</f>
        <v>3.3333333333333335</v>
      </c>
    </row>
    <row r="16" spans="2:9">
      <c r="C16" s="407"/>
      <c r="E16" s="412" t="s">
        <v>22</v>
      </c>
      <c r="F16" s="412">
        <f>G15</f>
        <v>50</v>
      </c>
      <c r="G16" s="412">
        <v>100</v>
      </c>
      <c r="H16" s="413">
        <v>0</v>
      </c>
      <c r="I16" s="414">
        <f>H16/(G16-F16)</f>
        <v>0</v>
      </c>
    </row>
    <row r="17" spans="2:13">
      <c r="C17" s="407"/>
      <c r="E17" s="412" t="s">
        <v>23</v>
      </c>
      <c r="F17" s="256"/>
      <c r="G17" s="417">
        <f>(G16-F16)+(G15-F15)+(G14-F14)</f>
        <v>100</v>
      </c>
      <c r="H17" s="417">
        <f>SUM(H14:H16)</f>
        <v>100</v>
      </c>
      <c r="I17" s="417">
        <f>((G14-F14)*I14)+((G15-F15)*I15)+((G16-F16)*I16)</f>
        <v>100</v>
      </c>
    </row>
    <row r="18" spans="2:13">
      <c r="C18" s="407"/>
      <c r="E18" s="49"/>
      <c r="F18" s="3"/>
      <c r="G18" s="115"/>
      <c r="H18" s="115"/>
      <c r="I18" s="115"/>
    </row>
    <row r="19" spans="2:13" ht="15.75">
      <c r="B19" s="520" t="str">
        <f>'Resultaat gunningscriterium SEB'!C31</f>
        <v>BOUWVOERTUIGEN EN TRANSPORTMIDDELEN (N1, N2 en N3)</v>
      </c>
      <c r="C19" s="522"/>
      <c r="E19" s="520" t="str">
        <f>B19</f>
        <v>BOUWVOERTUIGEN EN TRANSPORTMIDDELEN (N1, N2 en N3)</v>
      </c>
      <c r="F19" s="521"/>
      <c r="G19" s="521"/>
      <c r="H19" s="521"/>
      <c r="I19" s="521"/>
    </row>
    <row r="20" spans="2:13" ht="30">
      <c r="B20" s="409" t="s">
        <v>13</v>
      </c>
      <c r="C20" s="410">
        <v>5</v>
      </c>
      <c r="E20" s="411" t="s">
        <v>14</v>
      </c>
      <c r="F20" s="411" t="s">
        <v>15</v>
      </c>
      <c r="G20" s="411" t="s">
        <v>16</v>
      </c>
      <c r="H20" s="411" t="s">
        <v>17</v>
      </c>
      <c r="I20" s="411" t="s">
        <v>18</v>
      </c>
      <c r="M20" s="418"/>
    </row>
    <row r="21" spans="2:13" ht="15.75">
      <c r="B21" s="409" t="s">
        <v>19</v>
      </c>
      <c r="C21" s="410">
        <v>0</v>
      </c>
      <c r="E21" s="412" t="s">
        <v>20</v>
      </c>
      <c r="F21" s="412">
        <v>0</v>
      </c>
      <c r="G21" s="413">
        <v>20</v>
      </c>
      <c r="H21" s="266">
        <v>0</v>
      </c>
      <c r="I21" s="414">
        <f>H21/(G21-F21)</f>
        <v>0</v>
      </c>
    </row>
    <row r="22" spans="2:13" ht="15.75">
      <c r="B22" s="409"/>
      <c r="C22" s="419">
        <f>SUM(C20:C21)</f>
        <v>5</v>
      </c>
      <c r="E22" s="416" t="s">
        <v>21</v>
      </c>
      <c r="F22" s="412">
        <f>G21</f>
        <v>20</v>
      </c>
      <c r="G22" s="413">
        <v>50</v>
      </c>
      <c r="H22" s="413">
        <v>100</v>
      </c>
      <c r="I22" s="414">
        <f>H22/(G22-F22)</f>
        <v>3.3333333333333335</v>
      </c>
    </row>
    <row r="23" spans="2:13">
      <c r="C23" s="407"/>
      <c r="E23" s="412" t="s">
        <v>22</v>
      </c>
      <c r="F23" s="412">
        <f>G22</f>
        <v>50</v>
      </c>
      <c r="G23" s="412">
        <v>100</v>
      </c>
      <c r="H23" s="413">
        <v>0</v>
      </c>
      <c r="I23" s="414">
        <f>H23/(G23-F23)</f>
        <v>0</v>
      </c>
    </row>
    <row r="24" spans="2:13">
      <c r="C24" s="407"/>
      <c r="E24" s="412" t="s">
        <v>23</v>
      </c>
      <c r="F24" s="256"/>
      <c r="G24" s="417">
        <f>(G23-F23)+(G22-F22)+(G21-F21)</f>
        <v>100</v>
      </c>
      <c r="H24" s="417">
        <f>SUM(H21:H23)</f>
        <v>100</v>
      </c>
      <c r="I24" s="417">
        <f>((G21-F21)*I21)+((G22-F22)*I22)+((G23-F23)*I23)</f>
        <v>100</v>
      </c>
    </row>
    <row r="25" spans="2:13">
      <c r="C25" s="407"/>
      <c r="M25" s="418"/>
    </row>
    <row r="26" spans="2:13" ht="15.75">
      <c r="B26" s="520" t="str">
        <f>'Resultaat gunningscriterium SEB'!C57</f>
        <v>HULPFUNCTIES (A2, B1, B3)</v>
      </c>
      <c r="C26" s="522"/>
      <c r="E26" s="520" t="str">
        <f>B26</f>
        <v>HULPFUNCTIES (A2, B1, B3)</v>
      </c>
      <c r="F26" s="521"/>
      <c r="G26" s="521"/>
      <c r="H26" s="521"/>
      <c r="I26" s="521"/>
    </row>
    <row r="27" spans="2:13" ht="30">
      <c r="B27" s="409" t="s">
        <v>13</v>
      </c>
      <c r="C27" s="410">
        <v>0</v>
      </c>
      <c r="E27" s="411" t="s">
        <v>14</v>
      </c>
      <c r="F27" s="411" t="s">
        <v>15</v>
      </c>
      <c r="G27" s="411" t="s">
        <v>16</v>
      </c>
      <c r="H27" s="411" t="s">
        <v>17</v>
      </c>
      <c r="I27" s="411" t="s">
        <v>18</v>
      </c>
      <c r="L27" s="418"/>
    </row>
    <row r="28" spans="2:13" ht="15.75">
      <c r="B28" s="409" t="s">
        <v>19</v>
      </c>
      <c r="C28" s="410">
        <v>0</v>
      </c>
      <c r="E28" s="412" t="s">
        <v>20</v>
      </c>
      <c r="F28" s="412">
        <v>0</v>
      </c>
      <c r="G28" s="413">
        <v>20</v>
      </c>
      <c r="H28" s="266">
        <v>0</v>
      </c>
      <c r="I28" s="414">
        <f>H28/(G28-F28)</f>
        <v>0</v>
      </c>
    </row>
    <row r="29" spans="2:13" ht="15.75">
      <c r="B29" s="409"/>
      <c r="C29" s="419">
        <f>SUM(C27:C28)</f>
        <v>0</v>
      </c>
      <c r="E29" s="416" t="s">
        <v>21</v>
      </c>
      <c r="F29" s="412">
        <f>G28</f>
        <v>20</v>
      </c>
      <c r="G29" s="413">
        <v>40</v>
      </c>
      <c r="H29" s="413">
        <v>100</v>
      </c>
      <c r="I29" s="414">
        <f>H29/(G29-F29)</f>
        <v>5</v>
      </c>
    </row>
    <row r="30" spans="2:13">
      <c r="E30" s="412" t="s">
        <v>22</v>
      </c>
      <c r="F30" s="412">
        <f>G29</f>
        <v>40</v>
      </c>
      <c r="G30" s="412">
        <v>100</v>
      </c>
      <c r="H30" s="413">
        <v>0</v>
      </c>
      <c r="I30" s="414">
        <f>H30/(G30-F30)</f>
        <v>0</v>
      </c>
    </row>
    <row r="31" spans="2:13">
      <c r="E31" s="412" t="s">
        <v>23</v>
      </c>
      <c r="F31" s="256"/>
      <c r="G31" s="417">
        <f>(G30-F30)+(G29-F29)+(G28-F28)</f>
        <v>100</v>
      </c>
      <c r="H31" s="417">
        <f>SUM(H28:H30)</f>
        <v>100</v>
      </c>
      <c r="I31" s="417">
        <f>((G28-F28)*I28)+((G29-F29)*I29)+((G30-F30)*I30)</f>
        <v>100</v>
      </c>
    </row>
  </sheetData>
  <sheetProtection sheet="1" objects="1" scenarios="1"/>
  <mergeCells count="7">
    <mergeCell ref="E7:I9"/>
    <mergeCell ref="E12:I12"/>
    <mergeCell ref="E19:I19"/>
    <mergeCell ref="E26:I26"/>
    <mergeCell ref="B12:C12"/>
    <mergeCell ref="B19:C19"/>
    <mergeCell ref="B26:C26"/>
  </mergeCells>
  <conditionalFormatting sqref="G17:I17">
    <cfRule type="cellIs" dxfId="5" priority="3" operator="notEqual">
      <formula>100</formula>
    </cfRule>
  </conditionalFormatting>
  <conditionalFormatting sqref="G24:I24">
    <cfRule type="cellIs" dxfId="4" priority="2" operator="notEqual">
      <formula>100</formula>
    </cfRule>
  </conditionalFormatting>
  <conditionalFormatting sqref="G31:I31">
    <cfRule type="cellIs" dxfId="3" priority="1" operator="notEqual">
      <formula>100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theme="5"/>
    <pageSetUpPr fitToPage="1"/>
  </sheetPr>
  <dimension ref="C1:O94"/>
  <sheetViews>
    <sheetView showGridLines="0" zoomScaleNormal="100" workbookViewId="0">
      <selection activeCell="G47" sqref="G47"/>
    </sheetView>
  </sheetViews>
  <sheetFormatPr defaultColWidth="9.28515625" defaultRowHeight="15"/>
  <cols>
    <col min="1" max="2" width="2.7109375" customWidth="1"/>
    <col min="3" max="3" width="19.7109375" customWidth="1"/>
    <col min="4" max="4" width="22.42578125" style="6" customWidth="1"/>
    <col min="5" max="5" width="12.140625" customWidth="1"/>
    <col min="6" max="6" width="14.42578125" customWidth="1"/>
    <col min="7" max="7" width="14.28515625" customWidth="1"/>
    <col min="8" max="8" width="20.7109375" customWidth="1"/>
    <col min="9" max="11" width="16" style="115" customWidth="1"/>
    <col min="12" max="12" width="16.42578125" bestFit="1" customWidth="1"/>
    <col min="13" max="13" width="13.7109375" bestFit="1" customWidth="1"/>
    <col min="14" max="14" width="21.28515625" customWidth="1"/>
    <col min="15" max="32" width="11.5703125" customWidth="1"/>
    <col min="33" max="33" width="9.28515625" customWidth="1"/>
    <col min="34" max="34" width="10.7109375" customWidth="1"/>
    <col min="35" max="35" width="14.42578125" customWidth="1"/>
    <col min="36" max="36" width="9.28515625" customWidth="1"/>
    <col min="37" max="37" width="13.28515625" customWidth="1"/>
  </cols>
  <sheetData>
    <row r="1" spans="3:15" s="1" customFormat="1" ht="20.100000000000001" customHeight="1">
      <c r="C1" s="77" t="str">
        <f>'Invulblad inkoper'!B3</f>
        <v>Dukaton</v>
      </c>
    </row>
    <row r="2" spans="3:15" s="3" customFormat="1" ht="15" customHeight="1">
      <c r="C2" s="2" t="s">
        <v>24</v>
      </c>
      <c r="D2" s="2" t="s">
        <v>25</v>
      </c>
      <c r="H2" s="4"/>
      <c r="I2" s="4"/>
      <c r="K2" s="4"/>
      <c r="L2" s="4"/>
      <c r="N2" s="4"/>
      <c r="O2" s="4"/>
    </row>
    <row r="3" spans="3:15" s="3" customFormat="1" ht="15" customHeight="1">
      <c r="C3" s="2"/>
      <c r="H3" s="4"/>
      <c r="I3" s="4"/>
      <c r="K3" s="4"/>
      <c r="L3" s="4"/>
      <c r="N3" s="4"/>
      <c r="O3" s="4"/>
    </row>
    <row r="4" spans="3:15" s="3" customFormat="1" ht="15" customHeight="1">
      <c r="C4" s="13" t="s">
        <v>26</v>
      </c>
      <c r="D4" s="251" t="s">
        <v>27</v>
      </c>
      <c r="E4" s="248"/>
      <c r="F4" s="248"/>
      <c r="H4" s="4"/>
      <c r="I4" s="4"/>
      <c r="K4" s="4"/>
      <c r="L4" s="4"/>
      <c r="N4" s="4"/>
      <c r="O4" s="4"/>
    </row>
    <row r="5" spans="3:15" s="3" customFormat="1" ht="15" customHeight="1">
      <c r="C5" s="13"/>
      <c r="D5" s="13"/>
      <c r="E5" s="13"/>
      <c r="F5" s="13"/>
      <c r="G5" s="13"/>
      <c r="H5" s="4"/>
      <c r="I5" s="4"/>
      <c r="K5" s="4"/>
      <c r="L5" s="4"/>
      <c r="N5" s="4"/>
      <c r="O5" s="4"/>
    </row>
    <row r="6" spans="3:15" s="3" customFormat="1" ht="15" customHeight="1">
      <c r="C6" s="13" t="s">
        <v>28</v>
      </c>
      <c r="D6" s="13" t="str">
        <f>IF('invulblad opdrachtnemer'!$D$6="","",'invulblad opdrachtnemer'!$D$6)</f>
        <v/>
      </c>
      <c r="H6" s="11"/>
      <c r="L6" s="78"/>
      <c r="N6" s="4"/>
      <c r="O6" s="4"/>
    </row>
    <row r="7" spans="3:15" s="3" customFormat="1" ht="15" customHeight="1">
      <c r="C7" s="79"/>
      <c r="D7" s="79"/>
      <c r="E7" s="79"/>
      <c r="F7" s="79"/>
      <c r="G7" s="79"/>
      <c r="H7" s="11"/>
      <c r="L7" s="78"/>
      <c r="N7" s="4"/>
      <c r="O7" s="4"/>
    </row>
    <row r="8" spans="3:15" s="3" customFormat="1" ht="15" customHeight="1" thickBot="1">
      <c r="C8" s="13" t="s">
        <v>29</v>
      </c>
      <c r="D8"/>
      <c r="E8"/>
      <c r="G8" s="13"/>
      <c r="H8" s="13"/>
      <c r="L8" s="78"/>
      <c r="N8" s="4"/>
      <c r="O8" s="4"/>
    </row>
    <row r="9" spans="3:15" s="3" customFormat="1" ht="22.15" customHeight="1">
      <c r="C9" s="288" t="s">
        <v>30</v>
      </c>
      <c r="D9" s="397">
        <f>H29+H55+H72</f>
        <v>0</v>
      </c>
      <c r="E9"/>
      <c r="G9" s="13"/>
      <c r="H9" s="13"/>
      <c r="L9" s="78"/>
      <c r="N9" s="4"/>
      <c r="O9" s="4"/>
    </row>
    <row r="10" spans="3:15" s="3" customFormat="1" ht="22.15" customHeight="1" thickBot="1">
      <c r="C10" s="289" t="s">
        <v>31</v>
      </c>
      <c r="D10" s="398">
        <f>G28+G54+G71</f>
        <v>20</v>
      </c>
      <c r="E10"/>
      <c r="F10" s="13"/>
      <c r="G10" s="13"/>
      <c r="H10" s="13"/>
      <c r="L10" s="78"/>
      <c r="N10" s="4"/>
      <c r="O10" s="4"/>
    </row>
    <row r="11" spans="3:15" s="3" customFormat="1" ht="15" customHeight="1" thickBot="1">
      <c r="C11"/>
      <c r="D11" s="7"/>
      <c r="E11" s="7"/>
      <c r="F11" s="7"/>
      <c r="G11" s="7"/>
      <c r="H11" s="7"/>
      <c r="I11" s="7"/>
      <c r="J11" s="7"/>
      <c r="K11" s="7"/>
      <c r="L11" s="78"/>
      <c r="N11" s="4"/>
      <c r="O11" s="4"/>
    </row>
    <row r="12" spans="3:15" s="3" customFormat="1" ht="32.1" customHeight="1" thickBot="1">
      <c r="C12" s="277" t="s">
        <v>32</v>
      </c>
      <c r="D12" s="278"/>
      <c r="E12" s="278"/>
      <c r="F12" s="279"/>
      <c r="G12" s="280"/>
      <c r="H12" s="281"/>
    </row>
    <row r="13" spans="3:15" s="5" customFormat="1" ht="32.1" customHeight="1" thickBot="1">
      <c r="C13" s="282" t="s">
        <v>33</v>
      </c>
      <c r="D13" s="283" t="s">
        <v>34</v>
      </c>
      <c r="E13" s="284" t="s">
        <v>35</v>
      </c>
      <c r="F13" s="285" t="s">
        <v>36</v>
      </c>
      <c r="G13" s="286" t="s">
        <v>37</v>
      </c>
      <c r="H13" s="287" t="s">
        <v>38</v>
      </c>
    </row>
    <row r="14" spans="3:15" s="3" customFormat="1" ht="15.6" customHeight="1">
      <c r="C14" s="80" t="s">
        <v>39</v>
      </c>
      <c r="D14" s="81" t="s">
        <v>40</v>
      </c>
      <c r="E14" s="82">
        <v>18</v>
      </c>
      <c r="F14" s="83">
        <f t="shared" ref="F14:F21" si="0">IFERROR(($E14*G14),0)</f>
        <v>0</v>
      </c>
      <c r="G14" s="84"/>
      <c r="H14" s="85"/>
    </row>
    <row r="15" spans="3:15" s="3" customFormat="1">
      <c r="C15" s="89" t="s">
        <v>39</v>
      </c>
      <c r="D15" s="104" t="s">
        <v>41</v>
      </c>
      <c r="E15" s="94">
        <v>18</v>
      </c>
      <c r="F15" s="260">
        <f t="shared" si="0"/>
        <v>0</v>
      </c>
      <c r="G15" s="106">
        <f>SUMIFS('invulblad opdrachtnemer'!I$10:I$39,'invulblad opdrachtnemer'!$D$10:$D$39,'Resultaat gunningscriterium SEB'!$C15,'invulblad opdrachtnemer'!$E$10:$E$39,'Resultaat gunningscriterium SEB'!$D15)</f>
        <v>0</v>
      </c>
      <c r="H15" s="85"/>
    </row>
    <row r="16" spans="3:15" s="3" customFormat="1">
      <c r="C16" s="89" t="s">
        <v>42</v>
      </c>
      <c r="D16" s="90" t="s">
        <v>43</v>
      </c>
      <c r="E16" s="253">
        <v>1</v>
      </c>
      <c r="F16" s="91">
        <f t="shared" si="0"/>
        <v>0</v>
      </c>
      <c r="G16" s="106">
        <f>SUMIFS('invulblad opdrachtnemer'!I$10:I$39,'invulblad opdrachtnemer'!$D$10:$D$39,'Resultaat gunningscriterium SEB'!$C16,'invulblad opdrachtnemer'!$E$10:$E$39,'Resultaat gunningscriterium SEB'!$D16)</f>
        <v>0</v>
      </c>
      <c r="H16" s="85"/>
    </row>
    <row r="17" spans="3:8" s="3" customFormat="1">
      <c r="C17" s="89" t="s">
        <v>44</v>
      </c>
      <c r="D17" s="90" t="s">
        <v>43</v>
      </c>
      <c r="E17" s="253">
        <v>1</v>
      </c>
      <c r="F17" s="91">
        <f t="shared" si="0"/>
        <v>0</v>
      </c>
      <c r="G17" s="106">
        <f>SUMIFS('invulblad opdrachtnemer'!I$10:I$39,'invulblad opdrachtnemer'!$D$10:$D$39,'Resultaat gunningscriterium SEB'!$C17,'invulblad opdrachtnemer'!$E$10:$E$39,'Resultaat gunningscriterium SEB'!$D17)</f>
        <v>0</v>
      </c>
      <c r="H17" s="85"/>
    </row>
    <row r="18" spans="3:8" s="3" customFormat="1" ht="15" customHeight="1">
      <c r="C18" s="89" t="s">
        <v>45</v>
      </c>
      <c r="D18" s="90" t="s">
        <v>43</v>
      </c>
      <c r="E18" s="253">
        <v>1</v>
      </c>
      <c r="F18" s="91">
        <f t="shared" si="0"/>
        <v>0</v>
      </c>
      <c r="G18" s="106">
        <f>SUMIFS('invulblad opdrachtnemer'!I$10:I$39,'invulblad opdrachtnemer'!$D$10:$D$39,'Resultaat gunningscriterium SEB'!$C18,'invulblad opdrachtnemer'!$E$10:$E$39,'Resultaat gunningscriterium SEB'!$D18)</f>
        <v>0</v>
      </c>
      <c r="H18" s="85"/>
    </row>
    <row r="19" spans="3:8" s="3" customFormat="1" ht="15" customHeight="1">
      <c r="C19" s="89" t="s">
        <v>42</v>
      </c>
      <c r="D19" s="90" t="s">
        <v>46</v>
      </c>
      <c r="E19" s="261">
        <v>0</v>
      </c>
      <c r="F19" s="91">
        <f t="shared" si="0"/>
        <v>0</v>
      </c>
      <c r="G19" s="106"/>
      <c r="H19" s="85"/>
    </row>
    <row r="20" spans="3:8" s="3" customFormat="1" ht="15" customHeight="1">
      <c r="C20" s="89" t="s">
        <v>44</v>
      </c>
      <c r="D20" s="90" t="s">
        <v>46</v>
      </c>
      <c r="E20" s="94">
        <v>0</v>
      </c>
      <c r="F20" s="91">
        <f t="shared" si="0"/>
        <v>0</v>
      </c>
      <c r="G20" s="106">
        <f>SUMIFS('invulblad opdrachtnemer'!I$10:I$39,'invulblad opdrachtnemer'!$D$10:$D$39,'Resultaat gunningscriterium SEB'!$C20,'invulblad opdrachtnemer'!$E$10:$E$39,'Resultaat gunningscriterium SEB'!$D20)</f>
        <v>0</v>
      </c>
      <c r="H20" s="85"/>
    </row>
    <row r="21" spans="3:8" s="3" customFormat="1" ht="15" customHeight="1" thickBot="1">
      <c r="C21" s="86" t="s">
        <v>45</v>
      </c>
      <c r="D21" s="92" t="s">
        <v>46</v>
      </c>
      <c r="E21" s="88">
        <v>0</v>
      </c>
      <c r="F21" s="93">
        <f t="shared" si="0"/>
        <v>0</v>
      </c>
      <c r="G21" s="103">
        <f>SUMIFS('invulblad opdrachtnemer'!I$10:I$39,'invulblad opdrachtnemer'!$D$10:$D$39,'Resultaat gunningscriterium SEB'!$C21,'invulblad opdrachtnemer'!$E$10:$E$39,'Resultaat gunningscriterium SEB'!$D21)</f>
        <v>0</v>
      </c>
      <c r="H21" s="85"/>
    </row>
    <row r="22" spans="3:8" s="10" customFormat="1" ht="15" customHeight="1" thickBot="1">
      <c r="C22" s="95"/>
      <c r="D22" s="96"/>
      <c r="E22" s="97" t="s">
        <v>38</v>
      </c>
      <c r="F22" s="42">
        <f t="shared" ref="F22:G22" si="1">SUM(F14:F21)</f>
        <v>0</v>
      </c>
      <c r="G22" s="43">
        <f t="shared" si="1"/>
        <v>0</v>
      </c>
      <c r="H22" s="98"/>
    </row>
    <row r="23" spans="3:8" s="10" customFormat="1" ht="15" customHeight="1">
      <c r="C23" s="323"/>
      <c r="D23" s="324"/>
      <c r="E23" s="325" t="s">
        <v>47</v>
      </c>
      <c r="F23" s="326"/>
      <c r="G23" s="393">
        <f>'Invulblad inkoper'!C13</f>
        <v>15</v>
      </c>
      <c r="H23" s="327"/>
    </row>
    <row r="24" spans="3:8" s="10" customFormat="1" ht="20.100000000000001" customHeight="1">
      <c r="D24" s="328"/>
      <c r="E24" s="329" t="s">
        <v>48</v>
      </c>
      <c r="F24" s="330"/>
      <c r="G24" s="386">
        <f>MIN(15,((IFERROR(((F22/G22)/10)*G23,0))))</f>
        <v>0</v>
      </c>
      <c r="H24" s="387">
        <f>SUM(F24:G24)</f>
        <v>0</v>
      </c>
    </row>
    <row r="25" spans="3:8" s="10" customFormat="1" ht="20.100000000000001" customHeight="1">
      <c r="C25" s="331"/>
      <c r="D25" s="332"/>
      <c r="E25" s="333" t="s">
        <v>49</v>
      </c>
      <c r="F25" s="334"/>
      <c r="G25" s="388">
        <f>'Invulblad inkoper'!C14</f>
        <v>0</v>
      </c>
      <c r="H25" s="335"/>
    </row>
    <row r="26" spans="3:8" s="10" customFormat="1" ht="20.100000000000001" customHeight="1">
      <c r="C26" s="323"/>
      <c r="D26" s="328"/>
      <c r="E26" s="329" t="s">
        <v>50</v>
      </c>
      <c r="F26" s="385"/>
      <c r="G26" s="384">
        <f>IFERROR((SUM(G14:G15)/SUM(G14:G21)),0)</f>
        <v>0</v>
      </c>
      <c r="H26" s="337"/>
    </row>
    <row r="27" spans="3:8" s="10" customFormat="1" ht="20.100000000000001" customHeight="1">
      <c r="C27" s="323"/>
      <c r="D27" s="328"/>
      <c r="E27" s="329" t="s">
        <v>51</v>
      </c>
      <c r="F27" s="338"/>
      <c r="G27" s="389">
        <f>G25*(Techniek!E105/100)</f>
        <v>0</v>
      </c>
      <c r="H27" s="387">
        <f>G27</f>
        <v>0</v>
      </c>
    </row>
    <row r="28" spans="3:8" s="10" customFormat="1" ht="20.100000000000001" customHeight="1">
      <c r="C28" s="331"/>
      <c r="D28" s="332"/>
      <c r="E28" s="333" t="s">
        <v>52</v>
      </c>
      <c r="F28" s="339"/>
      <c r="G28" s="388">
        <f>G23+G25</f>
        <v>15</v>
      </c>
      <c r="H28" s="390"/>
    </row>
    <row r="29" spans="3:8" s="3" customFormat="1" ht="20.100000000000001" customHeight="1" thickBot="1">
      <c r="C29" s="340"/>
      <c r="D29" s="341"/>
      <c r="E29" s="342" t="s">
        <v>53</v>
      </c>
      <c r="F29" s="343"/>
      <c r="G29" s="391">
        <f>G24+G27</f>
        <v>0</v>
      </c>
      <c r="H29" s="392">
        <f>SUM(F29:G29)</f>
        <v>0</v>
      </c>
    </row>
    <row r="30" spans="3:8" s="3" customFormat="1" ht="15" customHeight="1" thickBot="1">
      <c r="E30" s="8"/>
      <c r="F30" s="8"/>
      <c r="G30" s="8"/>
      <c r="H30" s="99"/>
    </row>
    <row r="31" spans="3:8" s="5" customFormat="1" ht="32.1" customHeight="1" thickBot="1">
      <c r="C31" s="277" t="s">
        <v>54</v>
      </c>
      <c r="D31" s="278"/>
      <c r="E31" s="278"/>
      <c r="F31" s="279"/>
      <c r="G31" s="280"/>
      <c r="H31" s="281"/>
    </row>
    <row r="32" spans="3:8" s="3" customFormat="1" ht="32.1" customHeight="1" thickBot="1">
      <c r="C32" s="282" t="s">
        <v>33</v>
      </c>
      <c r="D32" s="283" t="s">
        <v>34</v>
      </c>
      <c r="E32" s="284" t="s">
        <v>35</v>
      </c>
      <c r="F32" s="285" t="s">
        <v>36</v>
      </c>
      <c r="G32" s="286" t="s">
        <v>37</v>
      </c>
      <c r="H32" s="287" t="s">
        <v>38</v>
      </c>
    </row>
    <row r="33" spans="3:9" s="3" customFormat="1" ht="15" customHeight="1">
      <c r="C33" s="80" t="s">
        <v>39</v>
      </c>
      <c r="D33" s="81" t="s">
        <v>40</v>
      </c>
      <c r="E33" s="100">
        <v>17</v>
      </c>
      <c r="F33" s="25">
        <f>$E33*G33</f>
        <v>0</v>
      </c>
      <c r="G33" s="101"/>
      <c r="H33" s="102"/>
    </row>
    <row r="34" spans="3:9" s="3" customFormat="1" ht="15" customHeight="1">
      <c r="C34" s="89" t="s">
        <v>39</v>
      </c>
      <c r="D34" s="104" t="s">
        <v>41</v>
      </c>
      <c r="E34" s="105">
        <v>17</v>
      </c>
      <c r="F34" s="9">
        <f t="shared" ref="F34:F47" si="2">$E34*G34</f>
        <v>0</v>
      </c>
      <c r="G34" s="106">
        <f>SUMIFS('invulblad opdrachtnemer'!I$43:I$72,'invulblad opdrachtnemer'!$D$43:$D$72,'Resultaat gunningscriterium SEB'!$C34,'invulblad opdrachtnemer'!$E$43:$E$72,'Resultaat gunningscriterium SEB'!$D34)</f>
        <v>0</v>
      </c>
      <c r="H34" s="85"/>
    </row>
    <row r="35" spans="3:9" s="3" customFormat="1" ht="15" customHeight="1">
      <c r="C35" s="89" t="s">
        <v>55</v>
      </c>
      <c r="D35" s="104" t="s">
        <v>43</v>
      </c>
      <c r="E35" s="257">
        <v>7</v>
      </c>
      <c r="F35" s="9">
        <f t="shared" si="2"/>
        <v>0</v>
      </c>
      <c r="G35" s="106">
        <f>SUMIFS('invulblad opdrachtnemer'!I$43:I$72,'invulblad opdrachtnemer'!$D$43:$D$72,'Resultaat gunningscriterium SEB'!$C35,'invulblad opdrachtnemer'!$E$43:$E$72,'Resultaat gunningscriterium SEB'!$D35)</f>
        <v>0</v>
      </c>
      <c r="H35" s="85"/>
      <c r="I35" s="99"/>
    </row>
    <row r="36" spans="3:9" s="3" customFormat="1" ht="15" customHeight="1">
      <c r="C36" s="258" t="s">
        <v>56</v>
      </c>
      <c r="D36" s="104" t="s">
        <v>57</v>
      </c>
      <c r="E36" s="259">
        <v>5.5</v>
      </c>
      <c r="F36" s="9">
        <f t="shared" si="2"/>
        <v>0</v>
      </c>
      <c r="G36" s="106">
        <f>SUMIFS('invulblad opdrachtnemer'!I$43:I$72,'invulblad opdrachtnemer'!$D$43:$D$72,'Resultaat gunningscriterium SEB'!$C36,'invulblad opdrachtnemer'!$E$43:$E$72,'Resultaat gunningscriterium SEB'!$D36)</f>
        <v>0</v>
      </c>
      <c r="H36" s="85"/>
      <c r="I36" s="99"/>
    </row>
    <row r="37" spans="3:9" s="3" customFormat="1" ht="15" customHeight="1">
      <c r="C37" s="89" t="s">
        <v>56</v>
      </c>
      <c r="D37" s="104" t="s">
        <v>58</v>
      </c>
      <c r="E37" s="105">
        <v>4.5</v>
      </c>
      <c r="F37" s="9">
        <f t="shared" si="2"/>
        <v>0</v>
      </c>
      <c r="G37" s="106">
        <f>SUMIFS('invulblad opdrachtnemer'!I$43:I$72,'invulblad opdrachtnemer'!$D$43:$D$72,'Resultaat gunningscriterium SEB'!$C37,'invulblad opdrachtnemer'!$E$43:$E$72,'Resultaat gunningscriterium SEB'!$D37)</f>
        <v>0</v>
      </c>
      <c r="H37" s="85"/>
    </row>
    <row r="38" spans="3:9" s="3" customFormat="1" ht="15" customHeight="1">
      <c r="C38" s="89" t="s">
        <v>56</v>
      </c>
      <c r="D38" s="104" t="s">
        <v>59</v>
      </c>
      <c r="E38" s="105">
        <v>4.5</v>
      </c>
      <c r="F38" s="9">
        <f t="shared" si="2"/>
        <v>0</v>
      </c>
      <c r="G38" s="106">
        <f>SUMIFS('invulblad opdrachtnemer'!I$43:I$72,'invulblad opdrachtnemer'!$D$43:$D$72,'Resultaat gunningscriterium SEB'!$C38,'invulblad opdrachtnemer'!$E$43:$E$72,'Resultaat gunningscriterium SEB'!$D38)</f>
        <v>0</v>
      </c>
      <c r="H38" s="85"/>
    </row>
    <row r="39" spans="3:9" s="3" customFormat="1" ht="15" customHeight="1">
      <c r="C39" s="89" t="s">
        <v>56</v>
      </c>
      <c r="D39" s="104" t="s">
        <v>60</v>
      </c>
      <c r="E39" s="259">
        <v>4</v>
      </c>
      <c r="F39" s="9">
        <f t="shared" si="2"/>
        <v>0</v>
      </c>
      <c r="G39" s="106">
        <f>SUMIFS('invulblad opdrachtnemer'!I$43:I$72,'invulblad opdrachtnemer'!$D$43:$D$72,'Resultaat gunningscriterium SEB'!$C39,'invulblad opdrachtnemer'!$E$43:$E$72,'Resultaat gunningscriterium SEB'!$D39)</f>
        <v>0</v>
      </c>
      <c r="H39" s="85"/>
    </row>
    <row r="40" spans="3:9" s="3" customFormat="1" ht="15" customHeight="1">
      <c r="C40" s="258" t="s">
        <v>61</v>
      </c>
      <c r="D40" s="104" t="s">
        <v>57</v>
      </c>
      <c r="E40" s="259">
        <v>3.5</v>
      </c>
      <c r="F40" s="9">
        <f t="shared" si="2"/>
        <v>0</v>
      </c>
      <c r="G40" s="106">
        <f>SUMIFS('invulblad opdrachtnemer'!I$43:I$72,'invulblad opdrachtnemer'!$D$43:$D$72,'Resultaat gunningscriterium SEB'!$C40,'invulblad opdrachtnemer'!$E$43:$E$72,'Resultaat gunningscriterium SEB'!$D40)</f>
        <v>0</v>
      </c>
      <c r="H40" s="85"/>
    </row>
    <row r="41" spans="3:9" s="3" customFormat="1" ht="15" customHeight="1">
      <c r="C41" s="89" t="s">
        <v>61</v>
      </c>
      <c r="D41" s="104" t="s">
        <v>58</v>
      </c>
      <c r="E41" s="105">
        <v>2.5</v>
      </c>
      <c r="F41" s="9">
        <f t="shared" si="2"/>
        <v>0</v>
      </c>
      <c r="G41" s="106">
        <f>SUMIFS('invulblad opdrachtnemer'!I$43:I$72,'invulblad opdrachtnemer'!$D$43:$D$72,'Resultaat gunningscriterium SEB'!$C41,'invulblad opdrachtnemer'!$E$43:$E$72,'Resultaat gunningscriterium SEB'!$D41)</f>
        <v>0</v>
      </c>
      <c r="H41" s="85"/>
    </row>
    <row r="42" spans="3:9" s="3" customFormat="1" ht="15" customHeight="1">
      <c r="C42" s="89" t="s">
        <v>61</v>
      </c>
      <c r="D42" s="104" t="s">
        <v>59</v>
      </c>
      <c r="E42" s="105">
        <v>2.5</v>
      </c>
      <c r="F42" s="9">
        <f t="shared" si="2"/>
        <v>0</v>
      </c>
      <c r="G42" s="106">
        <f>SUMIFS('invulblad opdrachtnemer'!I$43:I$72,'invulblad opdrachtnemer'!$D$43:$D$72,'Resultaat gunningscriterium SEB'!$C42,'invulblad opdrachtnemer'!$E$43:$E$72,'Resultaat gunningscriterium SEB'!$D42)</f>
        <v>0</v>
      </c>
      <c r="H42" s="85"/>
    </row>
    <row r="43" spans="3:9" s="3" customFormat="1" ht="15" customHeight="1">
      <c r="C43" s="89" t="s">
        <v>61</v>
      </c>
      <c r="D43" s="104" t="s">
        <v>60</v>
      </c>
      <c r="E43" s="259">
        <v>2</v>
      </c>
      <c r="F43" s="9">
        <f t="shared" si="2"/>
        <v>0</v>
      </c>
      <c r="G43" s="106">
        <f>SUMIFS('invulblad opdrachtnemer'!I$43:I$72,'invulblad opdrachtnemer'!$D$43:$D$72,'Resultaat gunningscriterium SEB'!$C43,'invulblad opdrachtnemer'!$E$43:$E$72,'Resultaat gunningscriterium SEB'!$D43)</f>
        <v>0</v>
      </c>
      <c r="H43" s="85"/>
    </row>
    <row r="44" spans="3:9" s="3" customFormat="1" ht="15" customHeight="1">
      <c r="C44" s="89" t="s">
        <v>55</v>
      </c>
      <c r="D44" s="104" t="s">
        <v>57</v>
      </c>
      <c r="E44" s="259">
        <v>2</v>
      </c>
      <c r="F44" s="9">
        <f t="shared" si="2"/>
        <v>0</v>
      </c>
      <c r="G44" s="106">
        <f>SUMIFS('invulblad opdrachtnemer'!I$43:I$72,'invulblad opdrachtnemer'!$D$43:$D$72,'Resultaat gunningscriterium SEB'!$C44,'invulblad opdrachtnemer'!$E$43:$E$72,'Resultaat gunningscriterium SEB'!$D44)</f>
        <v>0</v>
      </c>
      <c r="H44" s="85"/>
    </row>
    <row r="45" spans="3:9" s="3" customFormat="1" ht="15" customHeight="1">
      <c r="C45" s="89" t="s">
        <v>55</v>
      </c>
      <c r="D45" s="104" t="s">
        <v>58</v>
      </c>
      <c r="E45" s="105">
        <v>0.5</v>
      </c>
      <c r="F45" s="9">
        <f t="shared" si="2"/>
        <v>0</v>
      </c>
      <c r="G45" s="106">
        <f>SUMIFS('invulblad opdrachtnemer'!I$43:I$72,'invulblad opdrachtnemer'!$D$43:$D$72,'Resultaat gunningscriterium SEB'!$C45,'invulblad opdrachtnemer'!$E$43:$E$72,'Resultaat gunningscriterium SEB'!$D45)</f>
        <v>0</v>
      </c>
      <c r="H45" s="85"/>
    </row>
    <row r="46" spans="3:9" s="3" customFormat="1" ht="15" customHeight="1">
      <c r="C46" s="89" t="s">
        <v>55</v>
      </c>
      <c r="D46" s="104" t="s">
        <v>59</v>
      </c>
      <c r="E46" s="105">
        <v>0.5</v>
      </c>
      <c r="F46" s="9">
        <f t="shared" si="2"/>
        <v>0</v>
      </c>
      <c r="G46" s="106">
        <f>SUMIFS('invulblad opdrachtnemer'!I$43:I$72,'invulblad opdrachtnemer'!$D$43:$D$72,'Resultaat gunningscriterium SEB'!$C46,'invulblad opdrachtnemer'!$E$43:$E$72,'Resultaat gunningscriterium SEB'!$D46)</f>
        <v>0</v>
      </c>
      <c r="H46" s="85"/>
    </row>
    <row r="47" spans="3:9" s="3" customFormat="1" ht="15" customHeight="1" thickBot="1">
      <c r="C47" s="86" t="s">
        <v>55</v>
      </c>
      <c r="D47" s="87" t="s">
        <v>60</v>
      </c>
      <c r="E47" s="107">
        <v>0</v>
      </c>
      <c r="F47" s="26">
        <f t="shared" si="2"/>
        <v>0</v>
      </c>
      <c r="G47" s="103"/>
      <c r="H47" s="85"/>
    </row>
    <row r="48" spans="3:9" s="3" customFormat="1" ht="15" customHeight="1" thickBot="1">
      <c r="C48" s="95"/>
      <c r="D48" s="96"/>
      <c r="E48" s="97" t="s">
        <v>38</v>
      </c>
      <c r="F48" s="42">
        <f t="shared" ref="F48:G48" si="3">SUM(F33:F47)</f>
        <v>0</v>
      </c>
      <c r="G48" s="43">
        <f t="shared" si="3"/>
        <v>0</v>
      </c>
      <c r="H48" s="98"/>
    </row>
    <row r="49" spans="3:11" s="3" customFormat="1" ht="15" customHeight="1">
      <c r="C49" s="323"/>
      <c r="D49" s="324"/>
      <c r="E49" s="325" t="s">
        <v>62</v>
      </c>
      <c r="F49" s="326"/>
      <c r="G49" s="393">
        <f>'Invulblad inkoper'!C20</f>
        <v>5</v>
      </c>
      <c r="H49" s="394"/>
    </row>
    <row r="50" spans="3:11" s="10" customFormat="1" ht="20.100000000000001" customHeight="1">
      <c r="C50" s="323"/>
      <c r="D50" s="328"/>
      <c r="E50" s="329" t="s">
        <v>63</v>
      </c>
      <c r="F50" s="330"/>
      <c r="G50" s="386">
        <f>MIN(5,(IFERROR(((F48/G48)/10)*G49,0)))</f>
        <v>0</v>
      </c>
      <c r="H50" s="395">
        <f>SUM(F50:G50)</f>
        <v>0</v>
      </c>
    </row>
    <row r="51" spans="3:11" s="10" customFormat="1" ht="20.100000000000001" customHeight="1">
      <c r="C51" s="331"/>
      <c r="D51" s="332"/>
      <c r="E51" s="333" t="s">
        <v>64</v>
      </c>
      <c r="F51" s="334"/>
      <c r="G51" s="388">
        <f>'Invulblad inkoper'!C21</f>
        <v>0</v>
      </c>
      <c r="H51" s="390"/>
    </row>
    <row r="52" spans="3:11" s="10" customFormat="1" ht="20.100000000000001" customHeight="1">
      <c r="C52" s="323"/>
      <c r="D52" s="328"/>
      <c r="E52" s="329" t="s">
        <v>65</v>
      </c>
      <c r="F52" s="336">
        <f>IFERROR((SUM(G33:G34)/SUM(G33:G47)),0)</f>
        <v>0</v>
      </c>
      <c r="G52" s="389"/>
      <c r="H52" s="396"/>
    </row>
    <row r="53" spans="3:11" s="10" customFormat="1" ht="20.100000000000001" customHeight="1">
      <c r="C53" s="323"/>
      <c r="D53" s="328"/>
      <c r="E53" s="329" t="s">
        <v>66</v>
      </c>
      <c r="F53" s="338"/>
      <c r="G53" s="389">
        <f>G51*(Techniek!J105/100)</f>
        <v>0</v>
      </c>
      <c r="H53" s="387"/>
    </row>
    <row r="54" spans="3:11" s="10" customFormat="1" ht="20.100000000000001" customHeight="1">
      <c r="C54" s="331"/>
      <c r="D54" s="332"/>
      <c r="E54" s="333" t="s">
        <v>67</v>
      </c>
      <c r="F54" s="339"/>
      <c r="G54" s="388">
        <f>G49+G51</f>
        <v>5</v>
      </c>
      <c r="H54" s="390"/>
    </row>
    <row r="55" spans="3:11" s="10" customFormat="1" ht="20.100000000000001" customHeight="1" thickBot="1">
      <c r="C55" s="340"/>
      <c r="D55" s="341"/>
      <c r="E55" s="342" t="s">
        <v>68</v>
      </c>
      <c r="F55" s="343"/>
      <c r="G55" s="391">
        <f>G50+G53</f>
        <v>0</v>
      </c>
      <c r="H55" s="392">
        <f>SUM(F55:G55)</f>
        <v>0</v>
      </c>
    </row>
    <row r="56" spans="3:11" s="3" customFormat="1" ht="15" customHeight="1" thickBot="1">
      <c r="K56" s="4"/>
    </row>
    <row r="57" spans="3:11" s="5" customFormat="1" ht="32.1" customHeight="1" thickBot="1">
      <c r="C57" s="277" t="s">
        <v>69</v>
      </c>
      <c r="D57" s="278"/>
      <c r="E57" s="278"/>
      <c r="F57" s="279"/>
      <c r="G57" s="280"/>
      <c r="H57" s="281"/>
    </row>
    <row r="58" spans="3:11" s="3" customFormat="1" ht="32.1" customHeight="1" thickBot="1">
      <c r="C58" s="282" t="s">
        <v>33</v>
      </c>
      <c r="D58" s="283" t="s">
        <v>34</v>
      </c>
      <c r="E58" s="284" t="s">
        <v>35</v>
      </c>
      <c r="F58" s="285" t="s">
        <v>36</v>
      </c>
      <c r="G58" s="286" t="s">
        <v>37</v>
      </c>
      <c r="H58" s="287" t="s">
        <v>38</v>
      </c>
    </row>
    <row r="59" spans="3:11" s="3" customFormat="1" ht="15" customHeight="1">
      <c r="C59" s="80" t="s">
        <v>39</v>
      </c>
      <c r="D59" s="81" t="s">
        <v>40</v>
      </c>
      <c r="E59" s="108">
        <v>10</v>
      </c>
      <c r="F59" s="23">
        <f t="shared" ref="F59:F64" si="4">$E59*G59</f>
        <v>0</v>
      </c>
      <c r="G59" s="101">
        <f>SUMIFS('invulblad opdrachtnemer'!I$76:I$105,'invulblad opdrachtnemer'!$D$76:$D$105,'Resultaat gunningscriterium SEB'!$C59,'invulblad opdrachtnemer'!$E$76:$E$105,'Resultaat gunningscriterium SEB'!$D59)</f>
        <v>0</v>
      </c>
      <c r="H59" s="12"/>
    </row>
    <row r="60" spans="3:11" s="3" customFormat="1" ht="15" customHeight="1">
      <c r="C60" s="89" t="s">
        <v>39</v>
      </c>
      <c r="D60" s="104" t="s">
        <v>41</v>
      </c>
      <c r="E60" s="254">
        <v>10</v>
      </c>
      <c r="F60" s="255">
        <f t="shared" si="4"/>
        <v>0</v>
      </c>
      <c r="G60" s="106">
        <f>SUMIFS('invulblad opdrachtnemer'!I$76:I$105,'invulblad opdrachtnemer'!$D$76:$D$105,'Resultaat gunningscriterium SEB'!$C60,'invulblad opdrachtnemer'!$E$76:$E$105,'Resultaat gunningscriterium SEB'!$D60)</f>
        <v>0</v>
      </c>
      <c r="H60" s="110"/>
    </row>
    <row r="61" spans="3:11" s="3" customFormat="1" ht="15" customHeight="1">
      <c r="C61" s="89" t="s">
        <v>55</v>
      </c>
      <c r="D61" s="256" t="s">
        <v>43</v>
      </c>
      <c r="E61" s="254">
        <v>4</v>
      </c>
      <c r="F61" s="255">
        <f t="shared" si="4"/>
        <v>0</v>
      </c>
      <c r="G61" s="106">
        <f>SUMIFS('invulblad opdrachtnemer'!I$76:I$105,'invulblad opdrachtnemer'!$D$76:$D$105,'Resultaat gunningscriterium SEB'!$C61,'invulblad opdrachtnemer'!$E$76:$E$105,'Resultaat gunningscriterium SEB'!$D61)</f>
        <v>0</v>
      </c>
      <c r="H61" s="110"/>
    </row>
    <row r="62" spans="3:11" s="3" customFormat="1" ht="15" customHeight="1">
      <c r="C62" s="89" t="s">
        <v>55</v>
      </c>
      <c r="D62" s="256" t="s">
        <v>70</v>
      </c>
      <c r="E62" s="254">
        <v>4</v>
      </c>
      <c r="F62" s="255">
        <f t="shared" si="4"/>
        <v>0</v>
      </c>
      <c r="G62" s="106">
        <f>SUMIFS('invulblad opdrachtnemer'!I$76:I$105,'invulblad opdrachtnemer'!$D$76:$D$105,'Resultaat gunningscriterium SEB'!$C62,'invulblad opdrachtnemer'!$E$76:$E$105,'Resultaat gunningscriterium SEB'!$D62)</f>
        <v>0</v>
      </c>
      <c r="H62" s="110"/>
    </row>
    <row r="63" spans="3:11" s="3" customFormat="1" ht="15" customHeight="1">
      <c r="C63" s="89" t="s">
        <v>55</v>
      </c>
      <c r="D63" s="256" t="s">
        <v>46</v>
      </c>
      <c r="E63" s="254">
        <v>0</v>
      </c>
      <c r="F63" s="255">
        <f t="shared" si="4"/>
        <v>0</v>
      </c>
      <c r="G63" s="106">
        <f>SUMIFS('invulblad opdrachtnemer'!I$76:I$105,'invulblad opdrachtnemer'!$D$76:$D$105,'Resultaat gunningscriterium SEB'!$C63,'invulblad opdrachtnemer'!$E$76:$E$105,'Resultaat gunningscriterium SEB'!$D63)</f>
        <v>0</v>
      </c>
      <c r="H63" s="110"/>
    </row>
    <row r="64" spans="3:11" s="3" customFormat="1" ht="15" customHeight="1" thickBot="1">
      <c r="C64" s="86" t="s">
        <v>55</v>
      </c>
      <c r="D64" s="62" t="s">
        <v>71</v>
      </c>
      <c r="E64" s="109">
        <v>0</v>
      </c>
      <c r="F64" s="24">
        <f t="shared" si="4"/>
        <v>0</v>
      </c>
      <c r="G64" s="103">
        <f>SUMIFS('invulblad opdrachtnemer'!I$76:I$105,'invulblad opdrachtnemer'!$D$76:$D$105,'Resultaat gunningscriterium SEB'!$C64,'invulblad opdrachtnemer'!$E$76:$E$105,'Resultaat gunningscriterium SEB'!$D64)</f>
        <v>0</v>
      </c>
      <c r="H64" s="110"/>
    </row>
    <row r="65" spans="3:15" s="3" customFormat="1" ht="15" customHeight="1" thickBot="1">
      <c r="C65" s="95"/>
      <c r="D65" s="96"/>
      <c r="E65" s="97" t="s">
        <v>38</v>
      </c>
      <c r="F65" s="42">
        <f t="shared" ref="F65:G65" si="5">SUM(F59:F64)</f>
        <v>0</v>
      </c>
      <c r="G65" s="43">
        <f t="shared" si="5"/>
        <v>0</v>
      </c>
      <c r="H65" s="98"/>
    </row>
    <row r="66" spans="3:15" s="3" customFormat="1" ht="15" customHeight="1">
      <c r="C66" s="323"/>
      <c r="D66" s="324"/>
      <c r="E66" s="325" t="s">
        <v>72</v>
      </c>
      <c r="F66" s="326"/>
      <c r="G66" s="393">
        <f>'Invulblad inkoper'!C27</f>
        <v>0</v>
      </c>
      <c r="H66" s="394"/>
    </row>
    <row r="67" spans="3:15" s="3" customFormat="1" ht="15" customHeight="1">
      <c r="C67" s="323"/>
      <c r="D67" s="328"/>
      <c r="E67" s="329" t="s">
        <v>73</v>
      </c>
      <c r="F67" s="330"/>
      <c r="G67" s="386">
        <f>IFERROR(((F65/G65)/10)*G66,0)</f>
        <v>0</v>
      </c>
      <c r="H67" s="395">
        <f>SUM(F67:G67)</f>
        <v>0</v>
      </c>
    </row>
    <row r="68" spans="3:15" s="3" customFormat="1" ht="15" customHeight="1">
      <c r="C68" s="331"/>
      <c r="D68" s="332"/>
      <c r="E68" s="333" t="s">
        <v>64</v>
      </c>
      <c r="F68" s="334"/>
      <c r="G68" s="388">
        <f>'Invulblad inkoper'!C28</f>
        <v>0</v>
      </c>
      <c r="H68" s="390"/>
    </row>
    <row r="69" spans="3:15" s="3" customFormat="1" ht="15" customHeight="1">
      <c r="C69" s="323"/>
      <c r="D69" s="328"/>
      <c r="E69" s="329" t="s">
        <v>65</v>
      </c>
      <c r="F69" s="336">
        <f>IFERROR(SUM(G59:G60)/SUM(G59:G64),0)</f>
        <v>0</v>
      </c>
      <c r="G69" s="389"/>
      <c r="H69" s="396"/>
    </row>
    <row r="70" spans="3:15" s="3" customFormat="1" ht="15" customHeight="1">
      <c r="C70" s="323"/>
      <c r="D70" s="328"/>
      <c r="E70" s="329" t="s">
        <v>66</v>
      </c>
      <c r="F70" s="338"/>
      <c r="G70" s="389">
        <f>G68*(Techniek!O105/100)</f>
        <v>0</v>
      </c>
      <c r="H70" s="387"/>
    </row>
    <row r="71" spans="3:15" s="3" customFormat="1" ht="15" customHeight="1">
      <c r="C71" s="331"/>
      <c r="D71" s="332"/>
      <c r="E71" s="333" t="s">
        <v>74</v>
      </c>
      <c r="F71" s="339"/>
      <c r="G71" s="388">
        <f>G66+G68</f>
        <v>0</v>
      </c>
      <c r="H71" s="390"/>
    </row>
    <row r="72" spans="3:15" s="10" customFormat="1" ht="20.100000000000001" customHeight="1" thickBot="1">
      <c r="C72" s="340"/>
      <c r="D72" s="341"/>
      <c r="E72" s="342" t="s">
        <v>75</v>
      </c>
      <c r="F72" s="343"/>
      <c r="G72" s="391">
        <f>G67+G70</f>
        <v>0</v>
      </c>
      <c r="H72" s="392">
        <f>SUM(F72:G72)</f>
        <v>0</v>
      </c>
    </row>
    <row r="73" spans="3:15" s="3" customFormat="1" ht="15" customHeight="1">
      <c r="C73"/>
      <c r="D73" s="7"/>
      <c r="E73" s="7"/>
      <c r="F73" s="7"/>
      <c r="G73" s="7"/>
      <c r="H73" s="7"/>
      <c r="I73" s="7"/>
      <c r="J73" s="7"/>
      <c r="K73" s="7"/>
      <c r="L73" s="78"/>
      <c r="N73" s="4"/>
      <c r="O73" s="4"/>
    </row>
    <row r="74" spans="3:15" s="3" customFormat="1" ht="15" customHeight="1">
      <c r="K74" s="4"/>
      <c r="L74" s="4"/>
      <c r="M74" s="4"/>
    </row>
    <row r="75" spans="3:15" s="3" customFormat="1" ht="10.15" customHeight="1">
      <c r="K75" s="4"/>
      <c r="L75" s="4"/>
      <c r="M75" s="4"/>
    </row>
    <row r="76" spans="3:15" s="3" customFormat="1" ht="15" customHeight="1">
      <c r="K76" s="4"/>
      <c r="L76" s="4"/>
      <c r="M76" s="4"/>
    </row>
    <row r="77" spans="3:15" s="3" customFormat="1" ht="10.15" customHeight="1"/>
    <row r="78" spans="3:15" s="3" customFormat="1" ht="15" customHeight="1"/>
    <row r="79" spans="3:15" s="3" customFormat="1" ht="10.15" customHeight="1"/>
    <row r="80" spans="3:15" s="3" customFormat="1" ht="15" customHeight="1">
      <c r="I80" s="113"/>
      <c r="K80" s="4"/>
    </row>
    <row r="81" spans="9:11" s="3" customFormat="1" ht="10.15" customHeight="1">
      <c r="I81" s="113"/>
      <c r="K81" s="4"/>
    </row>
    <row r="82" spans="9:11" s="3" customFormat="1" ht="135" customHeight="1">
      <c r="I82" s="113"/>
      <c r="K82" s="4"/>
    </row>
    <row r="83" spans="9:11" s="3" customFormat="1" ht="15" customHeight="1">
      <c r="I83" s="113"/>
      <c r="K83" s="4"/>
    </row>
    <row r="84" spans="9:11" s="3" customFormat="1" ht="10.15" customHeight="1">
      <c r="I84" s="113"/>
      <c r="K84" s="4"/>
    </row>
    <row r="85" spans="9:11" s="3" customFormat="1" ht="15" customHeight="1">
      <c r="I85" s="113"/>
      <c r="K85" s="4"/>
    </row>
    <row r="86" spans="9:11" s="3" customFormat="1" ht="10.15" customHeight="1">
      <c r="I86" s="113"/>
      <c r="K86" s="4"/>
    </row>
    <row r="87" spans="9:11" s="3" customFormat="1" ht="54" customHeight="1">
      <c r="I87" s="113"/>
      <c r="K87" s="4"/>
    </row>
    <row r="88" spans="9:11" s="3" customFormat="1" ht="10.15" customHeight="1">
      <c r="I88" s="113"/>
      <c r="K88" s="4"/>
    </row>
    <row r="89" spans="9:11" s="3" customFormat="1" ht="15" customHeight="1">
      <c r="I89" s="113"/>
      <c r="K89" s="4"/>
    </row>
    <row r="90" spans="9:11" ht="10.15" customHeight="1">
      <c r="I90" s="113"/>
    </row>
    <row r="91" spans="9:11" ht="15" customHeight="1">
      <c r="I91" s="113"/>
    </row>
    <row r="92" spans="9:11">
      <c r="I92" s="113"/>
    </row>
    <row r="93" spans="9:11" ht="15" customHeight="1">
      <c r="I93" s="113"/>
    </row>
    <row r="94" spans="9:11">
      <c r="I94" s="113"/>
    </row>
  </sheetData>
  <sheetProtection algorithmName="SHA-512" hashValue="Nnz9dx88IBvKu7fwo44vg3xTOr5CyeeXDzjjKIIfyKsGR23akAG+CXhm4p1aiuR3WRJKM96Mk0XhuIyXx4uYug==" saltValue="tAMaGd0Oezpy92mpONXejg==" spinCount="100000" sheet="1" formatCells="0" formatColumns="0" formatRows="0" insertColumns="0" insertRows="0" insertHyperlinks="0" deleteColumns="0" deleteRows="0" sort="0" autoFilter="0" pivotTables="0"/>
  <pageMargins left="0.7" right="0.7" top="0.75" bottom="0.75" header="0.3" footer="0.3"/>
  <pageSetup paperSize="9" scale="71" orientation="portrait" r:id="rId1"/>
  <ignoredErrors>
    <ignoredError sqref="F24 F30:G30 F29 F32 G15:G18 G34:G46 G60:G64 G20:G2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8"/>
    <pageSetUpPr fitToPage="1"/>
  </sheetPr>
  <dimension ref="B2:O120"/>
  <sheetViews>
    <sheetView showGridLines="0" zoomScale="110" zoomScaleNormal="110" workbookViewId="0">
      <selection activeCell="D6" sqref="D6:E6"/>
    </sheetView>
  </sheetViews>
  <sheetFormatPr defaultColWidth="9.28515625" defaultRowHeight="15"/>
  <cols>
    <col min="1" max="1" width="2.7109375" customWidth="1"/>
    <col min="2" max="2" width="2.7109375" style="427" customWidth="1"/>
    <col min="3" max="3" width="49.42578125" customWidth="1"/>
    <col min="4" max="4" width="20" customWidth="1"/>
    <col min="5" max="5" width="24.28515625" customWidth="1"/>
    <col min="6" max="7" width="16.5703125" customWidth="1"/>
    <col min="8" max="8" width="2.7109375" customWidth="1"/>
    <col min="9" max="9" width="16.140625" customWidth="1"/>
    <col min="10" max="10" width="13.5703125" bestFit="1" customWidth="1"/>
  </cols>
  <sheetData>
    <row r="2" spans="2:9" ht="19.5" thickBot="1">
      <c r="C2" s="2" t="s">
        <v>76</v>
      </c>
    </row>
    <row r="3" spans="2:9" ht="15" customHeight="1">
      <c r="B3" s="428"/>
      <c r="D3" s="511" t="s">
        <v>77</v>
      </c>
      <c r="E3" s="512"/>
      <c r="F3" s="512"/>
      <c r="G3" s="512"/>
      <c r="H3" s="513"/>
    </row>
    <row r="4" spans="2:9" ht="15" customHeight="1" thickBot="1">
      <c r="B4" s="428"/>
      <c r="C4" s="2" t="s">
        <v>78</v>
      </c>
      <c r="D4" s="517"/>
      <c r="E4" s="518"/>
      <c r="F4" s="518"/>
      <c r="G4" s="518"/>
      <c r="H4" s="519"/>
    </row>
    <row r="5" spans="2:9" ht="15" customHeight="1">
      <c r="B5" s="428"/>
    </row>
    <row r="6" spans="2:9" ht="26.45" customHeight="1">
      <c r="C6" s="429" t="s">
        <v>28</v>
      </c>
      <c r="D6" s="523"/>
      <c r="E6" s="524"/>
      <c r="F6" s="3"/>
      <c r="G6" s="3"/>
    </row>
    <row r="7" spans="2:9" ht="15" customHeight="1" thickBot="1">
      <c r="B7" s="428"/>
      <c r="D7" s="7"/>
      <c r="E7" s="7"/>
      <c r="F7" s="7"/>
      <c r="G7" s="7"/>
    </row>
    <row r="8" spans="2:9" s="32" customFormat="1" ht="50.1" customHeight="1" thickBot="1">
      <c r="B8" s="428"/>
      <c r="C8" s="277" t="str">
        <f>'Resultaat gunningscriterium SEB'!C12</f>
        <v>BOUWWERKTUIGEN (A1)</v>
      </c>
      <c r="D8" s="527" t="s">
        <v>79</v>
      </c>
      <c r="E8" s="527"/>
      <c r="F8" s="527"/>
      <c r="G8" s="528"/>
      <c r="I8" s="430"/>
    </row>
    <row r="9" spans="2:9" s="32" customFormat="1" ht="61.5" thickBot="1">
      <c r="B9" s="428"/>
      <c r="C9" s="431" t="s">
        <v>80</v>
      </c>
      <c r="D9" s="432" t="s">
        <v>33</v>
      </c>
      <c r="E9" s="433" t="s">
        <v>34</v>
      </c>
      <c r="F9" s="434" t="s">
        <v>81</v>
      </c>
      <c r="G9" s="294" t="s">
        <v>82</v>
      </c>
      <c r="I9" s="435" t="s">
        <v>83</v>
      </c>
    </row>
    <row r="10" spans="2:9" s="32" customFormat="1" ht="15" customHeight="1">
      <c r="B10" s="436">
        <v>1</v>
      </c>
      <c r="C10" s="27"/>
      <c r="D10" s="28"/>
      <c r="E10" s="59"/>
      <c r="F10" s="54"/>
      <c r="G10" s="262"/>
      <c r="I10" s="437">
        <f>G10</f>
        <v>0</v>
      </c>
    </row>
    <row r="11" spans="2:9" s="32" customFormat="1" ht="15" customHeight="1">
      <c r="B11" s="436">
        <v>2</v>
      </c>
      <c r="C11" s="27"/>
      <c r="D11" s="28"/>
      <c r="E11" s="59"/>
      <c r="F11" s="61"/>
      <c r="G11" s="263"/>
      <c r="I11" s="438">
        <f>G11</f>
        <v>0</v>
      </c>
    </row>
    <row r="12" spans="2:9" s="32" customFormat="1" ht="15" customHeight="1">
      <c r="B12" s="436">
        <v>3</v>
      </c>
      <c r="C12" s="27"/>
      <c r="D12" s="28"/>
      <c r="E12" s="59"/>
      <c r="F12" s="61"/>
      <c r="G12" s="263"/>
      <c r="I12" s="438">
        <f>G12</f>
        <v>0</v>
      </c>
    </row>
    <row r="13" spans="2:9" s="32" customFormat="1" ht="15" customHeight="1">
      <c r="B13" s="436">
        <v>4</v>
      </c>
      <c r="C13" s="27"/>
      <c r="D13" s="28"/>
      <c r="E13" s="59"/>
      <c r="F13" s="61"/>
      <c r="G13" s="263"/>
      <c r="I13" s="438">
        <f t="shared" ref="I13:I72" si="0">G13</f>
        <v>0</v>
      </c>
    </row>
    <row r="14" spans="2:9" s="32" customFormat="1" ht="15" customHeight="1">
      <c r="B14" s="436">
        <v>5</v>
      </c>
      <c r="C14" s="27"/>
      <c r="D14" s="28"/>
      <c r="E14" s="59"/>
      <c r="F14" s="61"/>
      <c r="G14" s="263"/>
      <c r="I14" s="438">
        <f t="shared" si="0"/>
        <v>0</v>
      </c>
    </row>
    <row r="15" spans="2:9" s="32" customFormat="1" ht="15" customHeight="1">
      <c r="B15" s="436">
        <v>6</v>
      </c>
      <c r="C15" s="27"/>
      <c r="D15" s="28"/>
      <c r="E15" s="59"/>
      <c r="F15" s="61"/>
      <c r="G15" s="263"/>
      <c r="I15" s="438">
        <f t="shared" si="0"/>
        <v>0</v>
      </c>
    </row>
    <row r="16" spans="2:9" s="32" customFormat="1" ht="15" customHeight="1">
      <c r="B16" s="436">
        <v>7</v>
      </c>
      <c r="C16" s="27"/>
      <c r="D16" s="28"/>
      <c r="E16" s="59"/>
      <c r="F16" s="61"/>
      <c r="G16" s="263"/>
      <c r="I16" s="438">
        <f t="shared" si="0"/>
        <v>0</v>
      </c>
    </row>
    <row r="17" spans="2:9" s="32" customFormat="1" ht="15" customHeight="1">
      <c r="B17" s="436">
        <v>8</v>
      </c>
      <c r="C17" s="27"/>
      <c r="D17" s="28"/>
      <c r="E17" s="59"/>
      <c r="F17" s="61"/>
      <c r="G17" s="263"/>
      <c r="I17" s="438">
        <f t="shared" si="0"/>
        <v>0</v>
      </c>
    </row>
    <row r="18" spans="2:9" s="32" customFormat="1" ht="15" customHeight="1">
      <c r="B18" s="436">
        <v>9</v>
      </c>
      <c r="C18" s="27"/>
      <c r="D18" s="28"/>
      <c r="E18" s="59"/>
      <c r="F18" s="61"/>
      <c r="G18" s="263"/>
      <c r="I18" s="438">
        <f t="shared" si="0"/>
        <v>0</v>
      </c>
    </row>
    <row r="19" spans="2:9" s="32" customFormat="1" ht="15" customHeight="1">
      <c r="B19" s="436">
        <v>10</v>
      </c>
      <c r="C19" s="27"/>
      <c r="D19" s="28"/>
      <c r="E19" s="59"/>
      <c r="F19" s="61"/>
      <c r="G19" s="263"/>
      <c r="I19" s="438">
        <f t="shared" si="0"/>
        <v>0</v>
      </c>
    </row>
    <row r="20" spans="2:9" s="32" customFormat="1" ht="15" customHeight="1">
      <c r="B20" s="436">
        <v>11</v>
      </c>
      <c r="C20" s="27"/>
      <c r="D20" s="28"/>
      <c r="E20" s="59"/>
      <c r="F20" s="61"/>
      <c r="G20" s="263"/>
      <c r="I20" s="438">
        <f t="shared" si="0"/>
        <v>0</v>
      </c>
    </row>
    <row r="21" spans="2:9" s="32" customFormat="1" ht="15" customHeight="1">
      <c r="B21" s="436">
        <v>12</v>
      </c>
      <c r="C21" s="27"/>
      <c r="D21" s="28"/>
      <c r="E21" s="59"/>
      <c r="F21" s="61"/>
      <c r="G21" s="263"/>
      <c r="I21" s="438">
        <f t="shared" si="0"/>
        <v>0</v>
      </c>
    </row>
    <row r="22" spans="2:9" s="32" customFormat="1" ht="15" customHeight="1">
      <c r="B22" s="436">
        <v>13</v>
      </c>
      <c r="C22" s="27"/>
      <c r="D22" s="28"/>
      <c r="E22" s="59"/>
      <c r="F22" s="61"/>
      <c r="G22" s="263"/>
      <c r="I22" s="438">
        <f t="shared" si="0"/>
        <v>0</v>
      </c>
    </row>
    <row r="23" spans="2:9" s="32" customFormat="1" ht="15" customHeight="1">
      <c r="B23" s="436">
        <v>14</v>
      </c>
      <c r="C23" s="27"/>
      <c r="D23" s="28"/>
      <c r="E23" s="59"/>
      <c r="F23" s="61"/>
      <c r="G23" s="263"/>
      <c r="I23" s="438">
        <f t="shared" si="0"/>
        <v>0</v>
      </c>
    </row>
    <row r="24" spans="2:9" s="32" customFormat="1" ht="15" customHeight="1">
      <c r="B24" s="436">
        <v>15</v>
      </c>
      <c r="C24" s="27"/>
      <c r="D24" s="28"/>
      <c r="E24" s="59"/>
      <c r="F24" s="61"/>
      <c r="G24" s="263"/>
      <c r="I24" s="438">
        <f t="shared" si="0"/>
        <v>0</v>
      </c>
    </row>
    <row r="25" spans="2:9" s="32" customFormat="1" ht="15" customHeight="1">
      <c r="B25" s="436">
        <v>16</v>
      </c>
      <c r="C25" s="27"/>
      <c r="D25" s="28"/>
      <c r="E25" s="59"/>
      <c r="F25" s="61"/>
      <c r="G25" s="263"/>
      <c r="I25" s="438">
        <f t="shared" si="0"/>
        <v>0</v>
      </c>
    </row>
    <row r="26" spans="2:9" s="32" customFormat="1" ht="15" customHeight="1">
      <c r="B26" s="436">
        <v>17</v>
      </c>
      <c r="C26" s="27"/>
      <c r="D26" s="28"/>
      <c r="E26" s="59"/>
      <c r="F26" s="61"/>
      <c r="G26" s="263"/>
      <c r="I26" s="438">
        <f t="shared" si="0"/>
        <v>0</v>
      </c>
    </row>
    <row r="27" spans="2:9" s="32" customFormat="1" ht="15" customHeight="1">
      <c r="B27" s="436">
        <v>18</v>
      </c>
      <c r="C27" s="27"/>
      <c r="D27" s="28"/>
      <c r="E27" s="59"/>
      <c r="F27" s="61"/>
      <c r="G27" s="263"/>
      <c r="I27" s="438">
        <f t="shared" si="0"/>
        <v>0</v>
      </c>
    </row>
    <row r="28" spans="2:9" s="32" customFormat="1" ht="15" customHeight="1">
      <c r="B28" s="436">
        <v>19</v>
      </c>
      <c r="C28" s="27"/>
      <c r="D28" s="28"/>
      <c r="E28" s="59"/>
      <c r="F28" s="61"/>
      <c r="G28" s="263"/>
      <c r="I28" s="438">
        <f t="shared" si="0"/>
        <v>0</v>
      </c>
    </row>
    <row r="29" spans="2:9" s="32" customFormat="1" ht="15" customHeight="1">
      <c r="B29" s="436">
        <v>20</v>
      </c>
      <c r="C29" s="70"/>
      <c r="D29" s="28"/>
      <c r="E29" s="218"/>
      <c r="F29" s="61"/>
      <c r="G29" s="263"/>
      <c r="I29" s="438">
        <f t="shared" si="0"/>
        <v>0</v>
      </c>
    </row>
    <row r="30" spans="2:9" s="32" customFormat="1" ht="15" customHeight="1">
      <c r="B30" s="436">
        <v>21</v>
      </c>
      <c r="C30" s="27"/>
      <c r="D30" s="219"/>
      <c r="E30" s="59"/>
      <c r="F30" s="55"/>
      <c r="G30" s="264"/>
      <c r="I30" s="439">
        <f t="shared" si="0"/>
        <v>0</v>
      </c>
    </row>
    <row r="31" spans="2:9" s="32" customFormat="1" ht="15" customHeight="1">
      <c r="B31" s="436">
        <v>22</v>
      </c>
      <c r="C31" s="27"/>
      <c r="D31" s="28"/>
      <c r="E31" s="59"/>
      <c r="F31" s="61"/>
      <c r="G31" s="263"/>
      <c r="I31" s="438">
        <f t="shared" si="0"/>
        <v>0</v>
      </c>
    </row>
    <row r="32" spans="2:9" s="32" customFormat="1" ht="15" customHeight="1">
      <c r="B32" s="436">
        <v>23</v>
      </c>
      <c r="C32" s="27"/>
      <c r="D32" s="28"/>
      <c r="E32" s="59"/>
      <c r="F32" s="61"/>
      <c r="G32" s="263"/>
      <c r="I32" s="438">
        <f t="shared" si="0"/>
        <v>0</v>
      </c>
    </row>
    <row r="33" spans="2:9" s="32" customFormat="1" ht="15" customHeight="1">
      <c r="B33" s="436">
        <v>24</v>
      </c>
      <c r="C33" s="27"/>
      <c r="D33" s="28"/>
      <c r="E33" s="59"/>
      <c r="F33" s="61"/>
      <c r="G33" s="263"/>
      <c r="I33" s="438">
        <f t="shared" si="0"/>
        <v>0</v>
      </c>
    </row>
    <row r="34" spans="2:9" s="32" customFormat="1" ht="15" customHeight="1">
      <c r="B34" s="436">
        <v>25</v>
      </c>
      <c r="C34" s="27"/>
      <c r="D34" s="28"/>
      <c r="E34" s="59"/>
      <c r="F34" s="61"/>
      <c r="G34" s="263"/>
      <c r="I34" s="438">
        <f t="shared" si="0"/>
        <v>0</v>
      </c>
    </row>
    <row r="35" spans="2:9" s="32" customFormat="1" ht="15" customHeight="1">
      <c r="B35" s="436">
        <v>26</v>
      </c>
      <c r="C35" s="27"/>
      <c r="D35" s="28"/>
      <c r="E35" s="59"/>
      <c r="F35" s="61"/>
      <c r="G35" s="263"/>
      <c r="I35" s="438">
        <f t="shared" si="0"/>
        <v>0</v>
      </c>
    </row>
    <row r="36" spans="2:9" s="32" customFormat="1" ht="15" customHeight="1">
      <c r="B36" s="436">
        <v>27</v>
      </c>
      <c r="C36" s="27"/>
      <c r="D36" s="28"/>
      <c r="E36" s="59"/>
      <c r="F36" s="61"/>
      <c r="G36" s="263"/>
      <c r="I36" s="438">
        <f t="shared" si="0"/>
        <v>0</v>
      </c>
    </row>
    <row r="37" spans="2:9" s="32" customFormat="1" ht="15" customHeight="1">
      <c r="B37" s="436">
        <v>28</v>
      </c>
      <c r="C37" s="27"/>
      <c r="D37" s="28"/>
      <c r="E37" s="59"/>
      <c r="F37" s="61"/>
      <c r="G37" s="263"/>
      <c r="I37" s="438">
        <f t="shared" si="0"/>
        <v>0</v>
      </c>
    </row>
    <row r="38" spans="2:9" s="32" customFormat="1" ht="15" customHeight="1">
      <c r="B38" s="436">
        <v>29</v>
      </c>
      <c r="C38" s="27"/>
      <c r="D38" s="28"/>
      <c r="E38" s="59"/>
      <c r="F38" s="61"/>
      <c r="G38" s="263"/>
      <c r="I38" s="438">
        <f t="shared" si="0"/>
        <v>0</v>
      </c>
    </row>
    <row r="39" spans="2:9" s="32" customFormat="1" ht="15" customHeight="1" thickBot="1">
      <c r="B39" s="436">
        <v>30</v>
      </c>
      <c r="C39" s="50"/>
      <c r="D39" s="29"/>
      <c r="E39" s="60"/>
      <c r="F39" s="56"/>
      <c r="G39" s="265"/>
      <c r="I39" s="440">
        <f t="shared" si="0"/>
        <v>0</v>
      </c>
    </row>
    <row r="40" spans="2:9" ht="15" customHeight="1" thickBot="1">
      <c r="B40" s="428"/>
      <c r="C40" s="441"/>
      <c r="D40" s="442"/>
      <c r="E40" s="442"/>
      <c r="F40" s="441"/>
      <c r="G40" s="441"/>
    </row>
    <row r="41" spans="2:9" s="32" customFormat="1" ht="63.75" customHeight="1" thickBot="1">
      <c r="B41" s="428"/>
      <c r="C41" s="443" t="str">
        <f>'Resultaat gunningscriterium SEB'!C31</f>
        <v>BOUWVOERTUIGEN EN TRANSPORTMIDDELEN (N1, N2 en N3)</v>
      </c>
      <c r="D41" s="525" t="s">
        <v>84</v>
      </c>
      <c r="E41" s="525"/>
      <c r="F41" s="525"/>
      <c r="G41" s="526"/>
      <c r="I41" s="430">
        <f t="shared" si="0"/>
        <v>0</v>
      </c>
    </row>
    <row r="42" spans="2:9" s="32" customFormat="1" ht="61.5" thickBot="1">
      <c r="B42" s="428"/>
      <c r="C42" s="431" t="s">
        <v>85</v>
      </c>
      <c r="D42" s="432" t="s">
        <v>33</v>
      </c>
      <c r="E42" s="433" t="s">
        <v>34</v>
      </c>
      <c r="F42" s="444" t="s">
        <v>81</v>
      </c>
      <c r="G42" s="294" t="s">
        <v>83</v>
      </c>
      <c r="I42" s="435" t="s">
        <v>83</v>
      </c>
    </row>
    <row r="43" spans="2:9" s="32" customFormat="1" ht="15" customHeight="1">
      <c r="B43" s="436">
        <v>1</v>
      </c>
      <c r="C43" s="27"/>
      <c r="D43" s="65"/>
      <c r="E43" s="65"/>
      <c r="F43" s="54"/>
      <c r="G43" s="262"/>
      <c r="I43" s="445">
        <f t="shared" si="0"/>
        <v>0</v>
      </c>
    </row>
    <row r="44" spans="2:9" s="32" customFormat="1" ht="15" customHeight="1">
      <c r="B44" s="436">
        <v>2</v>
      </c>
      <c r="C44" s="27"/>
      <c r="D44" s="66"/>
      <c r="E44" s="68"/>
      <c r="F44" s="61"/>
      <c r="G44" s="263"/>
      <c r="I44" s="438">
        <f t="shared" si="0"/>
        <v>0</v>
      </c>
    </row>
    <row r="45" spans="2:9" s="32" customFormat="1" ht="15" customHeight="1">
      <c r="B45" s="436">
        <v>3</v>
      </c>
      <c r="C45" s="27"/>
      <c r="D45" s="66"/>
      <c r="E45" s="68"/>
      <c r="F45" s="61"/>
      <c r="G45" s="263"/>
      <c r="I45" s="438">
        <f t="shared" si="0"/>
        <v>0</v>
      </c>
    </row>
    <row r="46" spans="2:9" s="32" customFormat="1" ht="15" customHeight="1">
      <c r="B46" s="436">
        <v>4</v>
      </c>
      <c r="C46" s="70"/>
      <c r="D46" s="66"/>
      <c r="E46" s="66"/>
      <c r="F46" s="61"/>
      <c r="G46" s="263"/>
      <c r="I46" s="438">
        <f t="shared" si="0"/>
        <v>0</v>
      </c>
    </row>
    <row r="47" spans="2:9" s="32" customFormat="1" ht="15" customHeight="1">
      <c r="B47" s="436">
        <v>5</v>
      </c>
      <c r="C47" s="27"/>
      <c r="D47" s="66"/>
      <c r="E47" s="68"/>
      <c r="F47" s="61"/>
      <c r="G47" s="263"/>
      <c r="I47" s="438">
        <f t="shared" si="0"/>
        <v>0</v>
      </c>
    </row>
    <row r="48" spans="2:9" s="32" customFormat="1" ht="15" customHeight="1">
      <c r="B48" s="436">
        <v>6</v>
      </c>
      <c r="C48" s="27"/>
      <c r="D48" s="66"/>
      <c r="E48" s="68"/>
      <c r="F48" s="61"/>
      <c r="G48" s="263"/>
      <c r="I48" s="438">
        <f t="shared" si="0"/>
        <v>0</v>
      </c>
    </row>
    <row r="49" spans="2:9" s="32" customFormat="1" ht="15" customHeight="1">
      <c r="B49" s="436">
        <v>7</v>
      </c>
      <c r="C49" s="27"/>
      <c r="D49" s="66"/>
      <c r="E49" s="68"/>
      <c r="F49" s="61"/>
      <c r="G49" s="263"/>
      <c r="I49" s="438">
        <f t="shared" si="0"/>
        <v>0</v>
      </c>
    </row>
    <row r="50" spans="2:9" s="32" customFormat="1" ht="15" customHeight="1">
      <c r="B50" s="436">
        <v>8</v>
      </c>
      <c r="C50" s="27"/>
      <c r="D50" s="66"/>
      <c r="E50" s="68"/>
      <c r="F50" s="61"/>
      <c r="G50" s="263"/>
      <c r="I50" s="438">
        <f t="shared" si="0"/>
        <v>0</v>
      </c>
    </row>
    <row r="51" spans="2:9" s="32" customFormat="1" ht="15" customHeight="1">
      <c r="B51" s="436">
        <v>9</v>
      </c>
      <c r="C51" s="27"/>
      <c r="D51" s="66"/>
      <c r="E51" s="68"/>
      <c r="F51" s="61"/>
      <c r="G51" s="263"/>
      <c r="I51" s="438">
        <f t="shared" si="0"/>
        <v>0</v>
      </c>
    </row>
    <row r="52" spans="2:9" s="32" customFormat="1" ht="15" customHeight="1">
      <c r="B52" s="436">
        <v>10</v>
      </c>
      <c r="C52" s="27"/>
      <c r="D52" s="66"/>
      <c r="E52" s="68"/>
      <c r="F52" s="61"/>
      <c r="G52" s="263"/>
      <c r="I52" s="438">
        <f t="shared" si="0"/>
        <v>0</v>
      </c>
    </row>
    <row r="53" spans="2:9" s="32" customFormat="1" ht="15" customHeight="1">
      <c r="B53" s="436">
        <v>11</v>
      </c>
      <c r="C53" s="27"/>
      <c r="D53" s="66"/>
      <c r="E53" s="68"/>
      <c r="F53" s="61"/>
      <c r="G53" s="263"/>
      <c r="I53" s="438">
        <f t="shared" si="0"/>
        <v>0</v>
      </c>
    </row>
    <row r="54" spans="2:9" s="32" customFormat="1" ht="15" customHeight="1">
      <c r="B54" s="436">
        <v>12</v>
      </c>
      <c r="C54" s="27"/>
      <c r="D54" s="66"/>
      <c r="E54" s="68"/>
      <c r="F54" s="61"/>
      <c r="G54" s="263"/>
      <c r="I54" s="438">
        <f t="shared" si="0"/>
        <v>0</v>
      </c>
    </row>
    <row r="55" spans="2:9" s="32" customFormat="1" ht="15" customHeight="1">
      <c r="B55" s="436">
        <v>13</v>
      </c>
      <c r="C55" s="27"/>
      <c r="D55" s="66"/>
      <c r="E55" s="68"/>
      <c r="F55" s="61"/>
      <c r="G55" s="263"/>
      <c r="I55" s="438">
        <f t="shared" si="0"/>
        <v>0</v>
      </c>
    </row>
    <row r="56" spans="2:9" s="32" customFormat="1" ht="15" customHeight="1">
      <c r="B56" s="436">
        <v>14</v>
      </c>
      <c r="C56" s="27"/>
      <c r="D56" s="66"/>
      <c r="E56" s="68"/>
      <c r="F56" s="61"/>
      <c r="G56" s="263"/>
      <c r="I56" s="438">
        <f t="shared" si="0"/>
        <v>0</v>
      </c>
    </row>
    <row r="57" spans="2:9" s="32" customFormat="1" ht="15" customHeight="1">
      <c r="B57" s="436">
        <v>15</v>
      </c>
      <c r="C57" s="27"/>
      <c r="D57" s="66"/>
      <c r="E57" s="68"/>
      <c r="F57" s="61"/>
      <c r="G57" s="263"/>
      <c r="I57" s="438">
        <f t="shared" si="0"/>
        <v>0</v>
      </c>
    </row>
    <row r="58" spans="2:9" s="32" customFormat="1" ht="15" customHeight="1">
      <c r="B58" s="436">
        <v>16</v>
      </c>
      <c r="C58" s="27"/>
      <c r="D58" s="66"/>
      <c r="E58" s="68"/>
      <c r="F58" s="61"/>
      <c r="G58" s="263"/>
      <c r="I58" s="438">
        <f t="shared" si="0"/>
        <v>0</v>
      </c>
    </row>
    <row r="59" spans="2:9" s="32" customFormat="1" ht="15" customHeight="1">
      <c r="B59" s="436">
        <v>17</v>
      </c>
      <c r="C59" s="27"/>
      <c r="D59" s="66"/>
      <c r="E59" s="68"/>
      <c r="F59" s="61"/>
      <c r="G59" s="263"/>
      <c r="I59" s="438">
        <f t="shared" si="0"/>
        <v>0</v>
      </c>
    </row>
    <row r="60" spans="2:9" s="32" customFormat="1" ht="15" customHeight="1">
      <c r="B60" s="436">
        <v>18</v>
      </c>
      <c r="C60" s="27"/>
      <c r="D60" s="66"/>
      <c r="E60" s="68"/>
      <c r="F60" s="61"/>
      <c r="G60" s="263"/>
      <c r="I60" s="438">
        <f t="shared" si="0"/>
        <v>0</v>
      </c>
    </row>
    <row r="61" spans="2:9" s="32" customFormat="1" ht="15" customHeight="1">
      <c r="B61" s="436">
        <v>19</v>
      </c>
      <c r="C61" s="27"/>
      <c r="D61" s="66"/>
      <c r="E61" s="68"/>
      <c r="F61" s="61"/>
      <c r="G61" s="263"/>
      <c r="I61" s="438">
        <f t="shared" si="0"/>
        <v>0</v>
      </c>
    </row>
    <row r="62" spans="2:9" s="32" customFormat="1" ht="15" customHeight="1">
      <c r="B62" s="436">
        <v>20</v>
      </c>
      <c r="C62" s="27"/>
      <c r="D62" s="66"/>
      <c r="E62" s="68"/>
      <c r="F62" s="61"/>
      <c r="G62" s="263"/>
      <c r="I62" s="438">
        <f t="shared" si="0"/>
        <v>0</v>
      </c>
    </row>
    <row r="63" spans="2:9" s="32" customFormat="1" ht="15" customHeight="1">
      <c r="B63" s="436">
        <v>21</v>
      </c>
      <c r="C63" s="27"/>
      <c r="D63" s="66"/>
      <c r="E63" s="68"/>
      <c r="F63" s="61"/>
      <c r="G63" s="264"/>
      <c r="I63" s="439">
        <f t="shared" si="0"/>
        <v>0</v>
      </c>
    </row>
    <row r="64" spans="2:9" s="32" customFormat="1" ht="15" customHeight="1">
      <c r="B64" s="436">
        <v>22</v>
      </c>
      <c r="C64" s="27"/>
      <c r="D64" s="66"/>
      <c r="E64" s="68"/>
      <c r="F64" s="61"/>
      <c r="G64" s="263"/>
      <c r="I64" s="438">
        <f t="shared" si="0"/>
        <v>0</v>
      </c>
    </row>
    <row r="65" spans="2:9" s="32" customFormat="1" ht="15" customHeight="1">
      <c r="B65" s="436">
        <v>23</v>
      </c>
      <c r="C65" s="27"/>
      <c r="D65" s="66"/>
      <c r="E65" s="68"/>
      <c r="F65" s="61"/>
      <c r="G65" s="263"/>
      <c r="I65" s="438">
        <f t="shared" si="0"/>
        <v>0</v>
      </c>
    </row>
    <row r="66" spans="2:9" s="32" customFormat="1" ht="15" customHeight="1">
      <c r="B66" s="436">
        <v>24</v>
      </c>
      <c r="C66" s="27"/>
      <c r="D66" s="66"/>
      <c r="E66" s="68"/>
      <c r="F66" s="61"/>
      <c r="G66" s="263"/>
      <c r="I66" s="438">
        <f t="shared" si="0"/>
        <v>0</v>
      </c>
    </row>
    <row r="67" spans="2:9" s="32" customFormat="1" ht="15" customHeight="1">
      <c r="B67" s="436">
        <v>25</v>
      </c>
      <c r="C67" s="27"/>
      <c r="D67" s="66"/>
      <c r="E67" s="68"/>
      <c r="F67" s="61"/>
      <c r="G67" s="263"/>
      <c r="I67" s="438">
        <f t="shared" si="0"/>
        <v>0</v>
      </c>
    </row>
    <row r="68" spans="2:9" s="32" customFormat="1" ht="15" customHeight="1">
      <c r="B68" s="436">
        <v>26</v>
      </c>
      <c r="C68" s="27"/>
      <c r="D68" s="66"/>
      <c r="E68" s="68"/>
      <c r="F68" s="61"/>
      <c r="G68" s="263"/>
      <c r="I68" s="438">
        <f t="shared" si="0"/>
        <v>0</v>
      </c>
    </row>
    <row r="69" spans="2:9" s="32" customFormat="1" ht="15" customHeight="1">
      <c r="B69" s="436">
        <v>27</v>
      </c>
      <c r="C69" s="27"/>
      <c r="D69" s="66"/>
      <c r="E69" s="68"/>
      <c r="F69" s="61"/>
      <c r="G69" s="263"/>
      <c r="I69" s="438">
        <f t="shared" si="0"/>
        <v>0</v>
      </c>
    </row>
    <row r="70" spans="2:9" s="32" customFormat="1" ht="15" customHeight="1">
      <c r="B70" s="436">
        <v>28</v>
      </c>
      <c r="C70" s="27"/>
      <c r="D70" s="66"/>
      <c r="E70" s="68"/>
      <c r="F70" s="61"/>
      <c r="G70" s="263"/>
      <c r="I70" s="438">
        <f t="shared" si="0"/>
        <v>0</v>
      </c>
    </row>
    <row r="71" spans="2:9" s="32" customFormat="1" ht="15" customHeight="1">
      <c r="B71" s="436">
        <v>29</v>
      </c>
      <c r="C71" s="27"/>
      <c r="D71" s="66"/>
      <c r="E71" s="68"/>
      <c r="F71" s="61"/>
      <c r="G71" s="263"/>
      <c r="I71" s="438">
        <f t="shared" si="0"/>
        <v>0</v>
      </c>
    </row>
    <row r="72" spans="2:9" s="32" customFormat="1" ht="15" customHeight="1" thickBot="1">
      <c r="B72" s="436">
        <v>30</v>
      </c>
      <c r="C72" s="220"/>
      <c r="D72" s="67"/>
      <c r="E72" s="69"/>
      <c r="F72" s="56"/>
      <c r="G72" s="265"/>
      <c r="I72" s="440">
        <f t="shared" si="0"/>
        <v>0</v>
      </c>
    </row>
    <row r="73" spans="2:9" ht="15" customHeight="1" thickBot="1">
      <c r="B73" s="428"/>
      <c r="C73" s="441"/>
      <c r="D73" s="442"/>
      <c r="E73" s="442"/>
      <c r="F73" s="441"/>
      <c r="G73" s="441"/>
    </row>
    <row r="74" spans="2:9" s="32" customFormat="1" ht="50.1" customHeight="1" thickBot="1">
      <c r="B74" s="427"/>
      <c r="C74" s="277" t="str">
        <f>'Resultaat gunningscriterium SEB'!C57</f>
        <v>HULPFUNCTIES (A2, B1, B3)</v>
      </c>
      <c r="D74" s="525" t="s">
        <v>86</v>
      </c>
      <c r="E74" s="525"/>
      <c r="F74" s="525"/>
      <c r="G74" s="526"/>
      <c r="H74"/>
      <c r="I74" s="446"/>
    </row>
    <row r="75" spans="2:9" s="32" customFormat="1" ht="61.5" thickBot="1">
      <c r="B75" s="427"/>
      <c r="C75" s="431" t="s">
        <v>85</v>
      </c>
      <c r="D75" s="432" t="s">
        <v>33</v>
      </c>
      <c r="E75" s="433" t="s">
        <v>34</v>
      </c>
      <c r="F75" s="444" t="s">
        <v>81</v>
      </c>
      <c r="G75" s="447" t="s">
        <v>83</v>
      </c>
      <c r="I75" s="435" t="s">
        <v>83</v>
      </c>
    </row>
    <row r="76" spans="2:9" s="32" customFormat="1" ht="15" customHeight="1">
      <c r="B76" s="436">
        <v>1</v>
      </c>
      <c r="C76" s="53"/>
      <c r="D76" s="65"/>
      <c r="E76" s="65"/>
      <c r="F76" s="54"/>
      <c r="G76" s="238"/>
      <c r="I76" s="445">
        <f>G76</f>
        <v>0</v>
      </c>
    </row>
    <row r="77" spans="2:9" s="32" customFormat="1" ht="15" customHeight="1">
      <c r="B77" s="436">
        <v>2</v>
      </c>
      <c r="C77" s="70"/>
      <c r="D77" s="66"/>
      <c r="E77" s="66"/>
      <c r="F77" s="61"/>
      <c r="G77" s="239"/>
      <c r="I77" s="438">
        <f t="shared" ref="I77:I105" si="1">G77</f>
        <v>0</v>
      </c>
    </row>
    <row r="78" spans="2:9" s="32" customFormat="1" ht="15" customHeight="1">
      <c r="B78" s="436">
        <v>3</v>
      </c>
      <c r="C78" s="70"/>
      <c r="D78" s="66"/>
      <c r="E78" s="66"/>
      <c r="F78" s="61"/>
      <c r="G78" s="239"/>
      <c r="I78" s="438">
        <f t="shared" si="1"/>
        <v>0</v>
      </c>
    </row>
    <row r="79" spans="2:9" s="32" customFormat="1" ht="15" customHeight="1">
      <c r="B79" s="436">
        <v>4</v>
      </c>
      <c r="C79" s="70"/>
      <c r="D79" s="66"/>
      <c r="E79" s="66"/>
      <c r="F79" s="61"/>
      <c r="G79" s="239"/>
      <c r="I79" s="438">
        <f t="shared" si="1"/>
        <v>0</v>
      </c>
    </row>
    <row r="80" spans="2:9" s="32" customFormat="1" ht="15" customHeight="1">
      <c r="B80" s="436">
        <v>5</v>
      </c>
      <c r="C80" s="70"/>
      <c r="D80" s="66"/>
      <c r="E80" s="66"/>
      <c r="F80" s="61"/>
      <c r="G80" s="239"/>
      <c r="I80" s="438">
        <f t="shared" si="1"/>
        <v>0</v>
      </c>
    </row>
    <row r="81" spans="2:15" ht="15" customHeight="1">
      <c r="B81" s="436">
        <v>6</v>
      </c>
      <c r="C81" s="70"/>
      <c r="D81" s="66"/>
      <c r="E81" s="66"/>
      <c r="F81" s="61"/>
      <c r="G81" s="239"/>
      <c r="I81" s="438">
        <f t="shared" si="1"/>
        <v>0</v>
      </c>
      <c r="K81" s="32"/>
      <c r="L81" s="32"/>
      <c r="M81" s="32"/>
      <c r="N81" s="32"/>
      <c r="O81" s="32"/>
    </row>
    <row r="82" spans="2:15" ht="15" customHeight="1">
      <c r="B82" s="436">
        <v>7</v>
      </c>
      <c r="C82" s="70"/>
      <c r="D82" s="66"/>
      <c r="E82" s="66"/>
      <c r="F82" s="61"/>
      <c r="G82" s="239"/>
      <c r="I82" s="438">
        <f t="shared" si="1"/>
        <v>0</v>
      </c>
      <c r="K82" s="32"/>
      <c r="L82" s="32"/>
      <c r="M82" s="32"/>
      <c r="N82" s="32"/>
      <c r="O82" s="32"/>
    </row>
    <row r="83" spans="2:15" ht="15" customHeight="1">
      <c r="B83" s="436">
        <v>8</v>
      </c>
      <c r="C83" s="70"/>
      <c r="D83" s="66"/>
      <c r="E83" s="66"/>
      <c r="F83" s="61"/>
      <c r="G83" s="239"/>
      <c r="I83" s="438">
        <f t="shared" si="1"/>
        <v>0</v>
      </c>
      <c r="K83" s="32"/>
      <c r="L83" s="32"/>
      <c r="M83" s="32"/>
      <c r="N83" s="32"/>
      <c r="O83" s="32"/>
    </row>
    <row r="84" spans="2:15" ht="15" customHeight="1">
      <c r="B84" s="436">
        <v>9</v>
      </c>
      <c r="C84" s="70"/>
      <c r="D84" s="66"/>
      <c r="E84" s="66"/>
      <c r="F84" s="61"/>
      <c r="G84" s="239"/>
      <c r="I84" s="438">
        <f t="shared" si="1"/>
        <v>0</v>
      </c>
      <c r="K84" s="32"/>
      <c r="L84" s="32"/>
      <c r="M84" s="32"/>
      <c r="N84" s="32"/>
      <c r="O84" s="32"/>
    </row>
    <row r="85" spans="2:15" ht="15" customHeight="1">
      <c r="B85" s="436">
        <v>10</v>
      </c>
      <c r="C85" s="70"/>
      <c r="D85" s="66"/>
      <c r="E85" s="66"/>
      <c r="F85" s="61"/>
      <c r="G85" s="239"/>
      <c r="I85" s="438">
        <f t="shared" si="1"/>
        <v>0</v>
      </c>
      <c r="K85" s="32"/>
      <c r="L85" s="32"/>
      <c r="M85" s="32"/>
      <c r="N85" s="32"/>
      <c r="O85" s="32"/>
    </row>
    <row r="86" spans="2:15" ht="15" customHeight="1">
      <c r="B86" s="436">
        <v>11</v>
      </c>
      <c r="C86" s="70"/>
      <c r="D86" s="66"/>
      <c r="E86" s="66"/>
      <c r="F86" s="61"/>
      <c r="G86" s="239"/>
      <c r="I86" s="438">
        <f t="shared" si="1"/>
        <v>0</v>
      </c>
      <c r="K86" s="32"/>
      <c r="L86" s="32"/>
      <c r="M86" s="32"/>
      <c r="N86" s="32"/>
      <c r="O86" s="32"/>
    </row>
    <row r="87" spans="2:15" ht="15" customHeight="1">
      <c r="B87" s="436">
        <v>12</v>
      </c>
      <c r="C87" s="70"/>
      <c r="D87" s="66"/>
      <c r="E87" s="66"/>
      <c r="F87" s="61"/>
      <c r="G87" s="239"/>
      <c r="I87" s="438">
        <f t="shared" si="1"/>
        <v>0</v>
      </c>
      <c r="K87" s="32"/>
      <c r="L87" s="32"/>
      <c r="M87" s="32"/>
      <c r="N87" s="32"/>
      <c r="O87" s="32"/>
    </row>
    <row r="88" spans="2:15" ht="15" customHeight="1">
      <c r="B88" s="436">
        <v>13</v>
      </c>
      <c r="C88" s="70"/>
      <c r="D88" s="66"/>
      <c r="E88" s="66"/>
      <c r="F88" s="61"/>
      <c r="G88" s="239"/>
      <c r="I88" s="438">
        <f t="shared" si="1"/>
        <v>0</v>
      </c>
      <c r="K88" s="32"/>
      <c r="L88" s="32"/>
      <c r="M88" s="32"/>
      <c r="N88" s="32"/>
      <c r="O88" s="32"/>
    </row>
    <row r="89" spans="2:15" ht="15" customHeight="1">
      <c r="B89" s="436">
        <v>14</v>
      </c>
      <c r="C89" s="70"/>
      <c r="D89" s="66"/>
      <c r="E89" s="66"/>
      <c r="F89" s="61"/>
      <c r="G89" s="239"/>
      <c r="I89" s="438">
        <f t="shared" si="1"/>
        <v>0</v>
      </c>
      <c r="K89" s="32"/>
      <c r="L89" s="32"/>
      <c r="M89" s="32"/>
      <c r="N89" s="32"/>
      <c r="O89" s="32"/>
    </row>
    <row r="90" spans="2:15" ht="15" customHeight="1">
      <c r="B90" s="436">
        <v>15</v>
      </c>
      <c r="C90" s="70"/>
      <c r="D90" s="66"/>
      <c r="E90" s="66"/>
      <c r="F90" s="61"/>
      <c r="G90" s="239"/>
      <c r="I90" s="438">
        <f t="shared" si="1"/>
        <v>0</v>
      </c>
      <c r="K90" s="32"/>
      <c r="L90" s="32"/>
      <c r="M90" s="32"/>
      <c r="N90" s="32"/>
      <c r="O90" s="32"/>
    </row>
    <row r="91" spans="2:15" ht="15" customHeight="1">
      <c r="B91" s="436">
        <v>16</v>
      </c>
      <c r="C91" s="70"/>
      <c r="D91" s="66"/>
      <c r="E91" s="66"/>
      <c r="F91" s="61"/>
      <c r="G91" s="239"/>
      <c r="I91" s="438">
        <f t="shared" si="1"/>
        <v>0</v>
      </c>
      <c r="K91" s="32"/>
      <c r="L91" s="32"/>
      <c r="M91" s="32"/>
      <c r="N91" s="32"/>
      <c r="O91" s="32"/>
    </row>
    <row r="92" spans="2:15" ht="15" customHeight="1">
      <c r="B92" s="436">
        <v>17</v>
      </c>
      <c r="C92" s="70"/>
      <c r="D92" s="66"/>
      <c r="E92" s="66"/>
      <c r="F92" s="61"/>
      <c r="G92" s="239"/>
      <c r="I92" s="438">
        <f t="shared" si="1"/>
        <v>0</v>
      </c>
      <c r="K92" s="32"/>
      <c r="L92" s="32"/>
      <c r="M92" s="32"/>
      <c r="N92" s="32"/>
      <c r="O92" s="32"/>
    </row>
    <row r="93" spans="2:15" ht="15" customHeight="1">
      <c r="B93" s="436">
        <v>18</v>
      </c>
      <c r="C93" s="70"/>
      <c r="D93" s="66"/>
      <c r="E93" s="66"/>
      <c r="F93" s="61"/>
      <c r="G93" s="239"/>
      <c r="I93" s="438">
        <f t="shared" si="1"/>
        <v>0</v>
      </c>
      <c r="K93" s="32"/>
      <c r="L93" s="32"/>
      <c r="M93" s="32"/>
      <c r="N93" s="32"/>
      <c r="O93" s="32"/>
    </row>
    <row r="94" spans="2:15" ht="15" customHeight="1">
      <c r="B94" s="436">
        <v>19</v>
      </c>
      <c r="C94" s="70"/>
      <c r="D94" s="66"/>
      <c r="E94" s="66"/>
      <c r="F94" s="61"/>
      <c r="G94" s="239"/>
      <c r="I94" s="438">
        <f t="shared" si="1"/>
        <v>0</v>
      </c>
      <c r="K94" s="32"/>
      <c r="L94" s="32"/>
      <c r="M94" s="32"/>
      <c r="N94" s="32"/>
      <c r="O94" s="32"/>
    </row>
    <row r="95" spans="2:15" ht="15" customHeight="1">
      <c r="B95" s="436">
        <v>20</v>
      </c>
      <c r="C95" s="70"/>
      <c r="D95" s="66"/>
      <c r="E95" s="66"/>
      <c r="F95" s="61"/>
      <c r="G95" s="239"/>
      <c r="I95" s="438">
        <f t="shared" si="1"/>
        <v>0</v>
      </c>
      <c r="K95" s="32"/>
      <c r="L95" s="32"/>
      <c r="M95" s="32"/>
      <c r="N95" s="32"/>
      <c r="O95" s="32"/>
    </row>
    <row r="96" spans="2:15" ht="15" customHeight="1">
      <c r="B96" s="436">
        <v>21</v>
      </c>
      <c r="C96" s="70"/>
      <c r="D96" s="66"/>
      <c r="E96" s="66"/>
      <c r="F96" s="61"/>
      <c r="G96" s="240"/>
      <c r="I96" s="439">
        <f t="shared" si="1"/>
        <v>0</v>
      </c>
      <c r="K96" s="32"/>
      <c r="L96" s="32"/>
      <c r="M96" s="32"/>
      <c r="N96" s="32"/>
      <c r="O96" s="32"/>
    </row>
    <row r="97" spans="2:15" ht="15" customHeight="1">
      <c r="B97" s="436">
        <v>22</v>
      </c>
      <c r="C97" s="70"/>
      <c r="D97" s="66"/>
      <c r="E97" s="66"/>
      <c r="F97" s="61"/>
      <c r="G97" s="239"/>
      <c r="I97" s="438">
        <f t="shared" si="1"/>
        <v>0</v>
      </c>
      <c r="K97" s="32"/>
      <c r="L97" s="32"/>
      <c r="M97" s="32"/>
      <c r="N97" s="32"/>
      <c r="O97" s="32"/>
    </row>
    <row r="98" spans="2:15" ht="15" customHeight="1">
      <c r="B98" s="436">
        <v>23</v>
      </c>
      <c r="C98" s="70"/>
      <c r="D98" s="66"/>
      <c r="E98" s="66"/>
      <c r="F98" s="61"/>
      <c r="G98" s="239"/>
      <c r="I98" s="438">
        <f t="shared" si="1"/>
        <v>0</v>
      </c>
      <c r="K98" s="32"/>
      <c r="L98" s="32"/>
      <c r="M98" s="32"/>
      <c r="N98" s="32"/>
      <c r="O98" s="32"/>
    </row>
    <row r="99" spans="2:15" ht="15" customHeight="1">
      <c r="B99" s="436">
        <v>24</v>
      </c>
      <c r="C99" s="70"/>
      <c r="D99" s="66"/>
      <c r="E99" s="66"/>
      <c r="F99" s="61"/>
      <c r="G99" s="239"/>
      <c r="I99" s="438">
        <f t="shared" si="1"/>
        <v>0</v>
      </c>
      <c r="K99" s="32"/>
      <c r="L99" s="32"/>
      <c r="M99" s="32"/>
      <c r="N99" s="32"/>
      <c r="O99" s="32"/>
    </row>
    <row r="100" spans="2:15" ht="15" customHeight="1">
      <c r="B100" s="436">
        <v>25</v>
      </c>
      <c r="C100" s="70"/>
      <c r="D100" s="66"/>
      <c r="E100" s="66"/>
      <c r="F100" s="61"/>
      <c r="G100" s="239"/>
      <c r="I100" s="438">
        <f t="shared" si="1"/>
        <v>0</v>
      </c>
      <c r="K100" s="32"/>
      <c r="L100" s="32"/>
      <c r="M100" s="32"/>
      <c r="N100" s="32"/>
      <c r="O100" s="32"/>
    </row>
    <row r="101" spans="2:15" ht="15" customHeight="1">
      <c r="B101" s="436">
        <v>26</v>
      </c>
      <c r="C101" s="70"/>
      <c r="D101" s="66"/>
      <c r="E101" s="66"/>
      <c r="F101" s="61"/>
      <c r="G101" s="239"/>
      <c r="I101" s="438">
        <f t="shared" si="1"/>
        <v>0</v>
      </c>
      <c r="K101" s="32"/>
      <c r="L101" s="32"/>
      <c r="M101" s="32"/>
      <c r="N101" s="32"/>
      <c r="O101" s="32"/>
    </row>
    <row r="102" spans="2:15" ht="15" customHeight="1">
      <c r="B102" s="436">
        <v>27</v>
      </c>
      <c r="C102" s="70"/>
      <c r="D102" s="66"/>
      <c r="E102" s="66"/>
      <c r="F102" s="61"/>
      <c r="G102" s="239"/>
      <c r="I102" s="438">
        <f t="shared" si="1"/>
        <v>0</v>
      </c>
      <c r="K102" s="32"/>
      <c r="L102" s="32"/>
      <c r="M102" s="32"/>
      <c r="N102" s="32"/>
      <c r="O102" s="32"/>
    </row>
    <row r="103" spans="2:15" ht="15" customHeight="1">
      <c r="B103" s="436">
        <v>28</v>
      </c>
      <c r="C103" s="70"/>
      <c r="D103" s="66"/>
      <c r="E103" s="66"/>
      <c r="F103" s="61"/>
      <c r="G103" s="239"/>
      <c r="I103" s="438">
        <f t="shared" si="1"/>
        <v>0</v>
      </c>
      <c r="K103" s="32"/>
      <c r="L103" s="32"/>
      <c r="M103" s="32"/>
      <c r="N103" s="32"/>
      <c r="O103" s="32"/>
    </row>
    <row r="104" spans="2:15" ht="15" customHeight="1">
      <c r="B104" s="436">
        <v>29</v>
      </c>
      <c r="C104" s="70"/>
      <c r="D104" s="66"/>
      <c r="E104" s="66"/>
      <c r="F104" s="61"/>
      <c r="G104" s="239"/>
      <c r="I104" s="438">
        <f t="shared" si="1"/>
        <v>0</v>
      </c>
      <c r="K104" s="32"/>
      <c r="L104" s="32"/>
      <c r="M104" s="32"/>
      <c r="N104" s="32"/>
      <c r="O104" s="32"/>
    </row>
    <row r="105" spans="2:15" ht="15" customHeight="1" thickBot="1">
      <c r="B105" s="436">
        <v>30</v>
      </c>
      <c r="C105" s="50"/>
      <c r="D105" s="67"/>
      <c r="E105" s="67"/>
      <c r="F105" s="56"/>
      <c r="G105" s="241"/>
      <c r="I105" s="440">
        <f t="shared" si="1"/>
        <v>0</v>
      </c>
      <c r="K105" s="32"/>
      <c r="L105" s="32"/>
      <c r="M105" s="32"/>
      <c r="N105" s="32"/>
      <c r="O105" s="32"/>
    </row>
    <row r="106" spans="2:15" ht="15" customHeight="1">
      <c r="C106" s="448"/>
    </row>
    <row r="107" spans="2:15" ht="15" customHeight="1">
      <c r="C107" s="448"/>
    </row>
    <row r="108" spans="2:15" ht="15" customHeight="1">
      <c r="C108" s="448"/>
    </row>
    <row r="109" spans="2:15" ht="15" customHeight="1">
      <c r="C109" s="448"/>
    </row>
    <row r="110" spans="2:15" ht="15" customHeight="1">
      <c r="C110" s="448"/>
    </row>
    <row r="111" spans="2:15" ht="15" customHeight="1">
      <c r="C111" s="448"/>
    </row>
    <row r="112" spans="2:15" ht="15" customHeight="1">
      <c r="C112" s="448"/>
    </row>
    <row r="113" spans="3:7" ht="15" customHeight="1">
      <c r="C113" s="448"/>
    </row>
    <row r="114" spans="3:7" ht="15" customHeight="1">
      <c r="D114" s="111"/>
      <c r="E114" s="3"/>
      <c r="F114" s="3"/>
      <c r="G114" s="3"/>
    </row>
    <row r="115" spans="3:7" ht="15" customHeight="1">
      <c r="C115" s="448" t="s">
        <v>87</v>
      </c>
      <c r="D115" s="250"/>
      <c r="E115" s="3"/>
      <c r="F115" s="3"/>
      <c r="G115" s="3"/>
    </row>
    <row r="116" spans="3:7" ht="15" customHeight="1">
      <c r="C116" s="448"/>
      <c r="D116" s="3"/>
      <c r="E116" s="3"/>
      <c r="F116" s="3"/>
      <c r="G116" s="3"/>
    </row>
    <row r="117" spans="3:7">
      <c r="C117" s="448" t="s">
        <v>88</v>
      </c>
      <c r="D117" s="72"/>
      <c r="E117" s="3"/>
      <c r="F117" s="3"/>
      <c r="G117" s="3"/>
    </row>
    <row r="118" spans="3:7">
      <c r="C118" s="448"/>
      <c r="D118" s="112"/>
      <c r="E118" s="3"/>
      <c r="F118" s="3"/>
      <c r="G118" s="3"/>
    </row>
    <row r="119" spans="3:7" ht="85.15" customHeight="1">
      <c r="C119" s="448" t="s">
        <v>89</v>
      </c>
      <c r="D119" s="71"/>
      <c r="E119" s="249"/>
      <c r="F119" s="249"/>
      <c r="G119" s="3"/>
    </row>
    <row r="120" spans="3:7">
      <c r="C120" s="448"/>
      <c r="D120" s="112"/>
      <c r="E120" s="5"/>
      <c r="F120" s="5"/>
      <c r="G120" s="3"/>
    </row>
  </sheetData>
  <sheetProtection algorithmName="SHA-512" hashValue="LPdQbceUtIHz/0UMKJkxssngfKUlyvQZu+oJSLHjYg24h2FuT9XliLMlJ3BD/HVlWuK5u7jWgpeGmNcAd9Rxsg==" saltValue="0RtpR298C8DXmJF/cA+ehQ==" spinCount="100000" sheet="1" formatCells="0" formatColumns="0" formatRows="0" insertColumns="0" insertRows="0" insertHyperlinks="0" deleteColumns="0" deleteRows="0" sort="0" autoFilter="0" pivotTables="0"/>
  <mergeCells count="5">
    <mergeCell ref="D3:H4"/>
    <mergeCell ref="D6:E6"/>
    <mergeCell ref="D74:G74"/>
    <mergeCell ref="D8:G8"/>
    <mergeCell ref="D41:G41"/>
  </mergeCells>
  <phoneticPr fontId="17" type="noConversion"/>
  <dataValidations count="3">
    <dataValidation type="list" allowBlank="1" showInputMessage="1" showErrorMessage="1" sqref="F73:G73 F40:G40 F42" xr:uid="{57EDA702-E0C0-47A8-B6E6-7C923C8D697A}">
      <formula1>"kleiner dan 8 kW, vanaf 8 t/m 18kW , vanaf 19kW t/m 55 kW, vanaf 56kW t/m 129kW, vanaf 130kW"</formula1>
    </dataValidation>
    <dataValidation type="list" allowBlank="1" showInputMessage="1" showErrorMessage="1" sqref="D115" xr:uid="{27D84ACE-D1EA-41B4-9D8A-FEEDAAE499C3}">
      <formula1>"ja,nee"</formula1>
    </dataValidation>
    <dataValidation type="whole" operator="greaterThan" allowBlank="1" showInputMessage="1" showErrorMessage="1" sqref="G43:I72 G10:H39 I10:I41 G76:I105" xr:uid="{8F9932AC-8061-417B-A1A8-E2ECA2532E33}">
      <formula1>0</formula1>
    </dataValidation>
  </dataValidations>
  <pageMargins left="0.7" right="0.7" top="0.75" bottom="0.75" header="0.3" footer="0.3"/>
  <pageSetup paperSize="9" scale="45"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BAF77E5-AD79-47CC-A116-7F1597C556E2}">
          <x14:formula1>
            <xm:f>'Resultaat gunningscriterium SEB'!$C$14:$C$21</xm:f>
          </x14:formula1>
          <xm:sqref>D10:D39</xm:sqref>
        </x14:dataValidation>
        <x14:dataValidation type="list" allowBlank="1" showInputMessage="1" showErrorMessage="1" xr:uid="{F32D13C1-10D5-4B2A-88AB-5E8E66A7DA75}">
          <x14:formula1>
            <xm:f>'Resultaat gunningscriterium SEB'!$D$14:$D$19</xm:f>
          </x14:formula1>
          <xm:sqref>E10:E39</xm:sqref>
        </x14:dataValidation>
        <x14:dataValidation type="list" errorStyle="warning" allowBlank="1" showInputMessage="1" showErrorMessage="1" errorTitle="let op" error="Er staat een beperkt aantal voertuigen in het tabblad 'machinelijst SEB'._x000a_Staat het juiste voertuig er niet tussen? Gelieve eigen gegevens in te voeren." xr:uid="{DCD2DB66-5205-4199-903E-3B6DC2CED5DF}">
          <x14:formula1>
            <xm:f>'machinelijst SEB'!$C$81:$C$87</xm:f>
          </x14:formula1>
          <xm:sqref>C43:C72</xm:sqref>
        </x14:dataValidation>
        <x14:dataValidation type="list" errorStyle="warning" allowBlank="1" showInputMessage="1" showErrorMessage="1" errorTitle="let op" error="Komt het materieelstuk voor op het tabblad 'machinelijst SEB'? _x000a__x000a_Zo niet, voer dan eigen gegevens in." xr:uid="{8A1EB789-0A5C-484F-B60D-17206266698C}">
          <x14:formula1>
            <xm:f>'machinelijst SEB'!$C$5:$C$48</xm:f>
          </x14:formula1>
          <xm:sqref>C10:C39</xm:sqref>
        </x14:dataValidation>
        <x14:dataValidation type="list" allowBlank="1" showInputMessage="1" showErrorMessage="1" xr:uid="{D72A39E8-FD51-4443-B0C6-1FE6B70BFC21}">
          <x14:formula1>
            <xm:f>'Resultaat gunningscriterium SEB'!$C$33:$C$47</xm:f>
          </x14:formula1>
          <xm:sqref>D43:D72</xm:sqref>
        </x14:dataValidation>
        <x14:dataValidation type="list" allowBlank="1" showInputMessage="1" showErrorMessage="1" xr:uid="{0986CFF1-2286-4394-B2D2-E6356038C2A2}">
          <x14:formula1>
            <xm:f>'Resultaat gunningscriterium SEB'!$D$33:$D$47</xm:f>
          </x14:formula1>
          <xm:sqref>E43:E72</xm:sqref>
        </x14:dataValidation>
        <x14:dataValidation type="list" allowBlank="1" showInputMessage="1" showErrorMessage="1" xr:uid="{7C7FE742-8B3F-4652-8649-D976D4B3DC6C}">
          <x14:formula1>
            <xm:f>'Resultaat gunningscriterium SEB'!$C$59:$C$64</xm:f>
          </x14:formula1>
          <xm:sqref>D76:D105</xm:sqref>
        </x14:dataValidation>
        <x14:dataValidation type="list" allowBlank="1" showInputMessage="1" showErrorMessage="1" xr:uid="{FE6AB835-9D20-4A91-9EF2-F499C135EAAB}">
          <x14:formula1>
            <xm:f>'Resultaat gunningscriterium SEB'!$D$59:$D$64</xm:f>
          </x14:formula1>
          <xm:sqref>E76:E105</xm:sqref>
        </x14:dataValidation>
        <x14:dataValidation type="list" allowBlank="1" showInputMessage="1" showErrorMessage="1" xr:uid="{D269CD1D-289B-480C-A702-87BA336E98B5}">
          <x14:formula1>
            <xm:f>'Subsidie OG'!$M$4:$M$7</xm:f>
          </x14:formula1>
          <xm:sqref>F76:F105 F10:F39 F43:F72</xm:sqref>
        </x14:dataValidation>
        <x14:dataValidation type="list" errorStyle="warning" allowBlank="1" showInputMessage="1" showErrorMessage="1" errorTitle="let op" error="Er staat een beperkt aantal gereedschappen in het tabblad 'machinelijst SEB'_x000a_Staat het juiste gereedschap er niet tussen? Gelieve eigen gegevens in te voeren." xr:uid="{78131B1C-13FC-4D73-814E-F57B4CC2E6CF}">
          <x14:formula1>
            <xm:f>'machinelijst SEB'!$C$56:$C$79</xm:f>
          </x14:formula1>
          <xm:sqref>C76:C105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theme="8"/>
    <pageSetUpPr fitToPage="1"/>
  </sheetPr>
  <dimension ref="A1:BF131"/>
  <sheetViews>
    <sheetView showGridLines="0" zoomScale="90" zoomScaleNormal="90" workbookViewId="0">
      <selection activeCell="D12" sqref="D12"/>
    </sheetView>
  </sheetViews>
  <sheetFormatPr defaultColWidth="9.28515625" defaultRowHeight="15"/>
  <cols>
    <col min="1" max="1" width="2.7109375" style="127" customWidth="1"/>
    <col min="2" max="2" width="4.140625" customWidth="1"/>
    <col min="3" max="3" width="28.5703125" customWidth="1"/>
    <col min="4" max="5" width="16.5703125" customWidth="1"/>
    <col min="6" max="6" width="18" customWidth="1"/>
    <col min="7" max="7" width="16.5703125" style="64" customWidth="1"/>
    <col min="8" max="10" width="16.5703125" style="6" customWidth="1"/>
    <col min="11" max="12" width="16.5703125" style="64" customWidth="1"/>
    <col min="13" max="13" width="16.5703125" style="115" customWidth="1"/>
    <col min="14" max="15" width="4.5703125" style="115" customWidth="1"/>
    <col min="16" max="37" width="4.5703125" customWidth="1"/>
    <col min="38" max="58" width="4.85546875" customWidth="1"/>
  </cols>
  <sheetData>
    <row r="1" spans="1:58" s="1" customFormat="1" ht="20.100000000000001" customHeight="1">
      <c r="C1" s="77" t="str">
        <f>'Resultaat gunningscriterium SEB'!C1</f>
        <v>Dukaton</v>
      </c>
      <c r="E1" s="484"/>
      <c r="F1" s="484"/>
      <c r="G1" s="63"/>
      <c r="K1" s="63"/>
      <c r="L1" s="63"/>
    </row>
    <row r="2" spans="1:58" s="3" customFormat="1" ht="15" customHeight="1">
      <c r="A2" s="10"/>
      <c r="C2" s="2" t="s">
        <v>90</v>
      </c>
      <c r="E2" s="484"/>
      <c r="F2" s="484"/>
      <c r="G2" s="4"/>
      <c r="K2" s="4"/>
      <c r="L2" s="4"/>
      <c r="O2" s="4"/>
      <c r="P2" s="4"/>
      <c r="Y2" s="4"/>
      <c r="Z2" s="4"/>
    </row>
    <row r="3" spans="1:58" s="3" customFormat="1" ht="15" customHeight="1">
      <c r="A3" s="10"/>
      <c r="C3" s="13"/>
      <c r="G3" s="4"/>
      <c r="H3"/>
      <c r="K3" s="4"/>
      <c r="L3" s="4"/>
      <c r="O3" s="4"/>
      <c r="P3" s="4"/>
      <c r="Y3" s="4"/>
      <c r="Z3" s="4"/>
    </row>
    <row r="4" spans="1:58" s="3" customFormat="1" ht="15" customHeight="1">
      <c r="A4" s="10"/>
      <c r="C4" s="13" t="s">
        <v>78</v>
      </c>
      <c r="D4" s="117" t="s">
        <v>91</v>
      </c>
      <c r="E4" s="117"/>
      <c r="F4" s="117"/>
      <c r="G4" s="117"/>
      <c r="H4" s="117"/>
      <c r="I4" s="117"/>
      <c r="J4" s="117"/>
      <c r="K4" s="4"/>
      <c r="L4" s="4"/>
      <c r="N4" s="119"/>
      <c r="O4" s="4"/>
      <c r="P4" s="4"/>
      <c r="Y4" s="4"/>
      <c r="Z4" s="4"/>
    </row>
    <row r="5" spans="1:58" s="3" customFormat="1" ht="15" customHeight="1">
      <c r="A5" s="10"/>
      <c r="C5" s="13"/>
      <c r="G5" s="4"/>
      <c r="K5" s="4"/>
      <c r="L5" s="4"/>
      <c r="M5" s="4"/>
      <c r="N5" s="120"/>
      <c r="O5" s="4"/>
      <c r="P5" s="4"/>
      <c r="Y5" s="4"/>
      <c r="Z5" s="4"/>
    </row>
    <row r="6" spans="1:58" s="3" customFormat="1" ht="15" customHeight="1">
      <c r="A6" s="10"/>
      <c r="C6" s="13" t="s">
        <v>92</v>
      </c>
      <c r="D6" s="3" t="str">
        <f>IF('invulblad opdrachtnemer'!D6="","",'invulblad opdrachtnemer'!D6)</f>
        <v/>
      </c>
      <c r="G6" s="4"/>
      <c r="K6" s="4"/>
      <c r="L6" s="4"/>
      <c r="N6" s="120"/>
      <c r="P6" s="78"/>
      <c r="Y6" s="4"/>
      <c r="Z6" s="4"/>
    </row>
    <row r="7" spans="1:58" s="3" customFormat="1" ht="15" customHeight="1" thickBot="1">
      <c r="A7" s="10"/>
      <c r="C7"/>
      <c r="D7" s="7"/>
      <c r="E7" s="7"/>
      <c r="F7" s="7"/>
      <c r="G7" s="4"/>
      <c r="H7" s="7"/>
      <c r="I7" s="7"/>
      <c r="J7" s="7"/>
      <c r="K7" s="7"/>
      <c r="L7" s="7"/>
      <c r="M7" s="7"/>
      <c r="N7" s="7"/>
      <c r="O7" s="7"/>
      <c r="P7" s="78"/>
      <c r="Y7" s="4"/>
      <c r="Z7" s="4"/>
    </row>
    <row r="8" spans="1:58" s="3" customFormat="1" ht="32.1" customHeight="1" thickBot="1">
      <c r="A8" s="10"/>
      <c r="C8" s="277" t="str">
        <f>'Resultaat gunningscriterium SEB'!C12</f>
        <v>BOUWWERKTUIGEN (A1)</v>
      </c>
      <c r="D8" s="278"/>
      <c r="E8" s="278"/>
      <c r="F8" s="278"/>
      <c r="G8" s="485" t="s">
        <v>93</v>
      </c>
      <c r="H8" s="486"/>
      <c r="I8" s="486"/>
      <c r="J8" s="486"/>
      <c r="K8" s="487"/>
      <c r="L8" s="485" t="s">
        <v>94</v>
      </c>
      <c r="M8" s="487"/>
      <c r="N8" s="298" t="s">
        <v>95</v>
      </c>
      <c r="O8" s="299"/>
      <c r="P8" s="299"/>
      <c r="Q8" s="299"/>
      <c r="R8" s="478"/>
      <c r="S8" s="478"/>
      <c r="T8" s="478"/>
      <c r="U8" s="478"/>
      <c r="V8" s="478"/>
      <c r="W8" s="478"/>
      <c r="X8" s="478"/>
      <c r="Y8" s="479"/>
      <c r="Z8" s="508" t="s">
        <v>96</v>
      </c>
      <c r="AA8" s="509"/>
      <c r="AB8" s="509"/>
      <c r="AC8" s="509"/>
      <c r="AD8" s="509"/>
      <c r="AE8" s="509"/>
      <c r="AF8" s="509"/>
      <c r="AG8" s="509"/>
      <c r="AH8" s="509"/>
      <c r="AI8" s="509"/>
      <c r="AJ8" s="509"/>
      <c r="AK8" s="509"/>
      <c r="AL8" s="509"/>
      <c r="AM8" s="509"/>
      <c r="AN8" s="509"/>
      <c r="AO8" s="509"/>
      <c r="AP8" s="509"/>
      <c r="AQ8" s="509"/>
      <c r="AR8" s="509"/>
      <c r="AS8" s="509"/>
      <c r="AT8" s="509"/>
      <c r="AU8" s="509"/>
      <c r="AV8" s="509"/>
      <c r="AW8" s="509"/>
      <c r="AX8" s="509"/>
      <c r="AY8" s="509"/>
      <c r="AZ8" s="509"/>
      <c r="BA8" s="509"/>
      <c r="BB8" s="509"/>
      <c r="BC8" s="509"/>
      <c r="BD8" s="509"/>
      <c r="BE8" s="509"/>
      <c r="BF8" s="510"/>
    </row>
    <row r="9" spans="1:58" s="30" customFormat="1" ht="32.1" customHeight="1" thickBot="1">
      <c r="A9" s="121"/>
      <c r="C9" s="301" t="s">
        <v>97</v>
      </c>
      <c r="D9" s="302" t="s">
        <v>33</v>
      </c>
      <c r="E9" s="303" t="s">
        <v>34</v>
      </c>
      <c r="F9" s="304" t="s">
        <v>81</v>
      </c>
      <c r="G9" s="305" t="s">
        <v>98</v>
      </c>
      <c r="H9" s="306" t="s">
        <v>99</v>
      </c>
      <c r="I9" s="306" t="s">
        <v>100</v>
      </c>
      <c r="J9" s="304" t="s">
        <v>101</v>
      </c>
      <c r="K9" s="307" t="s">
        <v>102</v>
      </c>
      <c r="L9" s="372" t="s">
        <v>103</v>
      </c>
      <c r="M9" s="294" t="s">
        <v>104</v>
      </c>
      <c r="N9" s="311">
        <v>8</v>
      </c>
      <c r="O9" s="311">
        <v>9</v>
      </c>
      <c r="P9" s="311">
        <v>10</v>
      </c>
      <c r="Q9" s="311">
        <v>11</v>
      </c>
      <c r="R9" s="311">
        <v>12</v>
      </c>
      <c r="S9" s="311">
        <v>13</v>
      </c>
      <c r="T9" s="311">
        <v>14</v>
      </c>
      <c r="U9" s="311">
        <v>15</v>
      </c>
      <c r="V9" s="311">
        <v>16</v>
      </c>
      <c r="W9" s="311">
        <v>17</v>
      </c>
      <c r="X9" s="311">
        <v>18</v>
      </c>
      <c r="Y9" s="311">
        <v>19</v>
      </c>
      <c r="Z9" s="311">
        <v>20</v>
      </c>
      <c r="AA9" s="311">
        <v>21</v>
      </c>
      <c r="AB9" s="311">
        <v>22</v>
      </c>
      <c r="AC9" s="311">
        <v>23</v>
      </c>
      <c r="AD9" s="311">
        <v>24</v>
      </c>
      <c r="AE9" s="311">
        <v>25</v>
      </c>
      <c r="AF9" s="311">
        <v>26</v>
      </c>
      <c r="AG9" s="311">
        <v>27</v>
      </c>
      <c r="AH9" s="311">
        <v>28</v>
      </c>
      <c r="AI9" s="311">
        <v>29</v>
      </c>
      <c r="AJ9" s="311">
        <v>30</v>
      </c>
      <c r="AK9" s="311">
        <v>31</v>
      </c>
      <c r="AL9" s="311">
        <v>32</v>
      </c>
      <c r="AM9" s="311">
        <v>33</v>
      </c>
      <c r="AN9" s="311">
        <v>34</v>
      </c>
      <c r="AO9" s="311">
        <v>35</v>
      </c>
      <c r="AP9" s="311">
        <v>36</v>
      </c>
      <c r="AQ9" s="311">
        <v>37</v>
      </c>
      <c r="AR9" s="311">
        <v>38</v>
      </c>
      <c r="AS9" s="311">
        <v>39</v>
      </c>
      <c r="AT9" s="311">
        <v>40</v>
      </c>
      <c r="AU9" s="311">
        <v>41</v>
      </c>
      <c r="AV9" s="311">
        <v>42</v>
      </c>
      <c r="AW9" s="311">
        <v>43</v>
      </c>
      <c r="AX9" s="311">
        <v>44</v>
      </c>
      <c r="AY9" s="311">
        <v>45</v>
      </c>
      <c r="AZ9" s="311">
        <v>46</v>
      </c>
      <c r="BA9" s="311">
        <v>47</v>
      </c>
      <c r="BB9" s="311">
        <v>48</v>
      </c>
      <c r="BC9" s="311">
        <v>49</v>
      </c>
      <c r="BD9" s="311">
        <v>50</v>
      </c>
      <c r="BE9" s="311">
        <v>51</v>
      </c>
      <c r="BF9" s="312">
        <v>52</v>
      </c>
    </row>
    <row r="10" spans="1:58" s="3" customFormat="1" ht="15" customHeight="1">
      <c r="A10" s="52"/>
      <c r="B10" s="3">
        <v>1</v>
      </c>
      <c r="C10" s="33" t="str">
        <f>IF('invulblad opdrachtnemer'!C10="","",'invulblad opdrachtnemer'!C10)</f>
        <v/>
      </c>
      <c r="D10" s="45" t="str">
        <f>IF('invulblad opdrachtnemer'!D10="","",'invulblad opdrachtnemer'!D10)</f>
        <v/>
      </c>
      <c r="E10" s="51" t="str">
        <f>IF('invulblad opdrachtnemer'!E10="","",'invulblad opdrachtnemer'!E10)</f>
        <v/>
      </c>
      <c r="F10" s="51" t="str">
        <f>IF('invulblad opdrachtnemer'!F10="","",'invulblad opdrachtnemer'!F10)</f>
        <v/>
      </c>
      <c r="G10" s="242"/>
      <c r="H10" s="128"/>
      <c r="I10" s="128"/>
      <c r="J10" s="128"/>
      <c r="K10" s="229"/>
      <c r="L10" s="470">
        <f>'invulblad opdrachtnemer'!I10</f>
        <v>0</v>
      </c>
      <c r="M10" s="374">
        <f>SUM(N10:AK10)</f>
        <v>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480"/>
    </row>
    <row r="11" spans="1:58" s="3" customFormat="1" ht="15" customHeight="1">
      <c r="A11" s="221"/>
      <c r="B11" s="3">
        <v>2</v>
      </c>
      <c r="C11" s="14" t="str">
        <f>IF('invulblad opdrachtnemer'!C11="","",'invulblad opdrachtnemer'!C11)</f>
        <v/>
      </c>
      <c r="D11" s="46" t="str">
        <f>IF('invulblad opdrachtnemer'!D11="","",'invulblad opdrachtnemer'!D11)</f>
        <v/>
      </c>
      <c r="E11" s="122" t="str">
        <f>IF('invulblad opdrachtnemer'!E11="","",'invulblad opdrachtnemer'!E11)</f>
        <v/>
      </c>
      <c r="F11" s="122" t="str">
        <f>IF('invulblad opdrachtnemer'!F11="","",'invulblad opdrachtnemer'!F11)</f>
        <v/>
      </c>
      <c r="G11" s="243"/>
      <c r="H11" s="129"/>
      <c r="I11" s="129"/>
      <c r="J11" s="129"/>
      <c r="K11" s="230"/>
      <c r="L11" s="471">
        <f>'invulblad opdrachtnemer'!I11</f>
        <v>0</v>
      </c>
      <c r="M11" s="376">
        <f t="shared" ref="M11:M39" si="0">SUM(N11:AK11)</f>
        <v>0</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481"/>
    </row>
    <row r="12" spans="1:58" s="3" customFormat="1" ht="15" customHeight="1">
      <c r="A12" s="221"/>
      <c r="B12" s="3">
        <v>3</v>
      </c>
      <c r="C12" s="14" t="str">
        <f>IF('invulblad opdrachtnemer'!C12="","",'invulblad opdrachtnemer'!C12)</f>
        <v/>
      </c>
      <c r="D12" s="46" t="str">
        <f>IF('invulblad opdrachtnemer'!D12="","",'invulblad opdrachtnemer'!D12)</f>
        <v/>
      </c>
      <c r="E12" s="122" t="str">
        <f>IF('invulblad opdrachtnemer'!E12="","",'invulblad opdrachtnemer'!E12)</f>
        <v/>
      </c>
      <c r="F12" s="122" t="str">
        <f>IF('invulblad opdrachtnemer'!F12="","",'invulblad opdrachtnemer'!F12)</f>
        <v/>
      </c>
      <c r="G12" s="243"/>
      <c r="H12" s="129"/>
      <c r="I12" s="129"/>
      <c r="J12" s="129"/>
      <c r="K12" s="230"/>
      <c r="L12" s="471">
        <f>'invulblad opdrachtnemer'!I12</f>
        <v>0</v>
      </c>
      <c r="M12" s="376">
        <f t="shared" si="0"/>
        <v>0</v>
      </c>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481"/>
    </row>
    <row r="13" spans="1:58" s="3" customFormat="1" ht="15" customHeight="1">
      <c r="A13" s="221"/>
      <c r="B13" s="3">
        <v>4</v>
      </c>
      <c r="C13" s="14" t="str">
        <f>IF('invulblad opdrachtnemer'!C13="","",'invulblad opdrachtnemer'!C13)</f>
        <v/>
      </c>
      <c r="D13" s="46" t="str">
        <f>IF('invulblad opdrachtnemer'!D13="","",'invulblad opdrachtnemer'!D13)</f>
        <v/>
      </c>
      <c r="E13" s="122" t="str">
        <f>IF('invulblad opdrachtnemer'!E13="","",'invulblad opdrachtnemer'!E13)</f>
        <v/>
      </c>
      <c r="F13" s="122" t="str">
        <f>IF('invulblad opdrachtnemer'!F13="","",'invulblad opdrachtnemer'!F13)</f>
        <v/>
      </c>
      <c r="G13" s="243"/>
      <c r="H13" s="129"/>
      <c r="I13" s="129"/>
      <c r="J13" s="129"/>
      <c r="K13" s="230"/>
      <c r="L13" s="471">
        <f>'invulblad opdrachtnemer'!I13</f>
        <v>0</v>
      </c>
      <c r="M13" s="376">
        <f t="shared" si="0"/>
        <v>0</v>
      </c>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481"/>
    </row>
    <row r="14" spans="1:58" s="3" customFormat="1" ht="15" customHeight="1">
      <c r="A14" s="221"/>
      <c r="B14" s="3">
        <v>5</v>
      </c>
      <c r="C14" s="14" t="str">
        <f>IF('invulblad opdrachtnemer'!C14="","",'invulblad opdrachtnemer'!C14)</f>
        <v/>
      </c>
      <c r="D14" s="46" t="str">
        <f>IF('invulblad opdrachtnemer'!D14="","",'invulblad opdrachtnemer'!D14)</f>
        <v/>
      </c>
      <c r="E14" s="46" t="str">
        <f>IF('invulblad opdrachtnemer'!E14="","",'invulblad opdrachtnemer'!E14)</f>
        <v/>
      </c>
      <c r="F14" s="122" t="str">
        <f>IF('invulblad opdrachtnemer'!F14="","",'invulblad opdrachtnemer'!F14)</f>
        <v/>
      </c>
      <c r="G14" s="243"/>
      <c r="H14" s="129"/>
      <c r="I14" s="129"/>
      <c r="J14" s="129"/>
      <c r="K14" s="230"/>
      <c r="L14" s="471">
        <f>'invulblad opdrachtnemer'!I14</f>
        <v>0</v>
      </c>
      <c r="M14" s="376">
        <f t="shared" si="0"/>
        <v>0</v>
      </c>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481"/>
    </row>
    <row r="15" spans="1:58" s="3" customFormat="1" ht="15" customHeight="1">
      <c r="A15" s="52"/>
      <c r="B15" s="3">
        <v>6</v>
      </c>
      <c r="C15" s="14" t="str">
        <f>IF('invulblad opdrachtnemer'!C15="","",'invulblad opdrachtnemer'!C15)</f>
        <v/>
      </c>
      <c r="D15" s="46" t="str">
        <f>IF('invulblad opdrachtnemer'!D15="","",'invulblad opdrachtnemer'!D15)</f>
        <v/>
      </c>
      <c r="E15" s="46" t="str">
        <f>IF('invulblad opdrachtnemer'!E15="","",'invulblad opdrachtnemer'!E15)</f>
        <v/>
      </c>
      <c r="F15" s="122" t="str">
        <f>IF('invulblad opdrachtnemer'!F15="","",'invulblad opdrachtnemer'!F15)</f>
        <v/>
      </c>
      <c r="G15" s="243"/>
      <c r="H15" s="129"/>
      <c r="I15" s="129"/>
      <c r="J15" s="129"/>
      <c r="K15" s="230"/>
      <c r="L15" s="471">
        <f>'invulblad opdrachtnemer'!I15</f>
        <v>0</v>
      </c>
      <c r="M15" s="376">
        <f t="shared" si="0"/>
        <v>0</v>
      </c>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481"/>
    </row>
    <row r="16" spans="1:58" s="3" customFormat="1" ht="15" customHeight="1">
      <c r="A16" s="221"/>
      <c r="B16" s="3">
        <v>7</v>
      </c>
      <c r="C16" s="14" t="str">
        <f>IF('invulblad opdrachtnemer'!C16="","",'invulblad opdrachtnemer'!C16)</f>
        <v/>
      </c>
      <c r="D16" s="46" t="str">
        <f>IF('invulblad opdrachtnemer'!D16="","",'invulblad opdrachtnemer'!D16)</f>
        <v/>
      </c>
      <c r="E16" s="46" t="str">
        <f>IF('invulblad opdrachtnemer'!E16="","",'invulblad opdrachtnemer'!E16)</f>
        <v/>
      </c>
      <c r="F16" s="122" t="str">
        <f>IF('invulblad opdrachtnemer'!F16="","",'invulblad opdrachtnemer'!F16)</f>
        <v/>
      </c>
      <c r="G16" s="243"/>
      <c r="H16" s="129"/>
      <c r="I16" s="129"/>
      <c r="J16" s="129"/>
      <c r="K16" s="230"/>
      <c r="L16" s="471">
        <f>'invulblad opdrachtnemer'!I16</f>
        <v>0</v>
      </c>
      <c r="M16" s="376">
        <f t="shared" si="0"/>
        <v>0</v>
      </c>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481"/>
    </row>
    <row r="17" spans="1:58" s="3" customFormat="1" ht="15" customHeight="1">
      <c r="A17" s="221"/>
      <c r="B17" s="3">
        <v>8</v>
      </c>
      <c r="C17" s="14" t="str">
        <f>IF('invulblad opdrachtnemer'!C17="","",'invulblad opdrachtnemer'!C17)</f>
        <v/>
      </c>
      <c r="D17" s="46" t="str">
        <f>IF('invulblad opdrachtnemer'!D17="","",'invulblad opdrachtnemer'!D17)</f>
        <v/>
      </c>
      <c r="E17" s="46" t="str">
        <f>IF('invulblad opdrachtnemer'!E17="","",'invulblad opdrachtnemer'!E17)</f>
        <v/>
      </c>
      <c r="F17" s="122" t="str">
        <f>IF('invulblad opdrachtnemer'!F17="","",'invulblad opdrachtnemer'!F17)</f>
        <v/>
      </c>
      <c r="G17" s="243"/>
      <c r="H17" s="129"/>
      <c r="I17" s="129"/>
      <c r="J17" s="129"/>
      <c r="K17" s="230"/>
      <c r="L17" s="471">
        <f>'invulblad opdrachtnemer'!I17</f>
        <v>0</v>
      </c>
      <c r="M17" s="376">
        <f t="shared" si="0"/>
        <v>0</v>
      </c>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481"/>
    </row>
    <row r="18" spans="1:58" s="10" customFormat="1" ht="15" customHeight="1">
      <c r="A18" s="221"/>
      <c r="B18" s="3">
        <v>9</v>
      </c>
      <c r="C18" s="14" t="str">
        <f>IF('invulblad opdrachtnemer'!C18="","",'invulblad opdrachtnemer'!C18)</f>
        <v/>
      </c>
      <c r="D18" s="46" t="str">
        <f>IF('invulblad opdrachtnemer'!D18="","",'invulblad opdrachtnemer'!D18)</f>
        <v/>
      </c>
      <c r="E18" s="46" t="str">
        <f>IF('invulblad opdrachtnemer'!E18="","",'invulblad opdrachtnemer'!E18)</f>
        <v/>
      </c>
      <c r="F18" s="122" t="str">
        <f>IF('invulblad opdrachtnemer'!F18="","",'invulblad opdrachtnemer'!F18)</f>
        <v/>
      </c>
      <c r="G18" s="243"/>
      <c r="H18" s="129"/>
      <c r="I18" s="129"/>
      <c r="J18" s="129"/>
      <c r="K18" s="230"/>
      <c r="L18" s="471">
        <f>'invulblad opdrachtnemer'!I18</f>
        <v>0</v>
      </c>
      <c r="M18" s="376">
        <f t="shared" si="0"/>
        <v>0</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481"/>
    </row>
    <row r="19" spans="1:58" s="10" customFormat="1" ht="15" customHeight="1">
      <c r="A19" s="221"/>
      <c r="B19" s="3">
        <v>10</v>
      </c>
      <c r="C19" s="14" t="str">
        <f>IF('invulblad opdrachtnemer'!C19="","",'invulblad opdrachtnemer'!C19)</f>
        <v/>
      </c>
      <c r="D19" s="46" t="str">
        <f>IF('invulblad opdrachtnemer'!D19="","",'invulblad opdrachtnemer'!D19)</f>
        <v/>
      </c>
      <c r="E19" s="46" t="str">
        <f>IF('invulblad opdrachtnemer'!E19="","",'invulblad opdrachtnemer'!E19)</f>
        <v/>
      </c>
      <c r="F19" s="122" t="str">
        <f>IF('invulblad opdrachtnemer'!F19="","",'invulblad opdrachtnemer'!F19)</f>
        <v/>
      </c>
      <c r="G19" s="243"/>
      <c r="H19" s="129"/>
      <c r="I19" s="129"/>
      <c r="J19" s="129"/>
      <c r="K19" s="230"/>
      <c r="L19" s="471">
        <f>'invulblad opdrachtnemer'!I19</f>
        <v>0</v>
      </c>
      <c r="M19" s="376">
        <f t="shared" si="0"/>
        <v>0</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481"/>
    </row>
    <row r="20" spans="1:58" s="10" customFormat="1" ht="15" customHeight="1">
      <c r="A20" s="52"/>
      <c r="B20" s="3">
        <v>11</v>
      </c>
      <c r="C20" s="14" t="str">
        <f>IF('invulblad opdrachtnemer'!C20="","",'invulblad opdrachtnemer'!C20)</f>
        <v/>
      </c>
      <c r="D20" s="46" t="str">
        <f>IF('invulblad opdrachtnemer'!D20="","",'invulblad opdrachtnemer'!D20)</f>
        <v/>
      </c>
      <c r="E20" s="46" t="str">
        <f>IF('invulblad opdrachtnemer'!E20="","",'invulblad opdrachtnemer'!E20)</f>
        <v/>
      </c>
      <c r="F20" s="122" t="str">
        <f>IF('invulblad opdrachtnemer'!F20="","",'invulblad opdrachtnemer'!F20)</f>
        <v/>
      </c>
      <c r="G20" s="243"/>
      <c r="H20" s="129"/>
      <c r="I20" s="129"/>
      <c r="J20" s="129"/>
      <c r="K20" s="230"/>
      <c r="L20" s="471">
        <f>'invulblad opdrachtnemer'!I20</f>
        <v>0</v>
      </c>
      <c r="M20" s="376">
        <f t="shared" si="0"/>
        <v>0</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481"/>
    </row>
    <row r="21" spans="1:58" s="10" customFormat="1" ht="15" customHeight="1">
      <c r="A21" s="221"/>
      <c r="B21" s="3">
        <v>12</v>
      </c>
      <c r="C21" s="14" t="str">
        <f>IF('invulblad opdrachtnemer'!C21="","",'invulblad opdrachtnemer'!C21)</f>
        <v/>
      </c>
      <c r="D21" s="46" t="str">
        <f>IF('invulblad opdrachtnemer'!D21="","",'invulblad opdrachtnemer'!D21)</f>
        <v/>
      </c>
      <c r="E21" s="46" t="str">
        <f>IF('invulblad opdrachtnemer'!E21="","",'invulblad opdrachtnemer'!E21)</f>
        <v/>
      </c>
      <c r="F21" s="122" t="str">
        <f>IF('invulblad opdrachtnemer'!F21="","",'invulblad opdrachtnemer'!F21)</f>
        <v/>
      </c>
      <c r="G21" s="243"/>
      <c r="H21" s="129"/>
      <c r="I21" s="129"/>
      <c r="J21" s="129"/>
      <c r="K21" s="230"/>
      <c r="L21" s="471">
        <f>'invulblad opdrachtnemer'!I21</f>
        <v>0</v>
      </c>
      <c r="M21" s="376">
        <f t="shared" si="0"/>
        <v>0</v>
      </c>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481"/>
    </row>
    <row r="22" spans="1:58" s="10" customFormat="1" ht="15" customHeight="1">
      <c r="A22" s="221"/>
      <c r="B22" s="3">
        <v>13</v>
      </c>
      <c r="C22" s="14" t="str">
        <f>IF('invulblad opdrachtnemer'!C22="","",'invulblad opdrachtnemer'!C22)</f>
        <v/>
      </c>
      <c r="D22" s="46" t="str">
        <f>IF('invulblad opdrachtnemer'!D22="","",'invulblad opdrachtnemer'!D22)</f>
        <v/>
      </c>
      <c r="E22" s="46" t="str">
        <f>IF('invulblad opdrachtnemer'!E22="","",'invulblad opdrachtnemer'!E22)</f>
        <v/>
      </c>
      <c r="F22" s="122" t="str">
        <f>IF('invulblad opdrachtnemer'!F22="","",'invulblad opdrachtnemer'!F22)</f>
        <v/>
      </c>
      <c r="G22" s="243"/>
      <c r="H22" s="129"/>
      <c r="I22" s="129"/>
      <c r="J22" s="129"/>
      <c r="K22" s="230"/>
      <c r="L22" s="471">
        <f>'invulblad opdrachtnemer'!I22</f>
        <v>0</v>
      </c>
      <c r="M22" s="376">
        <f t="shared" si="0"/>
        <v>0</v>
      </c>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481"/>
    </row>
    <row r="23" spans="1:58" s="10" customFormat="1" ht="15" customHeight="1">
      <c r="A23" s="221"/>
      <c r="B23" s="3">
        <v>14</v>
      </c>
      <c r="C23" s="14" t="str">
        <f>IF('invulblad opdrachtnemer'!C23="","",'invulblad opdrachtnemer'!C23)</f>
        <v/>
      </c>
      <c r="D23" s="46" t="str">
        <f>IF('invulblad opdrachtnemer'!D23="","",'invulblad opdrachtnemer'!D23)</f>
        <v/>
      </c>
      <c r="E23" s="46" t="str">
        <f>IF('invulblad opdrachtnemer'!E23="","",'invulblad opdrachtnemer'!E23)</f>
        <v/>
      </c>
      <c r="F23" s="122" t="str">
        <f>IF('invulblad opdrachtnemer'!F23="","",'invulblad opdrachtnemer'!F23)</f>
        <v/>
      </c>
      <c r="G23" s="243"/>
      <c r="H23" s="129"/>
      <c r="I23" s="129"/>
      <c r="J23" s="129"/>
      <c r="K23" s="230"/>
      <c r="L23" s="471">
        <f>'invulblad opdrachtnemer'!I23</f>
        <v>0</v>
      </c>
      <c r="M23" s="376">
        <f t="shared" ref="M23:M38" si="1">SUM(N23:AK23)</f>
        <v>0</v>
      </c>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481"/>
    </row>
    <row r="24" spans="1:58" s="10" customFormat="1" ht="15" customHeight="1">
      <c r="A24" s="221"/>
      <c r="B24" s="3">
        <v>15</v>
      </c>
      <c r="C24" s="14" t="str">
        <f>IF('invulblad opdrachtnemer'!C24="","",'invulblad opdrachtnemer'!C24)</f>
        <v/>
      </c>
      <c r="D24" s="46" t="str">
        <f>IF('invulblad opdrachtnemer'!D24="","",'invulblad opdrachtnemer'!D24)</f>
        <v/>
      </c>
      <c r="E24" s="46" t="str">
        <f>IF('invulblad opdrachtnemer'!E24="","",'invulblad opdrachtnemer'!E24)</f>
        <v/>
      </c>
      <c r="F24" s="122" t="str">
        <f>IF('invulblad opdrachtnemer'!F24="","",'invulblad opdrachtnemer'!F24)</f>
        <v/>
      </c>
      <c r="G24" s="243"/>
      <c r="H24" s="129"/>
      <c r="I24" s="129"/>
      <c r="J24" s="129"/>
      <c r="K24" s="230"/>
      <c r="L24" s="471">
        <f>'invulblad opdrachtnemer'!I24</f>
        <v>0</v>
      </c>
      <c r="M24" s="376">
        <f t="shared" si="1"/>
        <v>0</v>
      </c>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481"/>
    </row>
    <row r="25" spans="1:58" s="10" customFormat="1" ht="15" customHeight="1">
      <c r="A25" s="221"/>
      <c r="B25" s="3">
        <v>16</v>
      </c>
      <c r="C25" s="14" t="str">
        <f>IF('invulblad opdrachtnemer'!C25="","",'invulblad opdrachtnemer'!C25)</f>
        <v/>
      </c>
      <c r="D25" s="46" t="str">
        <f>IF('invulblad opdrachtnemer'!D25="","",'invulblad opdrachtnemer'!D25)</f>
        <v/>
      </c>
      <c r="E25" s="46" t="str">
        <f>IF('invulblad opdrachtnemer'!E25="","",'invulblad opdrachtnemer'!E25)</f>
        <v/>
      </c>
      <c r="F25" s="122" t="str">
        <f>IF('invulblad opdrachtnemer'!F25="","",'invulblad opdrachtnemer'!F25)</f>
        <v/>
      </c>
      <c r="G25" s="243"/>
      <c r="H25" s="129"/>
      <c r="I25" s="129"/>
      <c r="J25" s="129"/>
      <c r="K25" s="230"/>
      <c r="L25" s="471">
        <f>'invulblad opdrachtnemer'!I25</f>
        <v>0</v>
      </c>
      <c r="M25" s="376">
        <f t="shared" si="1"/>
        <v>0</v>
      </c>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481"/>
    </row>
    <row r="26" spans="1:58" s="10" customFormat="1" ht="15" customHeight="1">
      <c r="A26" s="221"/>
      <c r="B26" s="3">
        <v>17</v>
      </c>
      <c r="C26" s="14" t="str">
        <f>IF('invulblad opdrachtnemer'!C26="","",'invulblad opdrachtnemer'!C26)</f>
        <v/>
      </c>
      <c r="D26" s="46" t="str">
        <f>IF('invulblad opdrachtnemer'!D26="","",'invulblad opdrachtnemer'!D26)</f>
        <v/>
      </c>
      <c r="E26" s="46" t="str">
        <f>IF('invulblad opdrachtnemer'!E26="","",'invulblad opdrachtnemer'!E26)</f>
        <v/>
      </c>
      <c r="F26" s="122" t="str">
        <f>IF('invulblad opdrachtnemer'!F26="","",'invulblad opdrachtnemer'!F26)</f>
        <v/>
      </c>
      <c r="G26" s="243"/>
      <c r="H26" s="129"/>
      <c r="I26" s="129"/>
      <c r="J26" s="129"/>
      <c r="K26" s="230"/>
      <c r="L26" s="471">
        <f>'invulblad opdrachtnemer'!I26</f>
        <v>0</v>
      </c>
      <c r="M26" s="376">
        <f t="shared" si="1"/>
        <v>0</v>
      </c>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481"/>
    </row>
    <row r="27" spans="1:58" s="10" customFormat="1" ht="15" customHeight="1">
      <c r="A27" s="221"/>
      <c r="B27" s="3">
        <v>18</v>
      </c>
      <c r="C27" s="14" t="str">
        <f>IF('invulblad opdrachtnemer'!C27="","",'invulblad opdrachtnemer'!C27)</f>
        <v/>
      </c>
      <c r="D27" s="46" t="str">
        <f>IF('invulblad opdrachtnemer'!D27="","",'invulblad opdrachtnemer'!D27)</f>
        <v/>
      </c>
      <c r="E27" s="46" t="str">
        <f>IF('invulblad opdrachtnemer'!E27="","",'invulblad opdrachtnemer'!E27)</f>
        <v/>
      </c>
      <c r="F27" s="122" t="str">
        <f>IF('invulblad opdrachtnemer'!F27="","",'invulblad opdrachtnemer'!F27)</f>
        <v/>
      </c>
      <c r="G27" s="243"/>
      <c r="H27" s="129"/>
      <c r="I27" s="129"/>
      <c r="J27" s="129"/>
      <c r="K27" s="230"/>
      <c r="L27" s="471">
        <f>'invulblad opdrachtnemer'!I27</f>
        <v>0</v>
      </c>
      <c r="M27" s="376">
        <f t="shared" si="1"/>
        <v>0</v>
      </c>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481"/>
    </row>
    <row r="28" spans="1:58" s="10" customFormat="1" ht="15" customHeight="1">
      <c r="A28" s="221"/>
      <c r="B28" s="3">
        <v>19</v>
      </c>
      <c r="C28" s="14" t="str">
        <f>IF('invulblad opdrachtnemer'!C28="","",'invulblad opdrachtnemer'!C28)</f>
        <v/>
      </c>
      <c r="D28" s="46" t="str">
        <f>IF('invulblad opdrachtnemer'!D28="","",'invulblad opdrachtnemer'!D28)</f>
        <v/>
      </c>
      <c r="E28" s="46" t="str">
        <f>IF('invulblad opdrachtnemer'!E28="","",'invulblad opdrachtnemer'!E28)</f>
        <v/>
      </c>
      <c r="F28" s="122" t="str">
        <f>IF('invulblad opdrachtnemer'!F28="","",'invulblad opdrachtnemer'!F28)</f>
        <v/>
      </c>
      <c r="G28" s="243"/>
      <c r="H28" s="129"/>
      <c r="I28" s="129"/>
      <c r="J28" s="129"/>
      <c r="K28" s="230"/>
      <c r="L28" s="471">
        <f>'invulblad opdrachtnemer'!I28</f>
        <v>0</v>
      </c>
      <c r="M28" s="376">
        <f t="shared" si="1"/>
        <v>0</v>
      </c>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481"/>
    </row>
    <row r="29" spans="1:58" s="10" customFormat="1" ht="15" customHeight="1">
      <c r="A29" s="221"/>
      <c r="B29" s="3">
        <v>20</v>
      </c>
      <c r="C29" s="14" t="str">
        <f>IF('invulblad opdrachtnemer'!C29="","",'invulblad opdrachtnemer'!C29)</f>
        <v/>
      </c>
      <c r="D29" s="46" t="str">
        <f>IF('invulblad opdrachtnemer'!D29="","",'invulblad opdrachtnemer'!D29)</f>
        <v/>
      </c>
      <c r="E29" s="46" t="str">
        <f>IF('invulblad opdrachtnemer'!E29="","",'invulblad opdrachtnemer'!E29)</f>
        <v/>
      </c>
      <c r="F29" s="122" t="str">
        <f>IF('invulblad opdrachtnemer'!F29="","",'invulblad opdrachtnemer'!F29)</f>
        <v/>
      </c>
      <c r="G29" s="243"/>
      <c r="H29" s="129"/>
      <c r="I29" s="129"/>
      <c r="J29" s="129"/>
      <c r="K29" s="230"/>
      <c r="L29" s="471">
        <f>'invulblad opdrachtnemer'!I29</f>
        <v>0</v>
      </c>
      <c r="M29" s="376">
        <f t="shared" si="1"/>
        <v>0</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481"/>
    </row>
    <row r="30" spans="1:58" s="10" customFormat="1" ht="15" customHeight="1">
      <c r="A30" s="221"/>
      <c r="B30" s="3">
        <v>21</v>
      </c>
      <c r="C30" s="14" t="str">
        <f>IF('invulblad opdrachtnemer'!C30="","",'invulblad opdrachtnemer'!C30)</f>
        <v/>
      </c>
      <c r="D30" s="46" t="str">
        <f>IF('invulblad opdrachtnemer'!D30="","",'invulblad opdrachtnemer'!D30)</f>
        <v/>
      </c>
      <c r="E30" s="46" t="str">
        <f>IF('invulblad opdrachtnemer'!E30="","",'invulblad opdrachtnemer'!E30)</f>
        <v/>
      </c>
      <c r="F30" s="122" t="str">
        <f>IF('invulblad opdrachtnemer'!F30="","",'invulblad opdrachtnemer'!F30)</f>
        <v/>
      </c>
      <c r="G30" s="243"/>
      <c r="H30" s="129"/>
      <c r="I30" s="129"/>
      <c r="J30" s="129"/>
      <c r="K30" s="230"/>
      <c r="L30" s="471">
        <f>'invulblad opdrachtnemer'!I30</f>
        <v>0</v>
      </c>
      <c r="M30" s="376">
        <f t="shared" si="1"/>
        <v>0</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481"/>
    </row>
    <row r="31" spans="1:58" s="10" customFormat="1" ht="15" customHeight="1">
      <c r="A31" s="221"/>
      <c r="B31" s="3">
        <v>22</v>
      </c>
      <c r="C31" s="14" t="str">
        <f>IF('invulblad opdrachtnemer'!C31="","",'invulblad opdrachtnemer'!C31)</f>
        <v/>
      </c>
      <c r="D31" s="46" t="str">
        <f>IF('invulblad opdrachtnemer'!D31="","",'invulblad opdrachtnemer'!D31)</f>
        <v/>
      </c>
      <c r="E31" s="46" t="str">
        <f>IF('invulblad opdrachtnemer'!E31="","",'invulblad opdrachtnemer'!E31)</f>
        <v/>
      </c>
      <c r="F31" s="122" t="str">
        <f>IF('invulblad opdrachtnemer'!F31="","",'invulblad opdrachtnemer'!F31)</f>
        <v/>
      </c>
      <c r="G31" s="243"/>
      <c r="H31" s="129"/>
      <c r="I31" s="129"/>
      <c r="J31" s="129"/>
      <c r="K31" s="230"/>
      <c r="L31" s="471">
        <f>'invulblad opdrachtnemer'!I31</f>
        <v>0</v>
      </c>
      <c r="M31" s="376">
        <f t="shared" si="1"/>
        <v>0</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481"/>
    </row>
    <row r="32" spans="1:58" s="10" customFormat="1" ht="15" customHeight="1">
      <c r="A32" s="52"/>
      <c r="B32" s="3">
        <v>23</v>
      </c>
      <c r="C32" s="14" t="str">
        <f>IF('invulblad opdrachtnemer'!C32="","",'invulblad opdrachtnemer'!C32)</f>
        <v/>
      </c>
      <c r="D32" s="46" t="str">
        <f>IF('invulblad opdrachtnemer'!D32="","",'invulblad opdrachtnemer'!D32)</f>
        <v/>
      </c>
      <c r="E32" s="46" t="str">
        <f>IF('invulblad opdrachtnemer'!E32="","",'invulblad opdrachtnemer'!E32)</f>
        <v/>
      </c>
      <c r="F32" s="122" t="str">
        <f>IF('invulblad opdrachtnemer'!F32="","",'invulblad opdrachtnemer'!F32)</f>
        <v/>
      </c>
      <c r="G32" s="243"/>
      <c r="H32" s="129"/>
      <c r="I32" s="129"/>
      <c r="J32" s="129"/>
      <c r="K32" s="230"/>
      <c r="L32" s="471">
        <f>'invulblad opdrachtnemer'!I32</f>
        <v>0</v>
      </c>
      <c r="M32" s="376">
        <f t="shared" si="1"/>
        <v>0</v>
      </c>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481"/>
    </row>
    <row r="33" spans="1:58" s="10" customFormat="1" ht="15" customHeight="1">
      <c r="A33" s="221"/>
      <c r="B33" s="3">
        <v>24</v>
      </c>
      <c r="C33" s="14" t="str">
        <f>IF('invulblad opdrachtnemer'!C33="","",'invulblad opdrachtnemer'!C33)</f>
        <v/>
      </c>
      <c r="D33" s="46" t="str">
        <f>IF('invulblad opdrachtnemer'!D33="","",'invulblad opdrachtnemer'!D33)</f>
        <v/>
      </c>
      <c r="E33" s="46" t="str">
        <f>IF('invulblad opdrachtnemer'!E33="","",'invulblad opdrachtnemer'!E33)</f>
        <v/>
      </c>
      <c r="F33" s="122" t="str">
        <f>IF('invulblad opdrachtnemer'!F33="","",'invulblad opdrachtnemer'!F33)</f>
        <v/>
      </c>
      <c r="G33" s="243"/>
      <c r="H33" s="129"/>
      <c r="I33" s="129"/>
      <c r="J33" s="129"/>
      <c r="K33" s="230"/>
      <c r="L33" s="471">
        <f>'invulblad opdrachtnemer'!I33</f>
        <v>0</v>
      </c>
      <c r="M33" s="376">
        <f t="shared" si="1"/>
        <v>0</v>
      </c>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481"/>
    </row>
    <row r="34" spans="1:58" s="10" customFormat="1" ht="15" customHeight="1">
      <c r="A34" s="221"/>
      <c r="B34" s="3">
        <v>25</v>
      </c>
      <c r="C34" s="14" t="str">
        <f>IF('invulblad opdrachtnemer'!C34="","",'invulblad opdrachtnemer'!C34)</f>
        <v/>
      </c>
      <c r="D34" s="46" t="str">
        <f>IF('invulblad opdrachtnemer'!D34="","",'invulblad opdrachtnemer'!D34)</f>
        <v/>
      </c>
      <c r="E34" s="46" t="str">
        <f>IF('invulblad opdrachtnemer'!E34="","",'invulblad opdrachtnemer'!E34)</f>
        <v/>
      </c>
      <c r="F34" s="122" t="str">
        <f>IF('invulblad opdrachtnemer'!F34="","",'invulblad opdrachtnemer'!F34)</f>
        <v/>
      </c>
      <c r="G34" s="243"/>
      <c r="H34" s="129"/>
      <c r="I34" s="129"/>
      <c r="J34" s="129"/>
      <c r="K34" s="230"/>
      <c r="L34" s="471">
        <f>'invulblad opdrachtnemer'!I34</f>
        <v>0</v>
      </c>
      <c r="M34" s="376">
        <f t="shared" si="1"/>
        <v>0</v>
      </c>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481"/>
    </row>
    <row r="35" spans="1:58" s="10" customFormat="1" ht="15" customHeight="1">
      <c r="A35" s="221"/>
      <c r="B35" s="3">
        <v>26</v>
      </c>
      <c r="C35" s="14" t="str">
        <f>IF('invulblad opdrachtnemer'!C35="","",'invulblad opdrachtnemer'!C35)</f>
        <v/>
      </c>
      <c r="D35" s="46" t="str">
        <f>IF('invulblad opdrachtnemer'!D35="","",'invulblad opdrachtnemer'!D35)</f>
        <v/>
      </c>
      <c r="E35" s="46" t="str">
        <f>IF('invulblad opdrachtnemer'!E35="","",'invulblad opdrachtnemer'!E35)</f>
        <v/>
      </c>
      <c r="F35" s="122" t="str">
        <f>IF('invulblad opdrachtnemer'!F35="","",'invulblad opdrachtnemer'!F35)</f>
        <v/>
      </c>
      <c r="G35" s="243"/>
      <c r="H35" s="129"/>
      <c r="I35" s="129"/>
      <c r="J35" s="129"/>
      <c r="K35" s="230"/>
      <c r="L35" s="471">
        <f>'invulblad opdrachtnemer'!I35</f>
        <v>0</v>
      </c>
      <c r="M35" s="376">
        <f t="shared" si="1"/>
        <v>0</v>
      </c>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481"/>
    </row>
    <row r="36" spans="1:58" s="10" customFormat="1" ht="15" customHeight="1">
      <c r="A36" s="221"/>
      <c r="B36" s="3">
        <v>27</v>
      </c>
      <c r="C36" s="44" t="str">
        <f>IF('invulblad opdrachtnemer'!C36="","",'invulblad opdrachtnemer'!C36)</f>
        <v/>
      </c>
      <c r="D36" s="47" t="str">
        <f>IF('invulblad opdrachtnemer'!D36="","",'invulblad opdrachtnemer'!D36)</f>
        <v/>
      </c>
      <c r="E36" s="47" t="str">
        <f>IF('invulblad opdrachtnemer'!E36="","",'invulblad opdrachtnemer'!E36)</f>
        <v/>
      </c>
      <c r="F36" s="123" t="str">
        <f>IF('invulblad opdrachtnemer'!F36="","",'invulblad opdrachtnemer'!F36)</f>
        <v/>
      </c>
      <c r="G36" s="246"/>
      <c r="H36" s="130"/>
      <c r="I36" s="130"/>
      <c r="J36" s="130"/>
      <c r="K36" s="452"/>
      <c r="L36" s="471">
        <f>'invulblad opdrachtnemer'!I36</f>
        <v>0</v>
      </c>
      <c r="M36" s="376">
        <f t="shared" si="1"/>
        <v>0</v>
      </c>
      <c r="N36" s="453"/>
      <c r="O36" s="453"/>
      <c r="P36" s="453"/>
      <c r="Q36" s="453"/>
      <c r="R36" s="453"/>
      <c r="S36" s="453"/>
      <c r="T36" s="453"/>
      <c r="U36" s="453"/>
      <c r="V36" s="453"/>
      <c r="W36" s="453"/>
      <c r="X36" s="453"/>
      <c r="Y36" s="453"/>
      <c r="Z36" s="453"/>
      <c r="AA36" s="453"/>
      <c r="AB36" s="453"/>
      <c r="AC36" s="453"/>
      <c r="AD36" s="453"/>
      <c r="AE36" s="453"/>
      <c r="AF36" s="453"/>
      <c r="AG36" s="453"/>
      <c r="AH36" s="453"/>
      <c r="AI36" s="453"/>
      <c r="AJ36" s="453"/>
      <c r="AK36" s="453"/>
      <c r="AL36" s="453"/>
      <c r="AM36" s="453"/>
      <c r="AN36" s="453"/>
      <c r="AO36" s="453"/>
      <c r="AP36" s="453"/>
      <c r="AQ36" s="453"/>
      <c r="AR36" s="453"/>
      <c r="AS36" s="453"/>
      <c r="AT36" s="453"/>
      <c r="AU36" s="453"/>
      <c r="AV36" s="453"/>
      <c r="AW36" s="453"/>
      <c r="AX36" s="453"/>
      <c r="AY36" s="453"/>
      <c r="AZ36" s="453"/>
      <c r="BA36" s="453"/>
      <c r="BB36" s="453"/>
      <c r="BC36" s="453"/>
      <c r="BD36" s="453"/>
      <c r="BE36" s="453"/>
      <c r="BF36" s="482"/>
    </row>
    <row r="37" spans="1:58" s="10" customFormat="1" ht="15" customHeight="1">
      <c r="A37" s="221"/>
      <c r="B37" s="3">
        <v>28</v>
      </c>
      <c r="C37" s="44" t="str">
        <f>IF('invulblad opdrachtnemer'!C37="","",'invulblad opdrachtnemer'!C37)</f>
        <v/>
      </c>
      <c r="D37" s="47" t="str">
        <f>IF('invulblad opdrachtnemer'!D37="","",'invulblad opdrachtnemer'!D37)</f>
        <v/>
      </c>
      <c r="E37" s="47" t="str">
        <f>IF('invulblad opdrachtnemer'!E37="","",'invulblad opdrachtnemer'!E37)</f>
        <v/>
      </c>
      <c r="F37" s="123" t="str">
        <f>IF('invulblad opdrachtnemer'!F37="","",'invulblad opdrachtnemer'!F37)</f>
        <v/>
      </c>
      <c r="G37" s="246"/>
      <c r="H37" s="130"/>
      <c r="I37" s="130"/>
      <c r="J37" s="130"/>
      <c r="K37" s="452"/>
      <c r="L37" s="471">
        <f>'invulblad opdrachtnemer'!I37</f>
        <v>0</v>
      </c>
      <c r="M37" s="376">
        <f t="shared" si="1"/>
        <v>0</v>
      </c>
      <c r="N37" s="453"/>
      <c r="O37" s="453"/>
      <c r="P37" s="453"/>
      <c r="Q37" s="453"/>
      <c r="R37" s="453"/>
      <c r="S37" s="453"/>
      <c r="T37" s="453"/>
      <c r="U37" s="453"/>
      <c r="V37" s="453"/>
      <c r="W37" s="453"/>
      <c r="X37" s="453"/>
      <c r="Y37" s="453"/>
      <c r="Z37" s="453"/>
      <c r="AA37" s="453"/>
      <c r="AB37" s="453"/>
      <c r="AC37" s="453"/>
      <c r="AD37" s="453"/>
      <c r="AE37" s="453"/>
      <c r="AF37" s="453"/>
      <c r="AG37" s="453"/>
      <c r="AH37" s="453"/>
      <c r="AI37" s="453"/>
      <c r="AJ37" s="453"/>
      <c r="AK37" s="453"/>
      <c r="AL37" s="453"/>
      <c r="AM37" s="453"/>
      <c r="AN37" s="453"/>
      <c r="AO37" s="453"/>
      <c r="AP37" s="453"/>
      <c r="AQ37" s="453"/>
      <c r="AR37" s="453"/>
      <c r="AS37" s="453"/>
      <c r="AT37" s="453"/>
      <c r="AU37" s="453"/>
      <c r="AV37" s="453"/>
      <c r="AW37" s="453"/>
      <c r="AX37" s="453"/>
      <c r="AY37" s="453"/>
      <c r="AZ37" s="453"/>
      <c r="BA37" s="453"/>
      <c r="BB37" s="453"/>
      <c r="BC37" s="453"/>
      <c r="BD37" s="453"/>
      <c r="BE37" s="453"/>
      <c r="BF37" s="482"/>
    </row>
    <row r="38" spans="1:58" s="10" customFormat="1" ht="15" customHeight="1">
      <c r="A38" s="221"/>
      <c r="B38" s="3">
        <v>29</v>
      </c>
      <c r="C38" s="44" t="str">
        <f>IF('invulblad opdrachtnemer'!C38="","",'invulblad opdrachtnemer'!C38)</f>
        <v/>
      </c>
      <c r="D38" s="47" t="str">
        <f>IF('invulblad opdrachtnemer'!D38="","",'invulblad opdrachtnemer'!D38)</f>
        <v/>
      </c>
      <c r="E38" s="47" t="str">
        <f>IF('invulblad opdrachtnemer'!E38="","",'invulblad opdrachtnemer'!E38)</f>
        <v/>
      </c>
      <c r="F38" s="123" t="str">
        <f>IF('invulblad opdrachtnemer'!F38="","",'invulblad opdrachtnemer'!F38)</f>
        <v/>
      </c>
      <c r="G38" s="246"/>
      <c r="H38" s="130"/>
      <c r="I38" s="130"/>
      <c r="J38" s="130"/>
      <c r="K38" s="452"/>
      <c r="L38" s="471">
        <f>'invulblad opdrachtnemer'!I38</f>
        <v>0</v>
      </c>
      <c r="M38" s="376">
        <f t="shared" si="1"/>
        <v>0</v>
      </c>
      <c r="N38" s="453"/>
      <c r="O38" s="453"/>
      <c r="P38" s="453"/>
      <c r="Q38" s="453"/>
      <c r="R38" s="453"/>
      <c r="S38" s="453"/>
      <c r="T38" s="453"/>
      <c r="U38" s="453"/>
      <c r="V38" s="453"/>
      <c r="W38" s="453"/>
      <c r="X38" s="453"/>
      <c r="Y38" s="453"/>
      <c r="Z38" s="453"/>
      <c r="AA38" s="453"/>
      <c r="AB38" s="453"/>
      <c r="AC38" s="453"/>
      <c r="AD38" s="453"/>
      <c r="AE38" s="453"/>
      <c r="AF38" s="453"/>
      <c r="AG38" s="453"/>
      <c r="AH38" s="453"/>
      <c r="AI38" s="453"/>
      <c r="AJ38" s="453"/>
      <c r="AK38" s="453"/>
      <c r="AL38" s="453"/>
      <c r="AM38" s="453"/>
      <c r="AN38" s="453"/>
      <c r="AO38" s="453"/>
      <c r="AP38" s="453"/>
      <c r="AQ38" s="453"/>
      <c r="AR38" s="453"/>
      <c r="AS38" s="453"/>
      <c r="AT38" s="453"/>
      <c r="AU38" s="453"/>
      <c r="AV38" s="453"/>
      <c r="AW38" s="453"/>
      <c r="AX38" s="453"/>
      <c r="AY38" s="453"/>
      <c r="AZ38" s="453"/>
      <c r="BA38" s="453"/>
      <c r="BB38" s="453"/>
      <c r="BC38" s="453"/>
      <c r="BD38" s="453"/>
      <c r="BE38" s="453"/>
      <c r="BF38" s="482"/>
    </row>
    <row r="39" spans="1:58" s="3" customFormat="1" ht="15" customHeight="1" thickBot="1">
      <c r="A39" s="221"/>
      <c r="B39" s="3">
        <v>30</v>
      </c>
      <c r="C39" s="34" t="str">
        <f>IF('invulblad opdrachtnemer'!C39="","",'invulblad opdrachtnemer'!C39)</f>
        <v/>
      </c>
      <c r="D39" s="48" t="str">
        <f>IF('invulblad opdrachtnemer'!D39="","",'invulblad opdrachtnemer'!D39)</f>
        <v/>
      </c>
      <c r="E39" s="48" t="str">
        <f>IF('invulblad opdrachtnemer'!E39="","",'invulblad opdrachtnemer'!E39)</f>
        <v/>
      </c>
      <c r="F39" s="124" t="str">
        <f>IF('invulblad opdrachtnemer'!F39="","",'invulblad opdrachtnemer'!F39)</f>
        <v/>
      </c>
      <c r="G39" s="244"/>
      <c r="H39" s="131"/>
      <c r="I39" s="131"/>
      <c r="J39" s="131"/>
      <c r="K39" s="231"/>
      <c r="L39" s="472">
        <f>'invulblad opdrachtnemer'!I39</f>
        <v>0</v>
      </c>
      <c r="M39" s="378">
        <f t="shared" si="0"/>
        <v>0</v>
      </c>
      <c r="N39" s="227"/>
      <c r="O39" s="227"/>
      <c r="P39" s="227"/>
      <c r="Q39" s="227"/>
      <c r="R39" s="227"/>
      <c r="S39" s="227"/>
      <c r="T39" s="227"/>
      <c r="U39" s="227"/>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483"/>
    </row>
    <row r="40" spans="1:58" s="3" customFormat="1" ht="15.75" thickBot="1">
      <c r="A40" s="118"/>
      <c r="G40" s="4"/>
      <c r="K40" s="4"/>
      <c r="L40" s="4"/>
      <c r="M40" s="4"/>
      <c r="N40" s="99"/>
      <c r="O40" s="4"/>
      <c r="Z40" s="99"/>
      <c r="AA40" s="4"/>
    </row>
    <row r="41" spans="1:58" s="5" customFormat="1" ht="32.1" customHeight="1" thickBot="1">
      <c r="A41" s="125"/>
      <c r="C41" s="277" t="str">
        <f>'Resultaat gunningscriterium SEB'!C31</f>
        <v>BOUWVOERTUIGEN EN TRANSPORTMIDDELEN (N1, N2 en N3)</v>
      </c>
      <c r="D41" s="278"/>
      <c r="E41" s="278"/>
      <c r="F41" s="278"/>
      <c r="G41" s="485" t="s">
        <v>105</v>
      </c>
      <c r="H41" s="486"/>
      <c r="I41" s="486"/>
      <c r="J41" s="486"/>
      <c r="K41" s="487"/>
      <c r="L41" s="485" t="s">
        <v>94</v>
      </c>
      <c r="M41" s="487"/>
      <c r="N41" s="298" t="s">
        <v>95</v>
      </c>
      <c r="O41" s="299"/>
      <c r="P41" s="299"/>
      <c r="Q41" s="299"/>
      <c r="R41" s="478"/>
      <c r="S41" s="478"/>
      <c r="T41" s="478"/>
      <c r="U41" s="478"/>
      <c r="V41" s="478"/>
      <c r="W41" s="478"/>
      <c r="X41" s="478"/>
      <c r="Y41" s="479"/>
      <c r="Z41" s="508" t="s">
        <v>96</v>
      </c>
      <c r="AA41" s="509"/>
      <c r="AB41" s="509"/>
      <c r="AC41" s="509"/>
      <c r="AD41" s="509"/>
      <c r="AE41" s="509"/>
      <c r="AF41" s="509"/>
      <c r="AG41" s="509"/>
      <c r="AH41" s="509"/>
      <c r="AI41" s="509"/>
      <c r="AJ41" s="509"/>
      <c r="AK41" s="509"/>
      <c r="AL41" s="509"/>
      <c r="AM41" s="509"/>
      <c r="AN41" s="509"/>
      <c r="AO41" s="509"/>
      <c r="AP41" s="509"/>
      <c r="AQ41" s="509"/>
      <c r="AR41" s="509"/>
      <c r="AS41" s="509"/>
      <c r="AT41" s="509"/>
      <c r="AU41" s="509"/>
      <c r="AV41" s="509"/>
      <c r="AW41" s="509"/>
      <c r="AX41" s="509"/>
      <c r="AY41" s="509"/>
      <c r="AZ41" s="509"/>
      <c r="BA41" s="509"/>
      <c r="BB41" s="509"/>
      <c r="BC41" s="509"/>
      <c r="BD41" s="509"/>
      <c r="BE41" s="509"/>
      <c r="BF41" s="510"/>
    </row>
    <row r="42" spans="1:58" s="31" customFormat="1" ht="32.1" customHeight="1" thickBot="1">
      <c r="A42" s="126"/>
      <c r="C42" s="301" t="s">
        <v>97</v>
      </c>
      <c r="D42" s="313" t="s">
        <v>33</v>
      </c>
      <c r="E42" s="314" t="s">
        <v>34</v>
      </c>
      <c r="F42" s="304" t="s">
        <v>81</v>
      </c>
      <c r="G42" s="305" t="s">
        <v>98</v>
      </c>
      <c r="H42" s="306" t="s">
        <v>99</v>
      </c>
      <c r="I42" s="306" t="s">
        <v>100</v>
      </c>
      <c r="J42" s="304" t="s">
        <v>101</v>
      </c>
      <c r="K42" s="307" t="s">
        <v>102</v>
      </c>
      <c r="L42" s="372" t="s">
        <v>103</v>
      </c>
      <c r="M42" s="294" t="s">
        <v>106</v>
      </c>
      <c r="N42" s="311">
        <v>8</v>
      </c>
      <c r="O42" s="311">
        <v>9</v>
      </c>
      <c r="P42" s="311">
        <v>10</v>
      </c>
      <c r="Q42" s="311">
        <v>11</v>
      </c>
      <c r="R42" s="311">
        <v>12</v>
      </c>
      <c r="S42" s="311">
        <v>13</v>
      </c>
      <c r="T42" s="311">
        <v>14</v>
      </c>
      <c r="U42" s="311">
        <v>15</v>
      </c>
      <c r="V42" s="311">
        <v>16</v>
      </c>
      <c r="W42" s="311">
        <v>17</v>
      </c>
      <c r="X42" s="311">
        <v>18</v>
      </c>
      <c r="Y42" s="311">
        <v>19</v>
      </c>
      <c r="Z42" s="311">
        <v>20</v>
      </c>
      <c r="AA42" s="311">
        <v>21</v>
      </c>
      <c r="AB42" s="311">
        <v>22</v>
      </c>
      <c r="AC42" s="311">
        <v>23</v>
      </c>
      <c r="AD42" s="311">
        <v>24</v>
      </c>
      <c r="AE42" s="311">
        <v>25</v>
      </c>
      <c r="AF42" s="311">
        <v>26</v>
      </c>
      <c r="AG42" s="311">
        <v>27</v>
      </c>
      <c r="AH42" s="311">
        <v>28</v>
      </c>
      <c r="AI42" s="311">
        <v>29</v>
      </c>
      <c r="AJ42" s="311">
        <v>30</v>
      </c>
      <c r="AK42" s="311">
        <v>31</v>
      </c>
      <c r="AL42" s="311">
        <v>32</v>
      </c>
      <c r="AM42" s="311">
        <v>33</v>
      </c>
      <c r="AN42" s="311">
        <v>34</v>
      </c>
      <c r="AO42" s="311">
        <v>35</v>
      </c>
      <c r="AP42" s="311">
        <v>36</v>
      </c>
      <c r="AQ42" s="311">
        <v>37</v>
      </c>
      <c r="AR42" s="311">
        <v>38</v>
      </c>
      <c r="AS42" s="311">
        <v>39</v>
      </c>
      <c r="AT42" s="311">
        <v>40</v>
      </c>
      <c r="AU42" s="311">
        <v>41</v>
      </c>
      <c r="AV42" s="311">
        <v>42</v>
      </c>
      <c r="AW42" s="311">
        <v>43</v>
      </c>
      <c r="AX42" s="311">
        <v>44</v>
      </c>
      <c r="AY42" s="311">
        <v>45</v>
      </c>
      <c r="AZ42" s="311">
        <v>46</v>
      </c>
      <c r="BA42" s="311">
        <v>47</v>
      </c>
      <c r="BB42" s="311">
        <v>48</v>
      </c>
      <c r="BC42" s="311">
        <v>49</v>
      </c>
      <c r="BD42" s="311">
        <v>50</v>
      </c>
      <c r="BE42" s="311">
        <v>51</v>
      </c>
      <c r="BF42" s="312">
        <v>52</v>
      </c>
    </row>
    <row r="43" spans="1:58" s="3" customFormat="1" ht="15" customHeight="1">
      <c r="A43" s="52"/>
      <c r="B43" s="3">
        <v>1</v>
      </c>
      <c r="C43" s="33" t="str">
        <f>IF('invulblad opdrachtnemer'!C43="","",'invulblad opdrachtnemer'!C43)</f>
        <v/>
      </c>
      <c r="D43" s="45" t="str">
        <f>IF('invulblad opdrachtnemer'!D43="","",'invulblad opdrachtnemer'!D43)</f>
        <v/>
      </c>
      <c r="E43" s="51" t="str">
        <f>IF('invulblad opdrachtnemer'!E43="","",'invulblad opdrachtnemer'!E43)</f>
        <v/>
      </c>
      <c r="F43" s="51" t="str">
        <f>IF('invulblad opdrachtnemer'!F43="","",'invulblad opdrachtnemer'!F43)</f>
        <v/>
      </c>
      <c r="G43" s="242"/>
      <c r="H43" s="128"/>
      <c r="I43" s="128"/>
      <c r="J43" s="128"/>
      <c r="K43" s="245"/>
      <c r="L43" s="467">
        <f>'invulblad opdrachtnemer'!I43</f>
        <v>0</v>
      </c>
      <c r="M43" s="473">
        <f t="shared" ref="M43:M72" si="2">SUM(N43:AK43)</f>
        <v>0</v>
      </c>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480"/>
    </row>
    <row r="44" spans="1:58" s="3" customFormat="1" ht="15" customHeight="1">
      <c r="A44" s="221"/>
      <c r="B44" s="3">
        <v>2</v>
      </c>
      <c r="C44" s="14" t="str">
        <f>IF('invulblad opdrachtnemer'!C44="","",'invulblad opdrachtnemer'!C44)</f>
        <v/>
      </c>
      <c r="D44" s="46" t="str">
        <f>IF('invulblad opdrachtnemer'!D44="","",'invulblad opdrachtnemer'!D44)</f>
        <v/>
      </c>
      <c r="E44" s="122" t="str">
        <f>IF('invulblad opdrachtnemer'!E44="","",'invulblad opdrachtnemer'!E44)</f>
        <v/>
      </c>
      <c r="F44" s="122" t="str">
        <f>IF('invulblad opdrachtnemer'!F44="","",'invulblad opdrachtnemer'!F44)</f>
        <v/>
      </c>
      <c r="G44" s="243"/>
      <c r="H44" s="129"/>
      <c r="I44" s="129"/>
      <c r="J44" s="129"/>
      <c r="K44" s="73"/>
      <c r="L44" s="468">
        <f>'invulblad opdrachtnemer'!I44</f>
        <v>0</v>
      </c>
      <c r="M44" s="474">
        <f t="shared" si="2"/>
        <v>0</v>
      </c>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481"/>
    </row>
    <row r="45" spans="1:58" s="3" customFormat="1" ht="15" customHeight="1">
      <c r="A45" s="221"/>
      <c r="B45" s="3">
        <v>3</v>
      </c>
      <c r="C45" s="14" t="str">
        <f>IF('invulblad opdrachtnemer'!C45="","",'invulblad opdrachtnemer'!C45)</f>
        <v/>
      </c>
      <c r="D45" s="46" t="str">
        <f>IF('invulblad opdrachtnemer'!D45="","",'invulblad opdrachtnemer'!D45)</f>
        <v/>
      </c>
      <c r="E45" s="122" t="str">
        <f>IF('invulblad opdrachtnemer'!E45="","",'invulblad opdrachtnemer'!E45)</f>
        <v/>
      </c>
      <c r="F45" s="122" t="str">
        <f>IF('invulblad opdrachtnemer'!F45="","",'invulblad opdrachtnemer'!F45)</f>
        <v/>
      </c>
      <c r="G45" s="243"/>
      <c r="H45" s="129"/>
      <c r="I45" s="129"/>
      <c r="J45" s="129"/>
      <c r="K45" s="73"/>
      <c r="L45" s="468">
        <f>'invulblad opdrachtnemer'!I45</f>
        <v>0</v>
      </c>
      <c r="M45" s="475">
        <f t="shared" si="2"/>
        <v>0</v>
      </c>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481"/>
    </row>
    <row r="46" spans="1:58" s="3" customFormat="1" ht="15" customHeight="1">
      <c r="A46" s="221"/>
      <c r="B46" s="3">
        <v>4</v>
      </c>
      <c r="C46" s="14" t="str">
        <f>IF('invulblad opdrachtnemer'!C46="","",'invulblad opdrachtnemer'!C46)</f>
        <v/>
      </c>
      <c r="D46" s="46" t="str">
        <f>IF('invulblad opdrachtnemer'!D46="","",'invulblad opdrachtnemer'!D46)</f>
        <v/>
      </c>
      <c r="E46" s="122" t="str">
        <f>IF('invulblad opdrachtnemer'!E46="","",'invulblad opdrachtnemer'!E46)</f>
        <v/>
      </c>
      <c r="F46" s="122" t="str">
        <f>IF('invulblad opdrachtnemer'!F46="","",'invulblad opdrachtnemer'!F46)</f>
        <v/>
      </c>
      <c r="G46" s="243"/>
      <c r="H46" s="129"/>
      <c r="I46" s="129"/>
      <c r="J46" s="129"/>
      <c r="K46" s="73"/>
      <c r="L46" s="468">
        <f>'invulblad opdrachtnemer'!I46</f>
        <v>0</v>
      </c>
      <c r="M46" s="475">
        <f t="shared" si="2"/>
        <v>0</v>
      </c>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481"/>
    </row>
    <row r="47" spans="1:58" s="3" customFormat="1" ht="15" customHeight="1">
      <c r="A47" s="221"/>
      <c r="B47" s="3">
        <v>5</v>
      </c>
      <c r="C47" s="44" t="str">
        <f>IF('invulblad opdrachtnemer'!C47="","",'invulblad opdrachtnemer'!C47)</f>
        <v/>
      </c>
      <c r="D47" s="47" t="str">
        <f>IF('invulblad opdrachtnemer'!D47="","",'invulblad opdrachtnemer'!D47)</f>
        <v/>
      </c>
      <c r="E47" s="123" t="str">
        <f>IF('invulblad opdrachtnemer'!E47="","",'invulblad opdrachtnemer'!E47)</f>
        <v/>
      </c>
      <c r="F47" s="123" t="str">
        <f>IF('invulblad opdrachtnemer'!F47="","",'invulblad opdrachtnemer'!F47)</f>
        <v/>
      </c>
      <c r="G47" s="246"/>
      <c r="H47" s="130"/>
      <c r="I47" s="130"/>
      <c r="J47" s="130"/>
      <c r="K47" s="247"/>
      <c r="L47" s="468">
        <f>'invulblad opdrachtnemer'!I47</f>
        <v>0</v>
      </c>
      <c r="M47" s="475">
        <f t="shared" si="2"/>
        <v>0</v>
      </c>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481"/>
    </row>
    <row r="48" spans="1:58" s="3" customFormat="1" ht="15" customHeight="1">
      <c r="A48" s="221"/>
      <c r="B48" s="3">
        <v>6</v>
      </c>
      <c r="C48" s="44" t="str">
        <f>IF('invulblad opdrachtnemer'!C48="","",'invulblad opdrachtnemer'!C48)</f>
        <v/>
      </c>
      <c r="D48" s="47" t="str">
        <f>IF('invulblad opdrachtnemer'!D48="","",'invulblad opdrachtnemer'!D48)</f>
        <v/>
      </c>
      <c r="E48" s="123" t="str">
        <f>IF('invulblad opdrachtnemer'!E48="","",'invulblad opdrachtnemer'!E48)</f>
        <v/>
      </c>
      <c r="F48" s="123" t="str">
        <f>IF('invulblad opdrachtnemer'!F48="","",'invulblad opdrachtnemer'!F48)</f>
        <v/>
      </c>
      <c r="G48" s="246"/>
      <c r="H48" s="130"/>
      <c r="I48" s="130"/>
      <c r="J48" s="130"/>
      <c r="K48" s="247"/>
      <c r="L48" s="468">
        <f>'invulblad opdrachtnemer'!I48</f>
        <v>0</v>
      </c>
      <c r="M48" s="475">
        <f t="shared" si="2"/>
        <v>0</v>
      </c>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481"/>
    </row>
    <row r="49" spans="1:58" s="3" customFormat="1" ht="15" customHeight="1">
      <c r="A49" s="221"/>
      <c r="B49" s="3">
        <v>7</v>
      </c>
      <c r="C49" s="44" t="str">
        <f>IF('invulblad opdrachtnemer'!C49="","",'invulblad opdrachtnemer'!C49)</f>
        <v/>
      </c>
      <c r="D49" s="47" t="str">
        <f>IF('invulblad opdrachtnemer'!D49="","",'invulblad opdrachtnemer'!D49)</f>
        <v/>
      </c>
      <c r="E49" s="123" t="str">
        <f>IF('invulblad opdrachtnemer'!E49="","",'invulblad opdrachtnemer'!E49)</f>
        <v/>
      </c>
      <c r="F49" s="123" t="str">
        <f>IF('invulblad opdrachtnemer'!F49="","",'invulblad opdrachtnemer'!F49)</f>
        <v/>
      </c>
      <c r="G49" s="246"/>
      <c r="H49" s="130"/>
      <c r="I49" s="130"/>
      <c r="J49" s="130"/>
      <c r="K49" s="247"/>
      <c r="L49" s="468">
        <f>'invulblad opdrachtnemer'!I49</f>
        <v>0</v>
      </c>
      <c r="M49" s="475">
        <f t="shared" si="2"/>
        <v>0</v>
      </c>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481"/>
    </row>
    <row r="50" spans="1:58" s="3" customFormat="1" ht="15" customHeight="1">
      <c r="A50" s="221"/>
      <c r="B50" s="3">
        <v>8</v>
      </c>
      <c r="C50" s="44" t="str">
        <f>IF('invulblad opdrachtnemer'!C50="","",'invulblad opdrachtnemer'!C50)</f>
        <v/>
      </c>
      <c r="D50" s="47" t="str">
        <f>IF('invulblad opdrachtnemer'!D50="","",'invulblad opdrachtnemer'!D50)</f>
        <v/>
      </c>
      <c r="E50" s="123" t="str">
        <f>IF('invulblad opdrachtnemer'!E50="","",'invulblad opdrachtnemer'!E50)</f>
        <v/>
      </c>
      <c r="F50" s="123" t="str">
        <f>IF('invulblad opdrachtnemer'!F50="","",'invulblad opdrachtnemer'!F50)</f>
        <v/>
      </c>
      <c r="G50" s="246"/>
      <c r="H50" s="130"/>
      <c r="I50" s="130"/>
      <c r="J50" s="130"/>
      <c r="K50" s="247"/>
      <c r="L50" s="468">
        <f>'invulblad opdrachtnemer'!I50</f>
        <v>0</v>
      </c>
      <c r="M50" s="475">
        <f t="shared" si="2"/>
        <v>0</v>
      </c>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481"/>
    </row>
    <row r="51" spans="1:58" s="3" customFormat="1" ht="15" customHeight="1">
      <c r="A51" s="221"/>
      <c r="B51" s="3">
        <v>9</v>
      </c>
      <c r="C51" s="44" t="str">
        <f>IF('invulblad opdrachtnemer'!C51="","",'invulblad opdrachtnemer'!C51)</f>
        <v/>
      </c>
      <c r="D51" s="47" t="str">
        <f>IF('invulblad opdrachtnemer'!D51="","",'invulblad opdrachtnemer'!D51)</f>
        <v/>
      </c>
      <c r="E51" s="123" t="str">
        <f>IF('invulblad opdrachtnemer'!E51="","",'invulblad opdrachtnemer'!E51)</f>
        <v/>
      </c>
      <c r="F51" s="123" t="str">
        <f>IF('invulblad opdrachtnemer'!F51="","",'invulblad opdrachtnemer'!F51)</f>
        <v/>
      </c>
      <c r="G51" s="246"/>
      <c r="H51" s="130"/>
      <c r="I51" s="130"/>
      <c r="J51" s="130"/>
      <c r="K51" s="247"/>
      <c r="L51" s="468">
        <f>'invulblad opdrachtnemer'!I51</f>
        <v>0</v>
      </c>
      <c r="M51" s="475">
        <f t="shared" si="2"/>
        <v>0</v>
      </c>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481"/>
    </row>
    <row r="52" spans="1:58" s="3" customFormat="1" ht="15" customHeight="1">
      <c r="A52" s="221"/>
      <c r="B52" s="3">
        <v>10</v>
      </c>
      <c r="C52" s="44" t="str">
        <f>IF('invulblad opdrachtnemer'!C52="","",'invulblad opdrachtnemer'!C52)</f>
        <v/>
      </c>
      <c r="D52" s="47" t="str">
        <f>IF('invulblad opdrachtnemer'!D52="","",'invulblad opdrachtnemer'!D52)</f>
        <v/>
      </c>
      <c r="E52" s="123" t="str">
        <f>IF('invulblad opdrachtnemer'!E52="","",'invulblad opdrachtnemer'!E52)</f>
        <v/>
      </c>
      <c r="F52" s="123" t="str">
        <f>IF('invulblad opdrachtnemer'!F52="","",'invulblad opdrachtnemer'!F52)</f>
        <v/>
      </c>
      <c r="G52" s="246"/>
      <c r="H52" s="130"/>
      <c r="I52" s="130"/>
      <c r="J52" s="130"/>
      <c r="K52" s="247"/>
      <c r="L52" s="468">
        <f>'invulblad opdrachtnemer'!I52</f>
        <v>0</v>
      </c>
      <c r="M52" s="475">
        <f t="shared" si="2"/>
        <v>0</v>
      </c>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481"/>
    </row>
    <row r="53" spans="1:58" s="3" customFormat="1" ht="15" customHeight="1">
      <c r="A53" s="221"/>
      <c r="B53" s="3">
        <v>11</v>
      </c>
      <c r="C53" s="44" t="str">
        <f>IF('invulblad opdrachtnemer'!C53="","",'invulblad opdrachtnemer'!C53)</f>
        <v/>
      </c>
      <c r="D53" s="47" t="str">
        <f>IF('invulblad opdrachtnemer'!D53="","",'invulblad opdrachtnemer'!D53)</f>
        <v/>
      </c>
      <c r="E53" s="123" t="str">
        <f>IF('invulblad opdrachtnemer'!E53="","",'invulblad opdrachtnemer'!E53)</f>
        <v/>
      </c>
      <c r="F53" s="123" t="str">
        <f>IF('invulblad opdrachtnemer'!F53="","",'invulblad opdrachtnemer'!F53)</f>
        <v/>
      </c>
      <c r="G53" s="246"/>
      <c r="H53" s="130"/>
      <c r="I53" s="130"/>
      <c r="J53" s="130"/>
      <c r="K53" s="247"/>
      <c r="L53" s="468">
        <f>'invulblad opdrachtnemer'!I53</f>
        <v>0</v>
      </c>
      <c r="M53" s="475">
        <f t="shared" si="2"/>
        <v>0</v>
      </c>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481"/>
    </row>
    <row r="54" spans="1:58" s="3" customFormat="1" ht="15" customHeight="1">
      <c r="A54" s="221"/>
      <c r="B54" s="3">
        <v>12</v>
      </c>
      <c r="C54" s="44" t="str">
        <f>IF('invulblad opdrachtnemer'!C54="","",'invulblad opdrachtnemer'!C54)</f>
        <v/>
      </c>
      <c r="D54" s="47" t="str">
        <f>IF('invulblad opdrachtnemer'!D54="","",'invulblad opdrachtnemer'!D54)</f>
        <v/>
      </c>
      <c r="E54" s="123" t="str">
        <f>IF('invulblad opdrachtnemer'!E54="","",'invulblad opdrachtnemer'!E54)</f>
        <v/>
      </c>
      <c r="F54" s="123" t="str">
        <f>IF('invulblad opdrachtnemer'!F54="","",'invulblad opdrachtnemer'!F54)</f>
        <v/>
      </c>
      <c r="G54" s="246"/>
      <c r="H54" s="130"/>
      <c r="I54" s="130"/>
      <c r="J54" s="130"/>
      <c r="K54" s="247"/>
      <c r="L54" s="468">
        <f>'invulblad opdrachtnemer'!I54</f>
        <v>0</v>
      </c>
      <c r="M54" s="475">
        <f t="shared" si="2"/>
        <v>0</v>
      </c>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481"/>
    </row>
    <row r="55" spans="1:58" s="3" customFormat="1" ht="15" customHeight="1">
      <c r="A55" s="221"/>
      <c r="B55" s="3">
        <v>13</v>
      </c>
      <c r="C55" s="44" t="str">
        <f>IF('invulblad opdrachtnemer'!C55="","",'invulblad opdrachtnemer'!C55)</f>
        <v/>
      </c>
      <c r="D55" s="47" t="str">
        <f>IF('invulblad opdrachtnemer'!D55="","",'invulblad opdrachtnemer'!D55)</f>
        <v/>
      </c>
      <c r="E55" s="123" t="str">
        <f>IF('invulblad opdrachtnemer'!E55="","",'invulblad opdrachtnemer'!E55)</f>
        <v/>
      </c>
      <c r="F55" s="123" t="str">
        <f>IF('invulblad opdrachtnemer'!F55="","",'invulblad opdrachtnemer'!F55)</f>
        <v/>
      </c>
      <c r="G55" s="246"/>
      <c r="H55" s="130"/>
      <c r="I55" s="130"/>
      <c r="J55" s="130"/>
      <c r="K55" s="247"/>
      <c r="L55" s="468">
        <f>'invulblad opdrachtnemer'!I55</f>
        <v>0</v>
      </c>
      <c r="M55" s="475">
        <f t="shared" si="2"/>
        <v>0</v>
      </c>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481"/>
    </row>
    <row r="56" spans="1:58" s="3" customFormat="1" ht="15" customHeight="1">
      <c r="A56" s="221"/>
      <c r="B56" s="3">
        <v>14</v>
      </c>
      <c r="C56" s="44" t="str">
        <f>IF('invulblad opdrachtnemer'!C56="","",'invulblad opdrachtnemer'!C56)</f>
        <v/>
      </c>
      <c r="D56" s="47" t="str">
        <f>IF('invulblad opdrachtnemer'!D56="","",'invulblad opdrachtnemer'!D56)</f>
        <v/>
      </c>
      <c r="E56" s="123" t="str">
        <f>IF('invulblad opdrachtnemer'!E56="","",'invulblad opdrachtnemer'!E56)</f>
        <v/>
      </c>
      <c r="F56" s="123" t="str">
        <f>IF('invulblad opdrachtnemer'!F56="","",'invulblad opdrachtnemer'!F56)</f>
        <v/>
      </c>
      <c r="G56" s="246"/>
      <c r="H56" s="130"/>
      <c r="I56" s="130"/>
      <c r="J56" s="130"/>
      <c r="K56" s="247"/>
      <c r="L56" s="468">
        <f>'invulblad opdrachtnemer'!I56</f>
        <v>0</v>
      </c>
      <c r="M56" s="475">
        <f t="shared" si="2"/>
        <v>0</v>
      </c>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481"/>
    </row>
    <row r="57" spans="1:58" s="3" customFormat="1" ht="15" customHeight="1">
      <c r="A57" s="221"/>
      <c r="B57" s="3">
        <v>15</v>
      </c>
      <c r="C57" s="44" t="str">
        <f>IF('invulblad opdrachtnemer'!C57="","",'invulblad opdrachtnemer'!C57)</f>
        <v/>
      </c>
      <c r="D57" s="47" t="str">
        <f>IF('invulblad opdrachtnemer'!D57="","",'invulblad opdrachtnemer'!D57)</f>
        <v/>
      </c>
      <c r="E57" s="123" t="str">
        <f>IF('invulblad opdrachtnemer'!E57="","",'invulblad opdrachtnemer'!E57)</f>
        <v/>
      </c>
      <c r="F57" s="123" t="str">
        <f>IF('invulblad opdrachtnemer'!F57="","",'invulblad opdrachtnemer'!F57)</f>
        <v/>
      </c>
      <c r="G57" s="246"/>
      <c r="H57" s="130"/>
      <c r="I57" s="130"/>
      <c r="J57" s="130"/>
      <c r="K57" s="247"/>
      <c r="L57" s="468">
        <f>'invulblad opdrachtnemer'!I57</f>
        <v>0</v>
      </c>
      <c r="M57" s="475">
        <f t="shared" si="2"/>
        <v>0</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481"/>
    </row>
    <row r="58" spans="1:58" s="3" customFormat="1" ht="15" customHeight="1">
      <c r="A58" s="221"/>
      <c r="B58" s="3">
        <v>16</v>
      </c>
      <c r="C58" s="44" t="str">
        <f>IF('invulblad opdrachtnemer'!C58="","",'invulblad opdrachtnemer'!C58)</f>
        <v/>
      </c>
      <c r="D58" s="47" t="str">
        <f>IF('invulblad opdrachtnemer'!D58="","",'invulblad opdrachtnemer'!D58)</f>
        <v/>
      </c>
      <c r="E58" s="123" t="str">
        <f>IF('invulblad opdrachtnemer'!E58="","",'invulblad opdrachtnemer'!E58)</f>
        <v/>
      </c>
      <c r="F58" s="123" t="str">
        <f>IF('invulblad opdrachtnemer'!F58="","",'invulblad opdrachtnemer'!F58)</f>
        <v/>
      </c>
      <c r="G58" s="246"/>
      <c r="H58" s="130"/>
      <c r="I58" s="130"/>
      <c r="J58" s="130"/>
      <c r="K58" s="247"/>
      <c r="L58" s="468">
        <f>'invulblad opdrachtnemer'!I58</f>
        <v>0</v>
      </c>
      <c r="M58" s="475">
        <f t="shared" si="2"/>
        <v>0</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481"/>
    </row>
    <row r="59" spans="1:58" s="3" customFormat="1" ht="15" customHeight="1">
      <c r="A59" s="221"/>
      <c r="B59" s="3">
        <v>17</v>
      </c>
      <c r="C59" s="44" t="str">
        <f>IF('invulblad opdrachtnemer'!C59="","",'invulblad opdrachtnemer'!C59)</f>
        <v/>
      </c>
      <c r="D59" s="47" t="str">
        <f>IF('invulblad opdrachtnemer'!D59="","",'invulblad opdrachtnemer'!D59)</f>
        <v/>
      </c>
      <c r="E59" s="123" t="str">
        <f>IF('invulblad opdrachtnemer'!E59="","",'invulblad opdrachtnemer'!E59)</f>
        <v/>
      </c>
      <c r="F59" s="123" t="str">
        <f>IF('invulblad opdrachtnemer'!F59="","",'invulblad opdrachtnemer'!F59)</f>
        <v/>
      </c>
      <c r="G59" s="246"/>
      <c r="H59" s="130"/>
      <c r="I59" s="130"/>
      <c r="J59" s="130"/>
      <c r="K59" s="247"/>
      <c r="L59" s="468">
        <f>'invulblad opdrachtnemer'!I59</f>
        <v>0</v>
      </c>
      <c r="M59" s="475">
        <f t="shared" si="2"/>
        <v>0</v>
      </c>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481"/>
    </row>
    <row r="60" spans="1:58" s="3" customFormat="1" ht="15" customHeight="1">
      <c r="A60" s="221"/>
      <c r="B60" s="3">
        <v>18</v>
      </c>
      <c r="C60" s="44" t="str">
        <f>IF('invulblad opdrachtnemer'!C60="","",'invulblad opdrachtnemer'!C60)</f>
        <v/>
      </c>
      <c r="D60" s="47" t="str">
        <f>IF('invulblad opdrachtnemer'!D60="","",'invulblad opdrachtnemer'!D60)</f>
        <v/>
      </c>
      <c r="E60" s="123" t="str">
        <f>IF('invulblad opdrachtnemer'!E60="","",'invulblad opdrachtnemer'!E60)</f>
        <v/>
      </c>
      <c r="F60" s="123" t="str">
        <f>IF('invulblad opdrachtnemer'!F60="","",'invulblad opdrachtnemer'!F60)</f>
        <v/>
      </c>
      <c r="G60" s="246"/>
      <c r="H60" s="130"/>
      <c r="I60" s="130"/>
      <c r="J60" s="130"/>
      <c r="K60" s="247"/>
      <c r="L60" s="468">
        <f>'invulblad opdrachtnemer'!I60</f>
        <v>0</v>
      </c>
      <c r="M60" s="475">
        <f t="shared" si="2"/>
        <v>0</v>
      </c>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481"/>
    </row>
    <row r="61" spans="1:58" s="3" customFormat="1" ht="15" customHeight="1">
      <c r="A61" s="221"/>
      <c r="B61" s="3">
        <v>19</v>
      </c>
      <c r="C61" s="44" t="str">
        <f>IF('invulblad opdrachtnemer'!C61="","",'invulblad opdrachtnemer'!C61)</f>
        <v/>
      </c>
      <c r="D61" s="47" t="str">
        <f>IF('invulblad opdrachtnemer'!D61="","",'invulblad opdrachtnemer'!D61)</f>
        <v/>
      </c>
      <c r="E61" s="123" t="str">
        <f>IF('invulblad opdrachtnemer'!E61="","",'invulblad opdrachtnemer'!E61)</f>
        <v/>
      </c>
      <c r="F61" s="123" t="str">
        <f>IF('invulblad opdrachtnemer'!F61="","",'invulblad opdrachtnemer'!F61)</f>
        <v/>
      </c>
      <c r="G61" s="246"/>
      <c r="H61" s="130"/>
      <c r="I61" s="130"/>
      <c r="J61" s="130"/>
      <c r="K61" s="247"/>
      <c r="L61" s="468">
        <f>'invulblad opdrachtnemer'!I61</f>
        <v>0</v>
      </c>
      <c r="M61" s="475">
        <f t="shared" si="2"/>
        <v>0</v>
      </c>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481"/>
    </row>
    <row r="62" spans="1:58" s="3" customFormat="1" ht="15" customHeight="1">
      <c r="A62" s="221"/>
      <c r="B62" s="3">
        <v>20</v>
      </c>
      <c r="C62" s="44" t="str">
        <f>IF('invulblad opdrachtnemer'!C62="","",'invulblad opdrachtnemer'!C62)</f>
        <v/>
      </c>
      <c r="D62" s="47" t="str">
        <f>IF('invulblad opdrachtnemer'!D62="","",'invulblad opdrachtnemer'!D62)</f>
        <v/>
      </c>
      <c r="E62" s="123" t="str">
        <f>IF('invulblad opdrachtnemer'!E62="","",'invulblad opdrachtnemer'!E62)</f>
        <v/>
      </c>
      <c r="F62" s="123" t="str">
        <f>IF('invulblad opdrachtnemer'!F62="","",'invulblad opdrachtnemer'!F62)</f>
        <v/>
      </c>
      <c r="G62" s="246"/>
      <c r="H62" s="130"/>
      <c r="I62" s="130"/>
      <c r="J62" s="130"/>
      <c r="K62" s="247"/>
      <c r="L62" s="468">
        <f>'invulblad opdrachtnemer'!I62</f>
        <v>0</v>
      </c>
      <c r="M62" s="475">
        <f t="shared" si="2"/>
        <v>0</v>
      </c>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481"/>
    </row>
    <row r="63" spans="1:58" s="3" customFormat="1" ht="15" customHeight="1">
      <c r="A63" s="221"/>
      <c r="B63" s="3">
        <v>21</v>
      </c>
      <c r="C63" s="44" t="str">
        <f>IF('invulblad opdrachtnemer'!C63="","",'invulblad opdrachtnemer'!C63)</f>
        <v/>
      </c>
      <c r="D63" s="47" t="str">
        <f>IF('invulblad opdrachtnemer'!D63="","",'invulblad opdrachtnemer'!D63)</f>
        <v/>
      </c>
      <c r="E63" s="123" t="str">
        <f>IF('invulblad opdrachtnemer'!E63="","",'invulblad opdrachtnemer'!E63)</f>
        <v/>
      </c>
      <c r="F63" s="123" t="str">
        <f>IF('invulblad opdrachtnemer'!F63="","",'invulblad opdrachtnemer'!F63)</f>
        <v/>
      </c>
      <c r="G63" s="246"/>
      <c r="H63" s="130"/>
      <c r="I63" s="130"/>
      <c r="J63" s="130"/>
      <c r="K63" s="247"/>
      <c r="L63" s="468">
        <f>'invulblad opdrachtnemer'!I63</f>
        <v>0</v>
      </c>
      <c r="M63" s="475">
        <f t="shared" si="2"/>
        <v>0</v>
      </c>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481"/>
    </row>
    <row r="64" spans="1:58" s="3" customFormat="1" ht="15" customHeight="1">
      <c r="A64" s="221"/>
      <c r="B64" s="3">
        <v>22</v>
      </c>
      <c r="C64" s="44" t="str">
        <f>IF('invulblad opdrachtnemer'!C64="","",'invulblad opdrachtnemer'!C64)</f>
        <v/>
      </c>
      <c r="D64" s="47" t="str">
        <f>IF('invulblad opdrachtnemer'!D64="","",'invulblad opdrachtnemer'!D64)</f>
        <v/>
      </c>
      <c r="E64" s="123" t="str">
        <f>IF('invulblad opdrachtnemer'!E64="","",'invulblad opdrachtnemer'!E64)</f>
        <v/>
      </c>
      <c r="F64" s="123" t="str">
        <f>IF('invulblad opdrachtnemer'!F64="","",'invulblad opdrachtnemer'!F64)</f>
        <v/>
      </c>
      <c r="G64" s="246"/>
      <c r="H64" s="130"/>
      <c r="I64" s="130"/>
      <c r="J64" s="130"/>
      <c r="K64" s="247"/>
      <c r="L64" s="468">
        <f>'invulblad opdrachtnemer'!I64</f>
        <v>0</v>
      </c>
      <c r="M64" s="475">
        <f t="shared" si="2"/>
        <v>0</v>
      </c>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481"/>
    </row>
    <row r="65" spans="1:58" s="3" customFormat="1" ht="15" customHeight="1">
      <c r="A65" s="221"/>
      <c r="B65" s="3">
        <v>23</v>
      </c>
      <c r="C65" s="44" t="str">
        <f>IF('invulblad opdrachtnemer'!C65="","",'invulblad opdrachtnemer'!C65)</f>
        <v/>
      </c>
      <c r="D65" s="47" t="str">
        <f>IF('invulblad opdrachtnemer'!D65="","",'invulblad opdrachtnemer'!D65)</f>
        <v/>
      </c>
      <c r="E65" s="123" t="str">
        <f>IF('invulblad opdrachtnemer'!E65="","",'invulblad opdrachtnemer'!E65)</f>
        <v/>
      </c>
      <c r="F65" s="123" t="str">
        <f>IF('invulblad opdrachtnemer'!F65="","",'invulblad opdrachtnemer'!F65)</f>
        <v/>
      </c>
      <c r="G65" s="246"/>
      <c r="H65" s="130"/>
      <c r="I65" s="130"/>
      <c r="J65" s="130"/>
      <c r="K65" s="247"/>
      <c r="L65" s="468">
        <f>'invulblad opdrachtnemer'!I65</f>
        <v>0</v>
      </c>
      <c r="M65" s="475">
        <f t="shared" si="2"/>
        <v>0</v>
      </c>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481"/>
    </row>
    <row r="66" spans="1:58" s="3" customFormat="1" ht="15" customHeight="1">
      <c r="A66" s="221"/>
      <c r="B66" s="3">
        <v>24</v>
      </c>
      <c r="C66" s="44" t="str">
        <f>IF('invulblad opdrachtnemer'!C66="","",'invulblad opdrachtnemer'!C66)</f>
        <v/>
      </c>
      <c r="D66" s="47" t="str">
        <f>IF('invulblad opdrachtnemer'!D66="","",'invulblad opdrachtnemer'!D66)</f>
        <v/>
      </c>
      <c r="E66" s="123" t="str">
        <f>IF('invulblad opdrachtnemer'!E66="","",'invulblad opdrachtnemer'!E66)</f>
        <v/>
      </c>
      <c r="F66" s="123" t="str">
        <f>IF('invulblad opdrachtnemer'!F66="","",'invulblad opdrachtnemer'!F66)</f>
        <v/>
      </c>
      <c r="G66" s="246"/>
      <c r="H66" s="130"/>
      <c r="I66" s="130"/>
      <c r="J66" s="130"/>
      <c r="K66" s="247"/>
      <c r="L66" s="468">
        <f>'invulblad opdrachtnemer'!I66</f>
        <v>0</v>
      </c>
      <c r="M66" s="475">
        <f t="shared" si="2"/>
        <v>0</v>
      </c>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481"/>
    </row>
    <row r="67" spans="1:58" s="3" customFormat="1" ht="15" customHeight="1">
      <c r="A67" s="221"/>
      <c r="B67" s="3">
        <v>25</v>
      </c>
      <c r="C67" s="44" t="str">
        <f>IF('invulblad opdrachtnemer'!C67="","",'invulblad opdrachtnemer'!C67)</f>
        <v/>
      </c>
      <c r="D67" s="47" t="str">
        <f>IF('invulblad opdrachtnemer'!D67="","",'invulblad opdrachtnemer'!D67)</f>
        <v/>
      </c>
      <c r="E67" s="123" t="str">
        <f>IF('invulblad opdrachtnemer'!E67="","",'invulblad opdrachtnemer'!E67)</f>
        <v/>
      </c>
      <c r="F67" s="123" t="str">
        <f>IF('invulblad opdrachtnemer'!F67="","",'invulblad opdrachtnemer'!F67)</f>
        <v/>
      </c>
      <c r="G67" s="246"/>
      <c r="H67" s="130"/>
      <c r="I67" s="130"/>
      <c r="J67" s="130"/>
      <c r="K67" s="247"/>
      <c r="L67" s="468">
        <f>'invulblad opdrachtnemer'!I67</f>
        <v>0</v>
      </c>
      <c r="M67" s="475">
        <f t="shared" si="2"/>
        <v>0</v>
      </c>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481"/>
    </row>
    <row r="68" spans="1:58" s="3" customFormat="1" ht="15" customHeight="1">
      <c r="A68" s="221"/>
      <c r="B68" s="3">
        <v>26</v>
      </c>
      <c r="C68" s="44" t="str">
        <f>IF('invulblad opdrachtnemer'!C68="","",'invulblad opdrachtnemer'!C68)</f>
        <v/>
      </c>
      <c r="D68" s="47" t="str">
        <f>IF('invulblad opdrachtnemer'!D68="","",'invulblad opdrachtnemer'!D68)</f>
        <v/>
      </c>
      <c r="E68" s="123" t="str">
        <f>IF('invulblad opdrachtnemer'!E68="","",'invulblad opdrachtnemer'!E68)</f>
        <v/>
      </c>
      <c r="F68" s="123" t="str">
        <f>IF('invulblad opdrachtnemer'!F68="","",'invulblad opdrachtnemer'!F68)</f>
        <v/>
      </c>
      <c r="G68" s="246"/>
      <c r="H68" s="130"/>
      <c r="I68" s="130"/>
      <c r="J68" s="130"/>
      <c r="K68" s="247"/>
      <c r="L68" s="468">
        <f>'invulblad opdrachtnemer'!I68</f>
        <v>0</v>
      </c>
      <c r="M68" s="475">
        <f t="shared" si="2"/>
        <v>0</v>
      </c>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481"/>
    </row>
    <row r="69" spans="1:58" s="3" customFormat="1" ht="15" customHeight="1">
      <c r="A69" s="221"/>
      <c r="B69" s="3">
        <v>27</v>
      </c>
      <c r="C69" s="44" t="str">
        <f>IF('invulblad opdrachtnemer'!C69="","",'invulblad opdrachtnemer'!C69)</f>
        <v/>
      </c>
      <c r="D69" s="47" t="str">
        <f>IF('invulblad opdrachtnemer'!D69="","",'invulblad opdrachtnemer'!D69)</f>
        <v/>
      </c>
      <c r="E69" s="123" t="str">
        <f>IF('invulblad opdrachtnemer'!E69="","",'invulblad opdrachtnemer'!E69)</f>
        <v/>
      </c>
      <c r="F69" s="123" t="str">
        <f>IF('invulblad opdrachtnemer'!F69="","",'invulblad opdrachtnemer'!F69)</f>
        <v/>
      </c>
      <c r="G69" s="246"/>
      <c r="H69" s="130"/>
      <c r="I69" s="130"/>
      <c r="J69" s="130"/>
      <c r="K69" s="247"/>
      <c r="L69" s="468">
        <f>'invulblad opdrachtnemer'!I69</f>
        <v>0</v>
      </c>
      <c r="M69" s="475">
        <f t="shared" si="2"/>
        <v>0</v>
      </c>
      <c r="N69" s="453"/>
      <c r="O69" s="453"/>
      <c r="P69" s="453"/>
      <c r="Q69" s="453"/>
      <c r="R69" s="453"/>
      <c r="S69" s="453"/>
      <c r="T69" s="453"/>
      <c r="U69" s="453"/>
      <c r="V69" s="453"/>
      <c r="W69" s="453"/>
      <c r="X69" s="453"/>
      <c r="Y69" s="453"/>
      <c r="Z69" s="453"/>
      <c r="AA69" s="453"/>
      <c r="AB69" s="453"/>
      <c r="AC69" s="453"/>
      <c r="AD69" s="453"/>
      <c r="AE69" s="453"/>
      <c r="AF69" s="453"/>
      <c r="AG69" s="453"/>
      <c r="AH69" s="453"/>
      <c r="AI69" s="453"/>
      <c r="AJ69" s="453"/>
      <c r="AK69" s="453"/>
      <c r="AL69" s="453"/>
      <c r="AM69" s="453"/>
      <c r="AN69" s="453"/>
      <c r="AO69" s="453"/>
      <c r="AP69" s="453"/>
      <c r="AQ69" s="453"/>
      <c r="AR69" s="453"/>
      <c r="AS69" s="453"/>
      <c r="AT69" s="453"/>
      <c r="AU69" s="453"/>
      <c r="AV69" s="453"/>
      <c r="AW69" s="453"/>
      <c r="AX69" s="453"/>
      <c r="AY69" s="453"/>
      <c r="AZ69" s="453"/>
      <c r="BA69" s="453"/>
      <c r="BB69" s="453"/>
      <c r="BC69" s="453"/>
      <c r="BD69" s="453"/>
      <c r="BE69" s="453"/>
      <c r="BF69" s="482"/>
    </row>
    <row r="70" spans="1:58" s="3" customFormat="1" ht="15" customHeight="1">
      <c r="A70" s="221"/>
      <c r="B70" s="3">
        <v>28</v>
      </c>
      <c r="C70" s="44" t="str">
        <f>IF('invulblad opdrachtnemer'!C70="","",'invulblad opdrachtnemer'!C70)</f>
        <v/>
      </c>
      <c r="D70" s="47" t="str">
        <f>IF('invulblad opdrachtnemer'!D70="","",'invulblad opdrachtnemer'!D70)</f>
        <v/>
      </c>
      <c r="E70" s="123" t="str">
        <f>IF('invulblad opdrachtnemer'!E70="","",'invulblad opdrachtnemer'!E70)</f>
        <v/>
      </c>
      <c r="F70" s="123" t="str">
        <f>IF('invulblad opdrachtnemer'!F70="","",'invulblad opdrachtnemer'!F70)</f>
        <v/>
      </c>
      <c r="G70" s="246"/>
      <c r="H70" s="130"/>
      <c r="I70" s="130"/>
      <c r="J70" s="130"/>
      <c r="K70" s="247"/>
      <c r="L70" s="468">
        <f>'invulblad opdrachtnemer'!I70</f>
        <v>0</v>
      </c>
      <c r="M70" s="475">
        <f t="shared" si="2"/>
        <v>0</v>
      </c>
      <c r="N70" s="453"/>
      <c r="O70" s="453"/>
      <c r="P70" s="453"/>
      <c r="Q70" s="453"/>
      <c r="R70" s="453"/>
      <c r="S70" s="453"/>
      <c r="T70" s="453"/>
      <c r="U70" s="453"/>
      <c r="V70" s="453"/>
      <c r="W70" s="453"/>
      <c r="X70" s="453"/>
      <c r="Y70" s="453"/>
      <c r="Z70" s="453"/>
      <c r="AA70" s="453"/>
      <c r="AB70" s="453"/>
      <c r="AC70" s="453"/>
      <c r="AD70" s="453"/>
      <c r="AE70" s="453"/>
      <c r="AF70" s="453"/>
      <c r="AG70" s="453"/>
      <c r="AH70" s="453"/>
      <c r="AI70" s="453"/>
      <c r="AJ70" s="453"/>
      <c r="AK70" s="453"/>
      <c r="AL70" s="453"/>
      <c r="AM70" s="453"/>
      <c r="AN70" s="453"/>
      <c r="AO70" s="453"/>
      <c r="AP70" s="453"/>
      <c r="AQ70" s="453"/>
      <c r="AR70" s="453"/>
      <c r="AS70" s="453"/>
      <c r="AT70" s="453"/>
      <c r="AU70" s="453"/>
      <c r="AV70" s="453"/>
      <c r="AW70" s="453"/>
      <c r="AX70" s="453"/>
      <c r="AY70" s="453"/>
      <c r="AZ70" s="453"/>
      <c r="BA70" s="453"/>
      <c r="BB70" s="453"/>
      <c r="BC70" s="453"/>
      <c r="BD70" s="453"/>
      <c r="BE70" s="453"/>
      <c r="BF70" s="482"/>
    </row>
    <row r="71" spans="1:58" s="3" customFormat="1" ht="15" customHeight="1">
      <c r="A71" s="221"/>
      <c r="B71" s="3">
        <v>29</v>
      </c>
      <c r="C71" s="44" t="str">
        <f>IF('invulblad opdrachtnemer'!C71="","",'invulblad opdrachtnemer'!C71)</f>
        <v/>
      </c>
      <c r="D71" s="47" t="str">
        <f>IF('invulblad opdrachtnemer'!D71="","",'invulblad opdrachtnemer'!D71)</f>
        <v/>
      </c>
      <c r="E71" s="123" t="str">
        <f>IF('invulblad opdrachtnemer'!E71="","",'invulblad opdrachtnemer'!E71)</f>
        <v/>
      </c>
      <c r="F71" s="123" t="str">
        <f>IF('invulblad opdrachtnemer'!F71="","",'invulblad opdrachtnemer'!F71)</f>
        <v/>
      </c>
      <c r="G71" s="246"/>
      <c r="H71" s="130"/>
      <c r="I71" s="130"/>
      <c r="J71" s="130"/>
      <c r="K71" s="247"/>
      <c r="L71" s="468">
        <f>'invulblad opdrachtnemer'!I71</f>
        <v>0</v>
      </c>
      <c r="M71" s="475">
        <f t="shared" si="2"/>
        <v>0</v>
      </c>
      <c r="N71" s="453"/>
      <c r="O71" s="453"/>
      <c r="P71" s="453"/>
      <c r="Q71" s="453"/>
      <c r="R71" s="453"/>
      <c r="S71" s="453"/>
      <c r="T71" s="453"/>
      <c r="U71" s="453"/>
      <c r="V71" s="453"/>
      <c r="W71" s="453"/>
      <c r="X71" s="453"/>
      <c r="Y71" s="453"/>
      <c r="Z71" s="453"/>
      <c r="AA71" s="453"/>
      <c r="AB71" s="453"/>
      <c r="AC71" s="453"/>
      <c r="AD71" s="453"/>
      <c r="AE71" s="453"/>
      <c r="AF71" s="453"/>
      <c r="AG71" s="453"/>
      <c r="AH71" s="453"/>
      <c r="AI71" s="453"/>
      <c r="AJ71" s="453"/>
      <c r="AK71" s="453"/>
      <c r="AL71" s="453"/>
      <c r="AM71" s="453"/>
      <c r="AN71" s="453"/>
      <c r="AO71" s="453"/>
      <c r="AP71" s="453"/>
      <c r="AQ71" s="453"/>
      <c r="AR71" s="453"/>
      <c r="AS71" s="453"/>
      <c r="AT71" s="453"/>
      <c r="AU71" s="453"/>
      <c r="AV71" s="453"/>
      <c r="AW71" s="453"/>
      <c r="AX71" s="453"/>
      <c r="AY71" s="453"/>
      <c r="AZ71" s="453"/>
      <c r="BA71" s="453"/>
      <c r="BB71" s="453"/>
      <c r="BC71" s="453"/>
      <c r="BD71" s="453"/>
      <c r="BE71" s="453"/>
      <c r="BF71" s="482"/>
    </row>
    <row r="72" spans="1:58" s="3" customFormat="1" ht="15" customHeight="1" thickBot="1">
      <c r="A72" s="221"/>
      <c r="B72" s="3">
        <v>30</v>
      </c>
      <c r="C72" s="34" t="str">
        <f>IF('invulblad opdrachtnemer'!C72="","",'invulblad opdrachtnemer'!C72)</f>
        <v/>
      </c>
      <c r="D72" s="48" t="str">
        <f>IF('invulblad opdrachtnemer'!D72="","",'invulblad opdrachtnemer'!D72)</f>
        <v/>
      </c>
      <c r="E72" s="124" t="str">
        <f>IF('invulblad opdrachtnemer'!E72="","",'invulblad opdrachtnemer'!E72)</f>
        <v/>
      </c>
      <c r="F72" s="124" t="str">
        <f>IF('invulblad opdrachtnemer'!F72="","",'invulblad opdrachtnemer'!F72)</f>
        <v/>
      </c>
      <c r="G72" s="244"/>
      <c r="H72" s="131"/>
      <c r="I72" s="131"/>
      <c r="J72" s="131"/>
      <c r="K72" s="222"/>
      <c r="L72" s="469">
        <f>'invulblad opdrachtnemer'!I72</f>
        <v>0</v>
      </c>
      <c r="M72" s="476">
        <f t="shared" si="2"/>
        <v>0</v>
      </c>
      <c r="N72" s="227"/>
      <c r="O72" s="227"/>
      <c r="P72" s="227"/>
      <c r="Q72" s="227"/>
      <c r="R72" s="227"/>
      <c r="S72" s="227"/>
      <c r="T72" s="227"/>
      <c r="U72" s="227"/>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483"/>
    </row>
    <row r="73" spans="1:58" s="10" customFormat="1" ht="15.75" thickBot="1">
      <c r="C73" s="3"/>
      <c r="D73" s="3"/>
      <c r="E73" s="3"/>
      <c r="F73" s="3"/>
      <c r="G73" s="4"/>
      <c r="H73" s="3"/>
      <c r="I73" s="3"/>
      <c r="J73" s="3"/>
      <c r="K73" s="4"/>
      <c r="L73" s="4"/>
      <c r="M73" s="4"/>
      <c r="N73" s="3"/>
      <c r="O73" s="4"/>
      <c r="P73" s="3"/>
      <c r="Q73" s="3"/>
      <c r="R73" s="3"/>
      <c r="S73" s="3"/>
      <c r="T73" s="3"/>
      <c r="U73" s="3"/>
      <c r="V73" s="3"/>
      <c r="W73" s="3"/>
      <c r="X73" s="3"/>
      <c r="Y73" s="3"/>
      <c r="Z73" s="3"/>
      <c r="AA73" s="4"/>
      <c r="AB73" s="3"/>
      <c r="AC73" s="3"/>
      <c r="AD73" s="3"/>
      <c r="AE73" s="3"/>
      <c r="AF73" s="3"/>
      <c r="AG73" s="3"/>
      <c r="AH73" s="3"/>
      <c r="AI73" s="3"/>
      <c r="AJ73" s="3"/>
      <c r="AK73" s="3"/>
    </row>
    <row r="74" spans="1:58" ht="32.1" customHeight="1" thickBot="1">
      <c r="C74" s="277" t="str">
        <f>'Resultaat gunningscriterium SEB'!C57</f>
        <v>HULPFUNCTIES (A2, B1, B3)</v>
      </c>
      <c r="D74" s="278"/>
      <c r="E74" s="278"/>
      <c r="F74" s="278"/>
      <c r="G74" s="485" t="s">
        <v>105</v>
      </c>
      <c r="H74" s="486"/>
      <c r="I74" s="486"/>
      <c r="J74" s="486"/>
      <c r="K74" s="487"/>
      <c r="L74" s="485" t="s">
        <v>94</v>
      </c>
      <c r="M74" s="487"/>
      <c r="N74" s="298" t="s">
        <v>95</v>
      </c>
      <c r="O74" s="299"/>
      <c r="P74" s="299"/>
      <c r="Q74" s="299"/>
      <c r="R74" s="478"/>
      <c r="S74" s="478"/>
      <c r="T74" s="478"/>
      <c r="U74" s="478"/>
      <c r="V74" s="478"/>
      <c r="W74" s="478"/>
      <c r="X74" s="478"/>
      <c r="Y74" s="479"/>
      <c r="Z74" s="508" t="s">
        <v>96</v>
      </c>
      <c r="AA74" s="509"/>
      <c r="AB74" s="509"/>
      <c r="AC74" s="509"/>
      <c r="AD74" s="509"/>
      <c r="AE74" s="509"/>
      <c r="AF74" s="509"/>
      <c r="AG74" s="509"/>
      <c r="AH74" s="509"/>
      <c r="AI74" s="509"/>
      <c r="AJ74" s="509"/>
      <c r="AK74" s="509"/>
      <c r="AL74" s="509"/>
      <c r="AM74" s="509"/>
      <c r="AN74" s="509"/>
      <c r="AO74" s="509"/>
      <c r="AP74" s="509"/>
      <c r="AQ74" s="509"/>
      <c r="AR74" s="509"/>
      <c r="AS74" s="509"/>
      <c r="AT74" s="509"/>
      <c r="AU74" s="509"/>
      <c r="AV74" s="509"/>
      <c r="AW74" s="509"/>
      <c r="AX74" s="509"/>
      <c r="AY74" s="509"/>
      <c r="AZ74" s="509"/>
      <c r="BA74" s="509"/>
      <c r="BB74" s="509"/>
      <c r="BC74" s="509"/>
      <c r="BD74" s="509"/>
      <c r="BE74" s="509"/>
      <c r="BF74" s="510"/>
    </row>
    <row r="75" spans="1:58" s="32" customFormat="1" ht="32.1" customHeight="1" thickBot="1">
      <c r="A75" s="13"/>
      <c r="C75" s="301" t="s">
        <v>97</v>
      </c>
      <c r="D75" s="313" t="s">
        <v>33</v>
      </c>
      <c r="E75" s="314" t="s">
        <v>34</v>
      </c>
      <c r="F75" s="304" t="s">
        <v>81</v>
      </c>
      <c r="G75" s="305" t="s">
        <v>98</v>
      </c>
      <c r="H75" s="316" t="s">
        <v>99</v>
      </c>
      <c r="I75" s="316" t="s">
        <v>107</v>
      </c>
      <c r="J75" s="304" t="s">
        <v>101</v>
      </c>
      <c r="K75" s="307" t="s">
        <v>102</v>
      </c>
      <c r="L75" s="372" t="s">
        <v>108</v>
      </c>
      <c r="M75" s="294" t="s">
        <v>106</v>
      </c>
      <c r="N75" s="311">
        <v>8</v>
      </c>
      <c r="O75" s="311">
        <v>9</v>
      </c>
      <c r="P75" s="311">
        <v>10</v>
      </c>
      <c r="Q75" s="311">
        <v>11</v>
      </c>
      <c r="R75" s="311">
        <v>12</v>
      </c>
      <c r="S75" s="311">
        <v>13</v>
      </c>
      <c r="T75" s="311">
        <v>14</v>
      </c>
      <c r="U75" s="311">
        <v>15</v>
      </c>
      <c r="V75" s="311">
        <v>16</v>
      </c>
      <c r="W75" s="311">
        <v>17</v>
      </c>
      <c r="X75" s="311">
        <v>18</v>
      </c>
      <c r="Y75" s="311">
        <v>19</v>
      </c>
      <c r="Z75" s="311">
        <v>20</v>
      </c>
      <c r="AA75" s="311">
        <v>21</v>
      </c>
      <c r="AB75" s="311">
        <v>22</v>
      </c>
      <c r="AC75" s="311">
        <v>23</v>
      </c>
      <c r="AD75" s="311">
        <v>24</v>
      </c>
      <c r="AE75" s="311">
        <v>25</v>
      </c>
      <c r="AF75" s="311">
        <v>26</v>
      </c>
      <c r="AG75" s="311">
        <v>27</v>
      </c>
      <c r="AH75" s="311">
        <v>28</v>
      </c>
      <c r="AI75" s="311">
        <v>29</v>
      </c>
      <c r="AJ75" s="311">
        <v>30</v>
      </c>
      <c r="AK75" s="311">
        <v>31</v>
      </c>
      <c r="AL75" s="311">
        <v>32</v>
      </c>
      <c r="AM75" s="311">
        <v>33</v>
      </c>
      <c r="AN75" s="311">
        <v>34</v>
      </c>
      <c r="AO75" s="311">
        <v>35</v>
      </c>
      <c r="AP75" s="311">
        <v>36</v>
      </c>
      <c r="AQ75" s="311">
        <v>37</v>
      </c>
      <c r="AR75" s="311">
        <v>38</v>
      </c>
      <c r="AS75" s="311">
        <v>39</v>
      </c>
      <c r="AT75" s="311">
        <v>40</v>
      </c>
      <c r="AU75" s="311">
        <v>41</v>
      </c>
      <c r="AV75" s="311">
        <v>42</v>
      </c>
      <c r="AW75" s="311">
        <v>43</v>
      </c>
      <c r="AX75" s="311">
        <v>44</v>
      </c>
      <c r="AY75" s="311">
        <v>45</v>
      </c>
      <c r="AZ75" s="311">
        <v>46</v>
      </c>
      <c r="BA75" s="311">
        <v>47</v>
      </c>
      <c r="BB75" s="311">
        <v>48</v>
      </c>
      <c r="BC75" s="311">
        <v>49</v>
      </c>
      <c r="BD75" s="311">
        <v>50</v>
      </c>
      <c r="BE75" s="311">
        <v>51</v>
      </c>
      <c r="BF75" s="312">
        <v>52</v>
      </c>
    </row>
    <row r="76" spans="1:58" ht="15" customHeight="1">
      <c r="A76" s="52"/>
      <c r="B76" s="3">
        <v>1</v>
      </c>
      <c r="C76" s="33" t="str">
        <f>IF('invulblad opdrachtnemer'!C76="","",'invulblad opdrachtnemer'!C76)</f>
        <v/>
      </c>
      <c r="D76" s="45" t="str">
        <f>IF('invulblad opdrachtnemer'!D76="","",'invulblad opdrachtnemer'!D76)</f>
        <v/>
      </c>
      <c r="E76" s="51" t="str">
        <f>IF('invulblad opdrachtnemer'!E76="","",'invulblad opdrachtnemer'!E76)</f>
        <v/>
      </c>
      <c r="F76" s="51" t="str">
        <f>IF('invulblad opdrachtnemer'!F76="","",'invulblad opdrachtnemer'!F76)</f>
        <v/>
      </c>
      <c r="G76" s="242"/>
      <c r="H76" s="128"/>
      <c r="I76" s="128"/>
      <c r="J76" s="128"/>
      <c r="K76" s="245"/>
      <c r="L76" s="477">
        <f>'invulblad opdrachtnemer'!I76</f>
        <v>0</v>
      </c>
      <c r="M76" s="374">
        <f t="shared" ref="M76:M105" si="3">SUM(N76:AK76)</f>
        <v>0</v>
      </c>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480"/>
    </row>
    <row r="77" spans="1:58" ht="15" customHeight="1">
      <c r="A77" s="221"/>
      <c r="B77" s="3">
        <v>2</v>
      </c>
      <c r="C77" s="14" t="str">
        <f>IF('invulblad opdrachtnemer'!C77="","",'invulblad opdrachtnemer'!C77)</f>
        <v/>
      </c>
      <c r="D77" s="46" t="str">
        <f>IF('invulblad opdrachtnemer'!D77="","",'invulblad opdrachtnemer'!D77)</f>
        <v/>
      </c>
      <c r="E77" s="122" t="str">
        <f>IF('invulblad opdrachtnemer'!E77="","",'invulblad opdrachtnemer'!E77)</f>
        <v/>
      </c>
      <c r="F77" s="122" t="str">
        <f>IF('invulblad opdrachtnemer'!F77="","",'invulblad opdrachtnemer'!F77)</f>
        <v/>
      </c>
      <c r="G77" s="243"/>
      <c r="H77" s="129"/>
      <c r="I77" s="129"/>
      <c r="J77" s="129"/>
      <c r="K77" s="73"/>
      <c r="L77" s="468">
        <f>'invulblad opdrachtnemer'!I77</f>
        <v>0</v>
      </c>
      <c r="M77" s="376">
        <f t="shared" si="3"/>
        <v>0</v>
      </c>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481"/>
    </row>
    <row r="78" spans="1:58" ht="15" customHeight="1">
      <c r="A78" s="221"/>
      <c r="B78" s="3">
        <v>3</v>
      </c>
      <c r="C78" s="14" t="str">
        <f>IF('invulblad opdrachtnemer'!C78="","",'invulblad opdrachtnemer'!C78)</f>
        <v/>
      </c>
      <c r="D78" s="46" t="str">
        <f>IF('invulblad opdrachtnemer'!D78="","",'invulblad opdrachtnemer'!D78)</f>
        <v/>
      </c>
      <c r="E78" s="122" t="str">
        <f>IF('invulblad opdrachtnemer'!E78="","",'invulblad opdrachtnemer'!E78)</f>
        <v/>
      </c>
      <c r="F78" s="122" t="str">
        <f>IF('invulblad opdrachtnemer'!F78="","",'invulblad opdrachtnemer'!F78)</f>
        <v/>
      </c>
      <c r="G78" s="243"/>
      <c r="H78" s="129"/>
      <c r="I78" s="129"/>
      <c r="J78" s="129"/>
      <c r="K78" s="73"/>
      <c r="L78" s="468">
        <f>'invulblad opdrachtnemer'!I78</f>
        <v>0</v>
      </c>
      <c r="M78" s="376">
        <f t="shared" si="3"/>
        <v>0</v>
      </c>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481"/>
    </row>
    <row r="79" spans="1:58" ht="15" customHeight="1">
      <c r="A79" s="221"/>
      <c r="B79" s="3">
        <v>4</v>
      </c>
      <c r="C79" s="14" t="str">
        <f>IF('invulblad opdrachtnemer'!C79="","",'invulblad opdrachtnemer'!C79)</f>
        <v/>
      </c>
      <c r="D79" s="46" t="str">
        <f>IF('invulblad opdrachtnemer'!D79="","",'invulblad opdrachtnemer'!D79)</f>
        <v/>
      </c>
      <c r="E79" s="122" t="str">
        <f>IF('invulblad opdrachtnemer'!E79="","",'invulblad opdrachtnemer'!E79)</f>
        <v/>
      </c>
      <c r="F79" s="122" t="str">
        <f>IF('invulblad opdrachtnemer'!F79="","",'invulblad opdrachtnemer'!F79)</f>
        <v/>
      </c>
      <c r="G79" s="243"/>
      <c r="H79" s="129"/>
      <c r="I79" s="129"/>
      <c r="J79" s="129"/>
      <c r="K79" s="73"/>
      <c r="L79" s="468">
        <f>'invulblad opdrachtnemer'!I79</f>
        <v>0</v>
      </c>
      <c r="M79" s="376">
        <f t="shared" si="3"/>
        <v>0</v>
      </c>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481"/>
    </row>
    <row r="80" spans="1:58" ht="15" customHeight="1">
      <c r="A80" s="221"/>
      <c r="B80" s="3">
        <v>5</v>
      </c>
      <c r="C80" s="14" t="str">
        <f>IF('invulblad opdrachtnemer'!C80="","",'invulblad opdrachtnemer'!C80)</f>
        <v/>
      </c>
      <c r="D80" s="46" t="str">
        <f>IF('invulblad opdrachtnemer'!D80="","",'invulblad opdrachtnemer'!D80)</f>
        <v/>
      </c>
      <c r="E80" s="122" t="str">
        <f>IF('invulblad opdrachtnemer'!E80="","",'invulblad opdrachtnemer'!E80)</f>
        <v/>
      </c>
      <c r="F80" s="122" t="str">
        <f>IF('invulblad opdrachtnemer'!F80="","",'invulblad opdrachtnemer'!F80)</f>
        <v/>
      </c>
      <c r="G80" s="243"/>
      <c r="H80" s="129"/>
      <c r="I80" s="129"/>
      <c r="J80" s="129"/>
      <c r="K80" s="73"/>
      <c r="L80" s="468">
        <f>'invulblad opdrachtnemer'!I80</f>
        <v>0</v>
      </c>
      <c r="M80" s="376">
        <f t="shared" si="3"/>
        <v>0</v>
      </c>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481"/>
    </row>
    <row r="81" spans="1:58" ht="15" customHeight="1">
      <c r="A81" s="221"/>
      <c r="B81" s="3">
        <v>6</v>
      </c>
      <c r="C81" s="14" t="str">
        <f>IF('invulblad opdrachtnemer'!C81="","",'invulblad opdrachtnemer'!C81)</f>
        <v/>
      </c>
      <c r="D81" s="46" t="str">
        <f>IF('invulblad opdrachtnemer'!D81="","",'invulblad opdrachtnemer'!D81)</f>
        <v/>
      </c>
      <c r="E81" s="122" t="str">
        <f>IF('invulblad opdrachtnemer'!E81="","",'invulblad opdrachtnemer'!E81)</f>
        <v/>
      </c>
      <c r="F81" s="122" t="str">
        <f>IF('invulblad opdrachtnemer'!F81="","",'invulblad opdrachtnemer'!F81)</f>
        <v/>
      </c>
      <c r="G81" s="243"/>
      <c r="H81" s="129"/>
      <c r="I81" s="129"/>
      <c r="J81" s="129"/>
      <c r="K81" s="73"/>
      <c r="L81" s="468">
        <f>'invulblad opdrachtnemer'!I81</f>
        <v>0</v>
      </c>
      <c r="M81" s="376">
        <f t="shared" si="3"/>
        <v>0</v>
      </c>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481"/>
    </row>
    <row r="82" spans="1:58" ht="15" customHeight="1">
      <c r="A82" s="221"/>
      <c r="B82" s="3">
        <v>7</v>
      </c>
      <c r="C82" s="14" t="str">
        <f>IF('invulblad opdrachtnemer'!C82="","",'invulblad opdrachtnemer'!C82)</f>
        <v/>
      </c>
      <c r="D82" s="46" t="str">
        <f>IF('invulblad opdrachtnemer'!D82="","",'invulblad opdrachtnemer'!D82)</f>
        <v/>
      </c>
      <c r="E82" s="122" t="str">
        <f>IF('invulblad opdrachtnemer'!E82="","",'invulblad opdrachtnemer'!E82)</f>
        <v/>
      </c>
      <c r="F82" s="122" t="str">
        <f>IF('invulblad opdrachtnemer'!F82="","",'invulblad opdrachtnemer'!F82)</f>
        <v/>
      </c>
      <c r="G82" s="243"/>
      <c r="H82" s="129"/>
      <c r="I82" s="129"/>
      <c r="J82" s="129"/>
      <c r="K82" s="73"/>
      <c r="L82" s="468">
        <f>'invulblad opdrachtnemer'!I82</f>
        <v>0</v>
      </c>
      <c r="M82" s="376">
        <f t="shared" si="3"/>
        <v>0</v>
      </c>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481"/>
    </row>
    <row r="83" spans="1:58" ht="15" customHeight="1">
      <c r="A83" s="221"/>
      <c r="B83" s="3">
        <v>8</v>
      </c>
      <c r="C83" s="14" t="str">
        <f>IF('invulblad opdrachtnemer'!C83="","",'invulblad opdrachtnemer'!C83)</f>
        <v/>
      </c>
      <c r="D83" s="46" t="str">
        <f>IF('invulblad opdrachtnemer'!D83="","",'invulblad opdrachtnemer'!D83)</f>
        <v/>
      </c>
      <c r="E83" s="122" t="str">
        <f>IF('invulblad opdrachtnemer'!E83="","",'invulblad opdrachtnemer'!E83)</f>
        <v/>
      </c>
      <c r="F83" s="122" t="str">
        <f>IF('invulblad opdrachtnemer'!F83="","",'invulblad opdrachtnemer'!F83)</f>
        <v/>
      </c>
      <c r="G83" s="243"/>
      <c r="H83" s="129"/>
      <c r="I83" s="129"/>
      <c r="J83" s="129"/>
      <c r="K83" s="73"/>
      <c r="L83" s="468">
        <f>'invulblad opdrachtnemer'!I83</f>
        <v>0</v>
      </c>
      <c r="M83" s="376">
        <f t="shared" si="3"/>
        <v>0</v>
      </c>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481"/>
    </row>
    <row r="84" spans="1:58" ht="15" customHeight="1">
      <c r="A84" s="221"/>
      <c r="B84" s="3">
        <v>9</v>
      </c>
      <c r="C84" s="14" t="str">
        <f>IF('invulblad opdrachtnemer'!C84="","",'invulblad opdrachtnemer'!C84)</f>
        <v/>
      </c>
      <c r="D84" s="46" t="str">
        <f>IF('invulblad opdrachtnemer'!D84="","",'invulblad opdrachtnemer'!D84)</f>
        <v/>
      </c>
      <c r="E84" s="122" t="str">
        <f>IF('invulblad opdrachtnemer'!E84="","",'invulblad opdrachtnemer'!E84)</f>
        <v/>
      </c>
      <c r="F84" s="122" t="str">
        <f>IF('invulblad opdrachtnemer'!F84="","",'invulblad opdrachtnemer'!F84)</f>
        <v/>
      </c>
      <c r="G84" s="243"/>
      <c r="H84" s="129"/>
      <c r="I84" s="129"/>
      <c r="J84" s="129"/>
      <c r="K84" s="73"/>
      <c r="L84" s="468">
        <f>'invulblad opdrachtnemer'!I84</f>
        <v>0</v>
      </c>
      <c r="M84" s="376">
        <f t="shared" si="3"/>
        <v>0</v>
      </c>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481"/>
    </row>
    <row r="85" spans="1:58" ht="15" customHeight="1">
      <c r="A85" s="221"/>
      <c r="B85" s="3">
        <v>10</v>
      </c>
      <c r="C85" s="14" t="str">
        <f>IF('invulblad opdrachtnemer'!C85="","",'invulblad opdrachtnemer'!C85)</f>
        <v/>
      </c>
      <c r="D85" s="46" t="str">
        <f>IF('invulblad opdrachtnemer'!D85="","",'invulblad opdrachtnemer'!D85)</f>
        <v/>
      </c>
      <c r="E85" s="122" t="str">
        <f>IF('invulblad opdrachtnemer'!E85="","",'invulblad opdrachtnemer'!E85)</f>
        <v/>
      </c>
      <c r="F85" s="122" t="str">
        <f>IF('invulblad opdrachtnemer'!F85="","",'invulblad opdrachtnemer'!F85)</f>
        <v/>
      </c>
      <c r="G85" s="243"/>
      <c r="H85" s="129"/>
      <c r="I85" s="129"/>
      <c r="J85" s="129"/>
      <c r="K85" s="73"/>
      <c r="L85" s="468">
        <f>'invulblad opdrachtnemer'!I85</f>
        <v>0</v>
      </c>
      <c r="M85" s="376">
        <f t="shared" ref="M85:M95" si="4">SUM(N85:AK85)</f>
        <v>0</v>
      </c>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481"/>
    </row>
    <row r="86" spans="1:58" ht="15" customHeight="1">
      <c r="A86" s="221"/>
      <c r="B86" s="3">
        <v>11</v>
      </c>
      <c r="C86" s="14" t="str">
        <f>IF('invulblad opdrachtnemer'!C86="","",'invulblad opdrachtnemer'!C86)</f>
        <v/>
      </c>
      <c r="D86" s="46" t="str">
        <f>IF('invulblad opdrachtnemer'!D86="","",'invulblad opdrachtnemer'!D86)</f>
        <v/>
      </c>
      <c r="E86" s="122" t="str">
        <f>IF('invulblad opdrachtnemer'!E86="","",'invulblad opdrachtnemer'!E86)</f>
        <v/>
      </c>
      <c r="F86" s="122" t="str">
        <f>IF('invulblad opdrachtnemer'!F86="","",'invulblad opdrachtnemer'!F86)</f>
        <v/>
      </c>
      <c r="G86" s="243"/>
      <c r="H86" s="129"/>
      <c r="I86" s="129"/>
      <c r="J86" s="129"/>
      <c r="K86" s="73"/>
      <c r="L86" s="468">
        <f>'invulblad opdrachtnemer'!I86</f>
        <v>0</v>
      </c>
      <c r="M86" s="376">
        <f t="shared" si="4"/>
        <v>0</v>
      </c>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481"/>
    </row>
    <row r="87" spans="1:58" ht="15" customHeight="1">
      <c r="A87" s="221"/>
      <c r="B87" s="3">
        <v>12</v>
      </c>
      <c r="C87" s="14" t="str">
        <f>IF('invulblad opdrachtnemer'!C87="","",'invulblad opdrachtnemer'!C87)</f>
        <v/>
      </c>
      <c r="D87" s="46" t="str">
        <f>IF('invulblad opdrachtnemer'!D87="","",'invulblad opdrachtnemer'!D87)</f>
        <v/>
      </c>
      <c r="E87" s="122" t="str">
        <f>IF('invulblad opdrachtnemer'!E87="","",'invulblad opdrachtnemer'!E87)</f>
        <v/>
      </c>
      <c r="F87" s="122" t="str">
        <f>IF('invulblad opdrachtnemer'!F87="","",'invulblad opdrachtnemer'!F87)</f>
        <v/>
      </c>
      <c r="G87" s="243"/>
      <c r="H87" s="129"/>
      <c r="I87" s="129"/>
      <c r="J87" s="129"/>
      <c r="K87" s="73"/>
      <c r="L87" s="468">
        <f>'invulblad opdrachtnemer'!I87</f>
        <v>0</v>
      </c>
      <c r="M87" s="376">
        <f t="shared" si="4"/>
        <v>0</v>
      </c>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481"/>
    </row>
    <row r="88" spans="1:58" ht="15" customHeight="1">
      <c r="A88" s="221"/>
      <c r="B88" s="3">
        <v>13</v>
      </c>
      <c r="C88" s="14" t="str">
        <f>IF('invulblad opdrachtnemer'!C88="","",'invulblad opdrachtnemer'!C88)</f>
        <v/>
      </c>
      <c r="D88" s="46" t="str">
        <f>IF('invulblad opdrachtnemer'!D88="","",'invulblad opdrachtnemer'!D88)</f>
        <v/>
      </c>
      <c r="E88" s="122" t="str">
        <f>IF('invulblad opdrachtnemer'!E88="","",'invulblad opdrachtnemer'!E88)</f>
        <v/>
      </c>
      <c r="F88" s="122" t="str">
        <f>IF('invulblad opdrachtnemer'!F88="","",'invulblad opdrachtnemer'!F88)</f>
        <v/>
      </c>
      <c r="G88" s="243"/>
      <c r="H88" s="129"/>
      <c r="I88" s="129"/>
      <c r="J88" s="129"/>
      <c r="K88" s="73"/>
      <c r="L88" s="468">
        <f>'invulblad opdrachtnemer'!I88</f>
        <v>0</v>
      </c>
      <c r="M88" s="376">
        <f t="shared" si="4"/>
        <v>0</v>
      </c>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481"/>
    </row>
    <row r="89" spans="1:58" ht="15" customHeight="1">
      <c r="A89" s="221"/>
      <c r="B89" s="3">
        <v>14</v>
      </c>
      <c r="C89" s="14" t="str">
        <f>IF('invulblad opdrachtnemer'!C89="","",'invulblad opdrachtnemer'!C89)</f>
        <v/>
      </c>
      <c r="D89" s="46" t="str">
        <f>IF('invulblad opdrachtnemer'!D89="","",'invulblad opdrachtnemer'!D89)</f>
        <v/>
      </c>
      <c r="E89" s="122" t="str">
        <f>IF('invulblad opdrachtnemer'!E89="","",'invulblad opdrachtnemer'!E89)</f>
        <v/>
      </c>
      <c r="F89" s="122" t="str">
        <f>IF('invulblad opdrachtnemer'!F89="","",'invulblad opdrachtnemer'!F89)</f>
        <v/>
      </c>
      <c r="G89" s="243"/>
      <c r="H89" s="129"/>
      <c r="I89" s="129"/>
      <c r="J89" s="129"/>
      <c r="K89" s="73"/>
      <c r="L89" s="468">
        <f>'invulblad opdrachtnemer'!I89</f>
        <v>0</v>
      </c>
      <c r="M89" s="376">
        <f t="shared" si="4"/>
        <v>0</v>
      </c>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481"/>
    </row>
    <row r="90" spans="1:58" ht="15" customHeight="1">
      <c r="A90" s="221"/>
      <c r="B90" s="3">
        <v>15</v>
      </c>
      <c r="C90" s="14" t="str">
        <f>IF('invulblad opdrachtnemer'!C90="","",'invulblad opdrachtnemer'!C90)</f>
        <v/>
      </c>
      <c r="D90" s="46" t="str">
        <f>IF('invulblad opdrachtnemer'!D90="","",'invulblad opdrachtnemer'!D90)</f>
        <v/>
      </c>
      <c r="E90" s="122" t="str">
        <f>IF('invulblad opdrachtnemer'!E90="","",'invulblad opdrachtnemer'!E90)</f>
        <v/>
      </c>
      <c r="F90" s="122" t="str">
        <f>IF('invulblad opdrachtnemer'!F90="","",'invulblad opdrachtnemer'!F90)</f>
        <v/>
      </c>
      <c r="G90" s="243"/>
      <c r="H90" s="129"/>
      <c r="I90" s="129"/>
      <c r="J90" s="129"/>
      <c r="K90" s="73"/>
      <c r="L90" s="468">
        <f>'invulblad opdrachtnemer'!I90</f>
        <v>0</v>
      </c>
      <c r="M90" s="376">
        <f t="shared" si="4"/>
        <v>0</v>
      </c>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481"/>
    </row>
    <row r="91" spans="1:58" ht="15" customHeight="1">
      <c r="A91" s="221"/>
      <c r="B91" s="3">
        <v>16</v>
      </c>
      <c r="C91" s="14" t="str">
        <f>IF('invulblad opdrachtnemer'!C91="","",'invulblad opdrachtnemer'!C91)</f>
        <v/>
      </c>
      <c r="D91" s="46" t="str">
        <f>IF('invulblad opdrachtnemer'!D91="","",'invulblad opdrachtnemer'!D91)</f>
        <v/>
      </c>
      <c r="E91" s="122" t="str">
        <f>IF('invulblad opdrachtnemer'!E91="","",'invulblad opdrachtnemer'!E91)</f>
        <v/>
      </c>
      <c r="F91" s="122" t="str">
        <f>IF('invulblad opdrachtnemer'!F91="","",'invulblad opdrachtnemer'!F91)</f>
        <v/>
      </c>
      <c r="G91" s="243"/>
      <c r="H91" s="129"/>
      <c r="I91" s="129"/>
      <c r="J91" s="129"/>
      <c r="K91" s="73"/>
      <c r="L91" s="468">
        <f>'invulblad opdrachtnemer'!I91</f>
        <v>0</v>
      </c>
      <c r="M91" s="376">
        <f t="shared" si="4"/>
        <v>0</v>
      </c>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481"/>
    </row>
    <row r="92" spans="1:58" ht="15" customHeight="1">
      <c r="A92" s="221"/>
      <c r="B92" s="3">
        <v>17</v>
      </c>
      <c r="C92" s="14" t="str">
        <f>IF('invulblad opdrachtnemer'!C92="","",'invulblad opdrachtnemer'!C92)</f>
        <v/>
      </c>
      <c r="D92" s="46" t="str">
        <f>IF('invulblad opdrachtnemer'!D92="","",'invulblad opdrachtnemer'!D92)</f>
        <v/>
      </c>
      <c r="E92" s="122" t="str">
        <f>IF('invulblad opdrachtnemer'!E92="","",'invulblad opdrachtnemer'!E92)</f>
        <v/>
      </c>
      <c r="F92" s="122" t="str">
        <f>IF('invulblad opdrachtnemer'!F92="","",'invulblad opdrachtnemer'!F92)</f>
        <v/>
      </c>
      <c r="G92" s="243"/>
      <c r="H92" s="129"/>
      <c r="I92" s="129"/>
      <c r="J92" s="129"/>
      <c r="K92" s="73"/>
      <c r="L92" s="468">
        <f>'invulblad opdrachtnemer'!I92</f>
        <v>0</v>
      </c>
      <c r="M92" s="376">
        <f t="shared" si="4"/>
        <v>0</v>
      </c>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481"/>
    </row>
    <row r="93" spans="1:58" ht="15" customHeight="1">
      <c r="A93" s="221"/>
      <c r="B93" s="3">
        <v>18</v>
      </c>
      <c r="C93" s="14" t="str">
        <f>IF('invulblad opdrachtnemer'!C93="","",'invulblad opdrachtnemer'!C93)</f>
        <v/>
      </c>
      <c r="D93" s="46" t="str">
        <f>IF('invulblad opdrachtnemer'!D93="","",'invulblad opdrachtnemer'!D93)</f>
        <v/>
      </c>
      <c r="E93" s="122" t="str">
        <f>IF('invulblad opdrachtnemer'!E93="","",'invulblad opdrachtnemer'!E93)</f>
        <v/>
      </c>
      <c r="F93" s="122" t="str">
        <f>IF('invulblad opdrachtnemer'!F93="","",'invulblad opdrachtnemer'!F93)</f>
        <v/>
      </c>
      <c r="G93" s="243"/>
      <c r="H93" s="129"/>
      <c r="I93" s="129"/>
      <c r="J93" s="129"/>
      <c r="K93" s="73"/>
      <c r="L93" s="468">
        <f>'invulblad opdrachtnemer'!I93</f>
        <v>0</v>
      </c>
      <c r="M93" s="376">
        <f t="shared" si="4"/>
        <v>0</v>
      </c>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481"/>
    </row>
    <row r="94" spans="1:58" ht="15" customHeight="1">
      <c r="A94" s="221"/>
      <c r="B94" s="3">
        <v>19</v>
      </c>
      <c r="C94" s="14" t="str">
        <f>IF('invulblad opdrachtnemer'!C94="","",'invulblad opdrachtnemer'!C94)</f>
        <v/>
      </c>
      <c r="D94" s="46" t="str">
        <f>IF('invulblad opdrachtnemer'!D94="","",'invulblad opdrachtnemer'!D94)</f>
        <v/>
      </c>
      <c r="E94" s="122" t="str">
        <f>IF('invulblad opdrachtnemer'!E94="","",'invulblad opdrachtnemer'!E94)</f>
        <v/>
      </c>
      <c r="F94" s="122" t="str">
        <f>IF('invulblad opdrachtnemer'!F94="","",'invulblad opdrachtnemer'!F94)</f>
        <v/>
      </c>
      <c r="G94" s="243"/>
      <c r="H94" s="129"/>
      <c r="I94" s="129"/>
      <c r="J94" s="129"/>
      <c r="K94" s="73"/>
      <c r="L94" s="468">
        <f>'invulblad opdrachtnemer'!I94</f>
        <v>0</v>
      </c>
      <c r="M94" s="376">
        <f t="shared" si="4"/>
        <v>0</v>
      </c>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481"/>
    </row>
    <row r="95" spans="1:58" ht="15" customHeight="1">
      <c r="A95" s="221"/>
      <c r="B95" s="3">
        <v>20</v>
      </c>
      <c r="C95" s="14" t="str">
        <f>IF('invulblad opdrachtnemer'!C95="","",'invulblad opdrachtnemer'!C95)</f>
        <v/>
      </c>
      <c r="D95" s="46" t="str">
        <f>IF('invulblad opdrachtnemer'!D95="","",'invulblad opdrachtnemer'!D95)</f>
        <v/>
      </c>
      <c r="E95" s="122" t="str">
        <f>IF('invulblad opdrachtnemer'!E95="","",'invulblad opdrachtnemer'!E95)</f>
        <v/>
      </c>
      <c r="F95" s="122" t="str">
        <f>IF('invulblad opdrachtnemer'!F95="","",'invulblad opdrachtnemer'!F95)</f>
        <v/>
      </c>
      <c r="G95" s="243"/>
      <c r="H95" s="129"/>
      <c r="I95" s="129"/>
      <c r="J95" s="129"/>
      <c r="K95" s="73"/>
      <c r="L95" s="468">
        <f>'invulblad opdrachtnemer'!I95</f>
        <v>0</v>
      </c>
      <c r="M95" s="376">
        <f t="shared" si="4"/>
        <v>0</v>
      </c>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481"/>
    </row>
    <row r="96" spans="1:58" ht="15" customHeight="1">
      <c r="A96" s="221"/>
      <c r="B96" s="3">
        <v>21</v>
      </c>
      <c r="C96" s="14" t="str">
        <f>IF('invulblad opdrachtnemer'!C96="","",'invulblad opdrachtnemer'!C96)</f>
        <v/>
      </c>
      <c r="D96" s="46" t="str">
        <f>IF('invulblad opdrachtnemer'!D96="","",'invulblad opdrachtnemer'!D96)</f>
        <v/>
      </c>
      <c r="E96" s="122" t="str">
        <f>IF('invulblad opdrachtnemer'!E96="","",'invulblad opdrachtnemer'!E96)</f>
        <v/>
      </c>
      <c r="F96" s="122" t="str">
        <f>IF('invulblad opdrachtnemer'!F96="","",'invulblad opdrachtnemer'!F96)</f>
        <v/>
      </c>
      <c r="G96" s="243"/>
      <c r="H96" s="129"/>
      <c r="I96" s="129"/>
      <c r="J96" s="129"/>
      <c r="K96" s="73"/>
      <c r="L96" s="468">
        <f>'invulblad opdrachtnemer'!I96</f>
        <v>0</v>
      </c>
      <c r="M96" s="376">
        <f t="shared" si="3"/>
        <v>0</v>
      </c>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481"/>
    </row>
    <row r="97" spans="1:58" ht="15" customHeight="1">
      <c r="A97" s="221"/>
      <c r="B97" s="3">
        <v>22</v>
      </c>
      <c r="C97" s="14" t="str">
        <f>IF('invulblad opdrachtnemer'!C97="","",'invulblad opdrachtnemer'!C97)</f>
        <v/>
      </c>
      <c r="D97" s="46" t="str">
        <f>IF('invulblad opdrachtnemer'!D97="","",'invulblad opdrachtnemer'!D97)</f>
        <v/>
      </c>
      <c r="E97" s="122" t="str">
        <f>IF('invulblad opdrachtnemer'!E97="","",'invulblad opdrachtnemer'!E97)</f>
        <v/>
      </c>
      <c r="F97" s="122" t="str">
        <f>IF('invulblad opdrachtnemer'!F97="","",'invulblad opdrachtnemer'!F97)</f>
        <v/>
      </c>
      <c r="G97" s="243"/>
      <c r="H97" s="129"/>
      <c r="I97" s="129"/>
      <c r="J97" s="129"/>
      <c r="K97" s="73"/>
      <c r="L97" s="468">
        <f>'invulblad opdrachtnemer'!I97</f>
        <v>0</v>
      </c>
      <c r="M97" s="376">
        <f t="shared" si="3"/>
        <v>0</v>
      </c>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481"/>
    </row>
    <row r="98" spans="1:58" ht="15" customHeight="1">
      <c r="A98" s="221"/>
      <c r="B98" s="3">
        <v>23</v>
      </c>
      <c r="C98" s="14" t="str">
        <f>IF('invulblad opdrachtnemer'!C98="","",'invulblad opdrachtnemer'!C98)</f>
        <v/>
      </c>
      <c r="D98" s="46" t="str">
        <f>IF('invulblad opdrachtnemer'!D98="","",'invulblad opdrachtnemer'!D98)</f>
        <v/>
      </c>
      <c r="E98" s="122" t="str">
        <f>IF('invulblad opdrachtnemer'!E98="","",'invulblad opdrachtnemer'!E98)</f>
        <v/>
      </c>
      <c r="F98" s="122" t="str">
        <f>IF('invulblad opdrachtnemer'!F98="","",'invulblad opdrachtnemer'!F98)</f>
        <v/>
      </c>
      <c r="G98" s="243"/>
      <c r="H98" s="129"/>
      <c r="I98" s="129"/>
      <c r="J98" s="129"/>
      <c r="K98" s="73"/>
      <c r="L98" s="468">
        <f>'invulblad opdrachtnemer'!I98</f>
        <v>0</v>
      </c>
      <c r="M98" s="376">
        <f t="shared" si="3"/>
        <v>0</v>
      </c>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481"/>
    </row>
    <row r="99" spans="1:58" ht="15" customHeight="1">
      <c r="A99" s="221"/>
      <c r="B99" s="3">
        <v>24</v>
      </c>
      <c r="C99" s="14" t="str">
        <f>IF('invulblad opdrachtnemer'!C99="","",'invulblad opdrachtnemer'!C99)</f>
        <v/>
      </c>
      <c r="D99" s="46" t="str">
        <f>IF('invulblad opdrachtnemer'!D99="","",'invulblad opdrachtnemer'!D99)</f>
        <v/>
      </c>
      <c r="E99" s="122" t="str">
        <f>IF('invulblad opdrachtnemer'!E99="","",'invulblad opdrachtnemer'!E99)</f>
        <v/>
      </c>
      <c r="F99" s="122" t="str">
        <f>IF('invulblad opdrachtnemer'!F99="","",'invulblad opdrachtnemer'!F99)</f>
        <v/>
      </c>
      <c r="G99" s="243"/>
      <c r="H99" s="129"/>
      <c r="I99" s="129"/>
      <c r="J99" s="129"/>
      <c r="K99" s="73"/>
      <c r="L99" s="468">
        <f>'invulblad opdrachtnemer'!I99</f>
        <v>0</v>
      </c>
      <c r="M99" s="376">
        <f t="shared" si="3"/>
        <v>0</v>
      </c>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481"/>
    </row>
    <row r="100" spans="1:58" ht="15" customHeight="1">
      <c r="A100" s="221"/>
      <c r="B100" s="3">
        <v>25</v>
      </c>
      <c r="C100" s="14" t="str">
        <f>IF('invulblad opdrachtnemer'!C100="","",'invulblad opdrachtnemer'!C100)</f>
        <v/>
      </c>
      <c r="D100" s="46" t="str">
        <f>IF('invulblad opdrachtnemer'!D100="","",'invulblad opdrachtnemer'!D100)</f>
        <v/>
      </c>
      <c r="E100" s="122" t="str">
        <f>IF('invulblad opdrachtnemer'!E100="","",'invulblad opdrachtnemer'!E100)</f>
        <v/>
      </c>
      <c r="F100" s="122" t="str">
        <f>IF('invulblad opdrachtnemer'!F100="","",'invulblad opdrachtnemer'!F100)</f>
        <v/>
      </c>
      <c r="G100" s="243"/>
      <c r="H100" s="129"/>
      <c r="I100" s="129"/>
      <c r="J100" s="129"/>
      <c r="K100" s="73"/>
      <c r="L100" s="468">
        <f>'invulblad opdrachtnemer'!I100</f>
        <v>0</v>
      </c>
      <c r="M100" s="376">
        <f t="shared" si="3"/>
        <v>0</v>
      </c>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481"/>
    </row>
    <row r="101" spans="1:58" ht="15" customHeight="1">
      <c r="A101" s="221"/>
      <c r="B101" s="3">
        <v>26</v>
      </c>
      <c r="C101" s="14" t="str">
        <f>IF('invulblad opdrachtnemer'!C101="","",'invulblad opdrachtnemer'!C101)</f>
        <v/>
      </c>
      <c r="D101" s="46" t="str">
        <f>IF('invulblad opdrachtnemer'!D101="","",'invulblad opdrachtnemer'!D101)</f>
        <v/>
      </c>
      <c r="E101" s="122" t="str">
        <f>IF('invulblad opdrachtnemer'!E101="","",'invulblad opdrachtnemer'!E101)</f>
        <v/>
      </c>
      <c r="F101" s="122" t="str">
        <f>IF('invulblad opdrachtnemer'!F101="","",'invulblad opdrachtnemer'!F101)</f>
        <v/>
      </c>
      <c r="G101" s="243"/>
      <c r="H101" s="129"/>
      <c r="I101" s="129"/>
      <c r="J101" s="129"/>
      <c r="K101" s="73"/>
      <c r="L101" s="468">
        <f>'invulblad opdrachtnemer'!I101</f>
        <v>0</v>
      </c>
      <c r="M101" s="376">
        <f t="shared" si="3"/>
        <v>0</v>
      </c>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481"/>
    </row>
    <row r="102" spans="1:58" ht="15" customHeight="1">
      <c r="A102" s="221"/>
      <c r="B102" s="3">
        <v>27</v>
      </c>
      <c r="C102" s="14" t="str">
        <f>IF('invulblad opdrachtnemer'!C102="","",'invulblad opdrachtnemer'!C102)</f>
        <v/>
      </c>
      <c r="D102" s="46" t="str">
        <f>IF('invulblad opdrachtnemer'!D102="","",'invulblad opdrachtnemer'!D102)</f>
        <v/>
      </c>
      <c r="E102" s="122" t="str">
        <f>IF('invulblad opdrachtnemer'!E102="","",'invulblad opdrachtnemer'!E102)</f>
        <v/>
      </c>
      <c r="F102" s="122" t="str">
        <f>IF('invulblad opdrachtnemer'!F102="","",'invulblad opdrachtnemer'!F102)</f>
        <v/>
      </c>
      <c r="G102" s="243"/>
      <c r="H102" s="129"/>
      <c r="I102" s="129"/>
      <c r="J102" s="129"/>
      <c r="K102" s="73"/>
      <c r="L102" s="468">
        <f>'invulblad opdrachtnemer'!I102</f>
        <v>0</v>
      </c>
      <c r="M102" s="376">
        <f t="shared" si="3"/>
        <v>0</v>
      </c>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3"/>
      <c r="AK102" s="453"/>
      <c r="AL102" s="453"/>
      <c r="AM102" s="453"/>
      <c r="AN102" s="453"/>
      <c r="AO102" s="453"/>
      <c r="AP102" s="453"/>
      <c r="AQ102" s="453"/>
      <c r="AR102" s="453"/>
      <c r="AS102" s="453"/>
      <c r="AT102" s="453"/>
      <c r="AU102" s="453"/>
      <c r="AV102" s="453"/>
      <c r="AW102" s="453"/>
      <c r="AX102" s="453"/>
      <c r="AY102" s="453"/>
      <c r="AZ102" s="453"/>
      <c r="BA102" s="453"/>
      <c r="BB102" s="453"/>
      <c r="BC102" s="453"/>
      <c r="BD102" s="453"/>
      <c r="BE102" s="453"/>
      <c r="BF102" s="482"/>
    </row>
    <row r="103" spans="1:58" ht="15" customHeight="1">
      <c r="A103" s="221"/>
      <c r="B103" s="3">
        <v>28</v>
      </c>
      <c r="C103" s="14" t="str">
        <f>IF('invulblad opdrachtnemer'!C103="","",'invulblad opdrachtnemer'!C103)</f>
        <v/>
      </c>
      <c r="D103" s="46" t="str">
        <f>IF('invulblad opdrachtnemer'!D103="","",'invulblad opdrachtnemer'!D103)</f>
        <v/>
      </c>
      <c r="E103" s="122" t="str">
        <f>IF('invulblad opdrachtnemer'!E103="","",'invulblad opdrachtnemer'!E103)</f>
        <v/>
      </c>
      <c r="F103" s="122" t="str">
        <f>IF('invulblad opdrachtnemer'!F103="","",'invulblad opdrachtnemer'!F103)</f>
        <v/>
      </c>
      <c r="G103" s="243"/>
      <c r="H103" s="129"/>
      <c r="I103" s="129"/>
      <c r="J103" s="129"/>
      <c r="K103" s="73"/>
      <c r="L103" s="468">
        <f>'invulblad opdrachtnemer'!I103</f>
        <v>0</v>
      </c>
      <c r="M103" s="376">
        <f t="shared" si="3"/>
        <v>0</v>
      </c>
      <c r="N103" s="453"/>
      <c r="O103" s="453"/>
      <c r="P103" s="453"/>
      <c r="Q103" s="453"/>
      <c r="R103" s="453"/>
      <c r="S103" s="453"/>
      <c r="T103" s="453"/>
      <c r="U103" s="453"/>
      <c r="V103" s="453"/>
      <c r="W103" s="453"/>
      <c r="X103" s="453"/>
      <c r="Y103" s="453"/>
      <c r="Z103" s="453"/>
      <c r="AA103" s="453"/>
      <c r="AB103" s="453"/>
      <c r="AC103" s="453"/>
      <c r="AD103" s="453"/>
      <c r="AE103" s="453"/>
      <c r="AF103" s="453"/>
      <c r="AG103" s="453"/>
      <c r="AH103" s="453"/>
      <c r="AI103" s="453"/>
      <c r="AJ103" s="453"/>
      <c r="AK103" s="453"/>
      <c r="AL103" s="453"/>
      <c r="AM103" s="453"/>
      <c r="AN103" s="453"/>
      <c r="AO103" s="453"/>
      <c r="AP103" s="453"/>
      <c r="AQ103" s="453"/>
      <c r="AR103" s="453"/>
      <c r="AS103" s="453"/>
      <c r="AT103" s="453"/>
      <c r="AU103" s="453"/>
      <c r="AV103" s="453"/>
      <c r="AW103" s="453"/>
      <c r="AX103" s="453"/>
      <c r="AY103" s="453"/>
      <c r="AZ103" s="453"/>
      <c r="BA103" s="453"/>
      <c r="BB103" s="453"/>
      <c r="BC103" s="453"/>
      <c r="BD103" s="453"/>
      <c r="BE103" s="453"/>
      <c r="BF103" s="482"/>
    </row>
    <row r="104" spans="1:58" ht="15" customHeight="1">
      <c r="A104" s="221"/>
      <c r="B104" s="3">
        <v>29</v>
      </c>
      <c r="C104" s="14" t="str">
        <f>IF('invulblad opdrachtnemer'!C104="","",'invulblad opdrachtnemer'!C104)</f>
        <v/>
      </c>
      <c r="D104" s="46" t="str">
        <f>IF('invulblad opdrachtnemer'!D104="","",'invulblad opdrachtnemer'!D104)</f>
        <v/>
      </c>
      <c r="E104" s="122" t="str">
        <f>IF('invulblad opdrachtnemer'!E104="","",'invulblad opdrachtnemer'!E104)</f>
        <v/>
      </c>
      <c r="F104" s="122" t="str">
        <f>IF('invulblad opdrachtnemer'!F104="","",'invulblad opdrachtnemer'!F104)</f>
        <v/>
      </c>
      <c r="G104" s="243"/>
      <c r="H104" s="129"/>
      <c r="I104" s="129"/>
      <c r="J104" s="129"/>
      <c r="K104" s="73"/>
      <c r="L104" s="468">
        <f>'invulblad opdrachtnemer'!I104</f>
        <v>0</v>
      </c>
      <c r="M104" s="376">
        <f t="shared" si="3"/>
        <v>0</v>
      </c>
      <c r="N104" s="453"/>
      <c r="O104" s="453"/>
      <c r="P104" s="453"/>
      <c r="Q104" s="453"/>
      <c r="R104" s="453"/>
      <c r="S104" s="453"/>
      <c r="T104" s="453"/>
      <c r="U104" s="453"/>
      <c r="V104" s="453"/>
      <c r="W104" s="453"/>
      <c r="X104" s="453"/>
      <c r="Y104" s="453"/>
      <c r="Z104" s="453"/>
      <c r="AA104" s="453"/>
      <c r="AB104" s="453"/>
      <c r="AC104" s="453"/>
      <c r="AD104" s="453"/>
      <c r="AE104" s="453"/>
      <c r="AF104" s="453"/>
      <c r="AG104" s="453"/>
      <c r="AH104" s="453"/>
      <c r="AI104" s="453"/>
      <c r="AJ104" s="453"/>
      <c r="AK104" s="453"/>
      <c r="AL104" s="453"/>
      <c r="AM104" s="453"/>
      <c r="AN104" s="453"/>
      <c r="AO104" s="453"/>
      <c r="AP104" s="453"/>
      <c r="AQ104" s="453"/>
      <c r="AR104" s="453"/>
      <c r="AS104" s="453"/>
      <c r="AT104" s="453"/>
      <c r="AU104" s="453"/>
      <c r="AV104" s="453"/>
      <c r="AW104" s="453"/>
      <c r="AX104" s="453"/>
      <c r="AY104" s="453"/>
      <c r="AZ104" s="453"/>
      <c r="BA104" s="453"/>
      <c r="BB104" s="453"/>
      <c r="BC104" s="453"/>
      <c r="BD104" s="453"/>
      <c r="BE104" s="453"/>
      <c r="BF104" s="482"/>
    </row>
    <row r="105" spans="1:58" ht="15" customHeight="1" thickBot="1">
      <c r="A105" s="221"/>
      <c r="B105" s="3">
        <v>30</v>
      </c>
      <c r="C105" s="34" t="str">
        <f>IF('invulblad opdrachtnemer'!C105="","",'invulblad opdrachtnemer'!C105)</f>
        <v/>
      </c>
      <c r="D105" s="48" t="str">
        <f>IF('invulblad opdrachtnemer'!D105="","",'invulblad opdrachtnemer'!D105)</f>
        <v/>
      </c>
      <c r="E105" s="124" t="str">
        <f>IF('invulblad opdrachtnemer'!E105="","",'invulblad opdrachtnemer'!E105)</f>
        <v/>
      </c>
      <c r="F105" s="124" t="str">
        <f>IF('invulblad opdrachtnemer'!F105="","",'invulblad opdrachtnemer'!F105)</f>
        <v/>
      </c>
      <c r="G105" s="244"/>
      <c r="H105" s="131"/>
      <c r="I105" s="131"/>
      <c r="J105" s="131"/>
      <c r="K105" s="222"/>
      <c r="L105" s="469">
        <f>'invulblad opdrachtnemer'!I105</f>
        <v>0</v>
      </c>
      <c r="M105" s="378">
        <f t="shared" si="3"/>
        <v>0</v>
      </c>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483"/>
    </row>
    <row r="106" spans="1:58" ht="15.75" thickBot="1"/>
    <row r="107" spans="1:58" ht="19.5" thickBot="1">
      <c r="C107" s="277" t="s">
        <v>109</v>
      </c>
      <c r="D107" s="278"/>
      <c r="E107" s="278"/>
      <c r="F107" s="278"/>
      <c r="G107" s="485" t="s">
        <v>110</v>
      </c>
      <c r="H107" s="486"/>
      <c r="I107" s="486"/>
      <c r="J107" s="486"/>
      <c r="K107" s="487"/>
      <c r="L107" s="485" t="s">
        <v>94</v>
      </c>
      <c r="M107" s="487"/>
      <c r="N107" s="298" t="s">
        <v>111</v>
      </c>
      <c r="O107" s="299"/>
      <c r="P107" s="299"/>
      <c r="Q107" s="299"/>
      <c r="R107" s="497" t="s">
        <v>96</v>
      </c>
      <c r="S107" s="497"/>
      <c r="T107" s="497"/>
      <c r="U107" s="497"/>
      <c r="V107" s="497"/>
      <c r="W107" s="497"/>
      <c r="X107" s="497"/>
      <c r="Y107" s="498"/>
      <c r="Z107" s="298"/>
      <c r="AA107" s="299"/>
      <c r="AB107" s="299"/>
      <c r="AC107" s="299"/>
      <c r="AD107" s="299"/>
      <c r="AE107" s="279"/>
      <c r="AF107" s="278"/>
      <c r="AG107" s="299"/>
      <c r="AH107" s="299"/>
      <c r="AI107" s="299"/>
      <c r="AJ107" s="299"/>
      <c r="AK107" s="300"/>
    </row>
    <row r="108" spans="1:58" ht="32.25" thickBot="1">
      <c r="C108" s="301" t="s">
        <v>112</v>
      </c>
      <c r="D108" s="313"/>
      <c r="E108" s="314"/>
      <c r="F108" s="304" t="s">
        <v>113</v>
      </c>
      <c r="G108" s="305"/>
      <c r="H108" s="316" t="s">
        <v>99</v>
      </c>
      <c r="I108" s="316" t="s">
        <v>107</v>
      </c>
      <c r="J108" s="304"/>
      <c r="K108" s="307"/>
      <c r="L108" s="372" t="s">
        <v>114</v>
      </c>
      <c r="M108" s="294" t="s">
        <v>106</v>
      </c>
      <c r="N108" s="308" t="s">
        <v>115</v>
      </c>
      <c r="O108" s="309" t="s">
        <v>116</v>
      </c>
      <c r="P108" s="311" t="s">
        <v>117</v>
      </c>
      <c r="Q108" s="315" t="s">
        <v>118</v>
      </c>
      <c r="R108" s="311" t="s">
        <v>119</v>
      </c>
      <c r="S108" s="311" t="s">
        <v>120</v>
      </c>
      <c r="T108" s="315" t="s">
        <v>121</v>
      </c>
      <c r="U108" s="311" t="s">
        <v>122</v>
      </c>
      <c r="V108" s="310" t="s">
        <v>123</v>
      </c>
      <c r="W108" s="311" t="s">
        <v>124</v>
      </c>
      <c r="X108" s="311" t="s">
        <v>125</v>
      </c>
      <c r="Y108" s="312" t="s">
        <v>126</v>
      </c>
      <c r="Z108" s="308" t="s">
        <v>115</v>
      </c>
      <c r="AA108" s="309" t="s">
        <v>116</v>
      </c>
      <c r="AB108" s="311" t="s">
        <v>117</v>
      </c>
      <c r="AC108" s="315" t="s">
        <v>118</v>
      </c>
      <c r="AD108" s="311" t="s">
        <v>119</v>
      </c>
      <c r="AE108" s="311" t="s">
        <v>120</v>
      </c>
      <c r="AF108" s="315" t="s">
        <v>121</v>
      </c>
      <c r="AG108" s="311" t="s">
        <v>122</v>
      </c>
      <c r="AH108" s="310" t="s">
        <v>123</v>
      </c>
      <c r="AI108" s="311" t="s">
        <v>124</v>
      </c>
      <c r="AJ108" s="311" t="s">
        <v>125</v>
      </c>
      <c r="AK108" s="312" t="s">
        <v>126</v>
      </c>
    </row>
    <row r="109" spans="1:58" ht="15.75">
      <c r="B109" s="3">
        <v>1</v>
      </c>
      <c r="C109" s="488"/>
      <c r="D109" s="489"/>
      <c r="E109" s="490"/>
      <c r="F109" s="360"/>
      <c r="G109" s="361"/>
      <c r="H109" s="128"/>
      <c r="I109" s="128"/>
      <c r="J109" s="128"/>
      <c r="K109" s="245"/>
      <c r="L109" s="373"/>
      <c r="M109" s="374">
        <f t="shared" ref="M109:M118" si="5">SUM(N109:AK109)</f>
        <v>0</v>
      </c>
      <c r="N109" s="15"/>
      <c r="O109" s="16"/>
      <c r="P109" s="40"/>
      <c r="Q109" s="36"/>
      <c r="R109" s="17"/>
      <c r="S109" s="40"/>
      <c r="T109" s="38"/>
      <c r="U109" s="17"/>
      <c r="V109" s="40"/>
      <c r="W109" s="38"/>
      <c r="X109" s="17"/>
      <c r="Y109" s="18"/>
      <c r="Z109" s="15"/>
      <c r="AA109" s="16"/>
      <c r="AB109" s="40"/>
      <c r="AC109" s="36"/>
      <c r="AD109" s="17"/>
      <c r="AE109" s="40"/>
      <c r="AF109" s="38"/>
      <c r="AG109" s="17"/>
      <c r="AH109" s="40"/>
      <c r="AI109" s="38"/>
      <c r="AJ109" s="17"/>
      <c r="AK109" s="18"/>
    </row>
    <row r="110" spans="1:58" ht="15.75">
      <c r="B110" s="3">
        <v>2</v>
      </c>
      <c r="C110" s="499"/>
      <c r="D110" s="500"/>
      <c r="E110" s="501"/>
      <c r="F110" s="454"/>
      <c r="G110" s="455"/>
      <c r="H110" s="456"/>
      <c r="I110" s="456"/>
      <c r="J110" s="456"/>
      <c r="K110" s="457"/>
      <c r="L110" s="458"/>
      <c r="M110" s="376">
        <f t="shared" si="5"/>
        <v>0</v>
      </c>
      <c r="N110" s="459"/>
      <c r="O110" s="460"/>
      <c r="P110" s="461"/>
      <c r="Q110" s="462"/>
      <c r="R110" s="463"/>
      <c r="S110" s="461"/>
      <c r="T110" s="464"/>
      <c r="U110" s="463"/>
      <c r="V110" s="461"/>
      <c r="W110" s="464"/>
      <c r="X110" s="463"/>
      <c r="Y110" s="465"/>
      <c r="Z110" s="459"/>
      <c r="AA110" s="460"/>
      <c r="AB110" s="461"/>
      <c r="AC110" s="462"/>
      <c r="AD110" s="463"/>
      <c r="AE110" s="461"/>
      <c r="AF110" s="464"/>
      <c r="AG110" s="463"/>
      <c r="AH110" s="461"/>
      <c r="AI110" s="464"/>
      <c r="AJ110" s="463"/>
      <c r="AK110" s="465"/>
    </row>
    <row r="111" spans="1:58" ht="15.75">
      <c r="B111" s="3">
        <v>3</v>
      </c>
      <c r="C111" s="499"/>
      <c r="D111" s="500"/>
      <c r="E111" s="501"/>
      <c r="F111" s="454"/>
      <c r="G111" s="455"/>
      <c r="H111" s="456"/>
      <c r="I111" s="456"/>
      <c r="J111" s="456"/>
      <c r="K111" s="457"/>
      <c r="L111" s="458"/>
      <c r="M111" s="376">
        <f t="shared" si="5"/>
        <v>0</v>
      </c>
      <c r="N111" s="459"/>
      <c r="O111" s="460"/>
      <c r="P111" s="461"/>
      <c r="Q111" s="462"/>
      <c r="R111" s="463"/>
      <c r="S111" s="461"/>
      <c r="T111" s="464"/>
      <c r="U111" s="463"/>
      <c r="V111" s="461"/>
      <c r="W111" s="464"/>
      <c r="X111" s="463"/>
      <c r="Y111" s="465"/>
      <c r="Z111" s="459"/>
      <c r="AA111" s="460"/>
      <c r="AB111" s="461"/>
      <c r="AC111" s="462"/>
      <c r="AD111" s="463"/>
      <c r="AE111" s="461"/>
      <c r="AF111" s="464"/>
      <c r="AG111" s="463"/>
      <c r="AH111" s="461"/>
      <c r="AI111" s="464"/>
      <c r="AJ111" s="463"/>
      <c r="AK111" s="465"/>
    </row>
    <row r="112" spans="1:58" ht="15.75">
      <c r="B112" s="3">
        <v>4</v>
      </c>
      <c r="C112" s="499"/>
      <c r="D112" s="500"/>
      <c r="E112" s="501"/>
      <c r="F112" s="454"/>
      <c r="G112" s="455"/>
      <c r="H112" s="456"/>
      <c r="I112" s="456"/>
      <c r="J112" s="456"/>
      <c r="K112" s="457"/>
      <c r="L112" s="458"/>
      <c r="M112" s="376">
        <f t="shared" si="5"/>
        <v>0</v>
      </c>
      <c r="N112" s="459"/>
      <c r="O112" s="460"/>
      <c r="P112" s="461"/>
      <c r="Q112" s="462"/>
      <c r="R112" s="463"/>
      <c r="S112" s="461"/>
      <c r="T112" s="464"/>
      <c r="U112" s="463"/>
      <c r="V112" s="461"/>
      <c r="W112" s="464"/>
      <c r="X112" s="463"/>
      <c r="Y112" s="465"/>
      <c r="Z112" s="459"/>
      <c r="AA112" s="460"/>
      <c r="AB112" s="461"/>
      <c r="AC112" s="462"/>
      <c r="AD112" s="463"/>
      <c r="AE112" s="461"/>
      <c r="AF112" s="464"/>
      <c r="AG112" s="463"/>
      <c r="AH112" s="461"/>
      <c r="AI112" s="464"/>
      <c r="AJ112" s="463"/>
      <c r="AK112" s="465"/>
    </row>
    <row r="113" spans="2:37" ht="15.75">
      <c r="B113" s="3">
        <v>5</v>
      </c>
      <c r="C113" s="499"/>
      <c r="D113" s="500"/>
      <c r="E113" s="501"/>
      <c r="F113" s="454"/>
      <c r="G113" s="455"/>
      <c r="H113" s="456"/>
      <c r="I113" s="456"/>
      <c r="J113" s="456"/>
      <c r="K113" s="457"/>
      <c r="L113" s="458"/>
      <c r="M113" s="376">
        <f t="shared" si="5"/>
        <v>0</v>
      </c>
      <c r="N113" s="459"/>
      <c r="O113" s="460"/>
      <c r="P113" s="461"/>
      <c r="Q113" s="462"/>
      <c r="R113" s="463"/>
      <c r="S113" s="461"/>
      <c r="T113" s="464"/>
      <c r="U113" s="463"/>
      <c r="V113" s="461"/>
      <c r="W113" s="464"/>
      <c r="X113" s="463"/>
      <c r="Y113" s="465"/>
      <c r="Z113" s="459"/>
      <c r="AA113" s="460"/>
      <c r="AB113" s="461"/>
      <c r="AC113" s="462"/>
      <c r="AD113" s="463"/>
      <c r="AE113" s="461"/>
      <c r="AF113" s="464"/>
      <c r="AG113" s="463"/>
      <c r="AH113" s="461"/>
      <c r="AI113" s="464"/>
      <c r="AJ113" s="463"/>
      <c r="AK113" s="465"/>
    </row>
    <row r="114" spans="2:37" ht="15.75">
      <c r="B114" s="3">
        <v>6</v>
      </c>
      <c r="C114" s="499"/>
      <c r="D114" s="500"/>
      <c r="E114" s="501"/>
      <c r="F114" s="454"/>
      <c r="G114" s="455"/>
      <c r="H114" s="456"/>
      <c r="I114" s="456"/>
      <c r="J114" s="456"/>
      <c r="K114" s="457"/>
      <c r="L114" s="458"/>
      <c r="M114" s="376">
        <f t="shared" si="5"/>
        <v>0</v>
      </c>
      <c r="N114" s="459"/>
      <c r="O114" s="460"/>
      <c r="P114" s="461"/>
      <c r="Q114" s="462"/>
      <c r="R114" s="463"/>
      <c r="S114" s="461"/>
      <c r="T114" s="464"/>
      <c r="U114" s="463"/>
      <c r="V114" s="461"/>
      <c r="W114" s="464"/>
      <c r="X114" s="463"/>
      <c r="Y114" s="465"/>
      <c r="Z114" s="459"/>
      <c r="AA114" s="460"/>
      <c r="AB114" s="461"/>
      <c r="AC114" s="462"/>
      <c r="AD114" s="463"/>
      <c r="AE114" s="461"/>
      <c r="AF114" s="464"/>
      <c r="AG114" s="463"/>
      <c r="AH114" s="461"/>
      <c r="AI114" s="464"/>
      <c r="AJ114" s="463"/>
      <c r="AK114" s="465"/>
    </row>
    <row r="115" spans="2:37" ht="15.75">
      <c r="B115" s="3">
        <v>7</v>
      </c>
      <c r="C115" s="499"/>
      <c r="D115" s="500"/>
      <c r="E115" s="501"/>
      <c r="F115" s="362"/>
      <c r="G115" s="363"/>
      <c r="H115" s="129"/>
      <c r="I115" s="129"/>
      <c r="J115" s="129"/>
      <c r="K115" s="73"/>
      <c r="L115" s="375"/>
      <c r="M115" s="376">
        <f t="shared" si="5"/>
        <v>0</v>
      </c>
      <c r="N115" s="19"/>
      <c r="O115" s="20"/>
      <c r="P115" s="41"/>
      <c r="Q115" s="37"/>
      <c r="R115" s="21"/>
      <c r="S115" s="41"/>
      <c r="T115" s="39"/>
      <c r="U115" s="21"/>
      <c r="V115" s="41"/>
      <c r="W115" s="39"/>
      <c r="X115" s="21"/>
      <c r="Y115" s="22"/>
      <c r="Z115" s="19"/>
      <c r="AA115" s="20"/>
      <c r="AB115" s="41"/>
      <c r="AC115" s="37"/>
      <c r="AD115" s="21"/>
      <c r="AE115" s="41"/>
      <c r="AF115" s="39"/>
      <c r="AG115" s="21"/>
      <c r="AH115" s="41"/>
      <c r="AI115" s="39"/>
      <c r="AJ115" s="21"/>
      <c r="AK115" s="22"/>
    </row>
    <row r="116" spans="2:37" ht="15.75">
      <c r="B116" s="3">
        <v>8</v>
      </c>
      <c r="C116" s="499"/>
      <c r="D116" s="500"/>
      <c r="E116" s="501"/>
      <c r="F116" s="362"/>
      <c r="G116" s="363"/>
      <c r="H116" s="129"/>
      <c r="I116" s="129"/>
      <c r="J116" s="129"/>
      <c r="K116" s="73"/>
      <c r="L116" s="375"/>
      <c r="M116" s="376">
        <f t="shared" si="5"/>
        <v>0</v>
      </c>
      <c r="N116" s="19"/>
      <c r="O116" s="20"/>
      <c r="P116" s="41"/>
      <c r="Q116" s="37"/>
      <c r="R116" s="21"/>
      <c r="S116" s="41"/>
      <c r="T116" s="39"/>
      <c r="U116" s="21"/>
      <c r="V116" s="41"/>
      <c r="W116" s="39"/>
      <c r="X116" s="21"/>
      <c r="Y116" s="22"/>
      <c r="Z116" s="19"/>
      <c r="AA116" s="20"/>
      <c r="AB116" s="41"/>
      <c r="AC116" s="37"/>
      <c r="AD116" s="21"/>
      <c r="AE116" s="41"/>
      <c r="AF116" s="39"/>
      <c r="AG116" s="21"/>
      <c r="AH116" s="41"/>
      <c r="AI116" s="39"/>
      <c r="AJ116" s="21"/>
      <c r="AK116" s="22"/>
    </row>
    <row r="117" spans="2:37" ht="15.75">
      <c r="B117" s="3">
        <v>9</v>
      </c>
      <c r="C117" s="499"/>
      <c r="D117" s="500"/>
      <c r="E117" s="501"/>
      <c r="F117" s="362"/>
      <c r="G117" s="363"/>
      <c r="H117" s="129"/>
      <c r="I117" s="129"/>
      <c r="J117" s="129"/>
      <c r="K117" s="73"/>
      <c r="L117" s="375"/>
      <c r="M117" s="376">
        <f t="shared" si="5"/>
        <v>0</v>
      </c>
      <c r="N117" s="19"/>
      <c r="O117" s="20"/>
      <c r="P117" s="41"/>
      <c r="Q117" s="37"/>
      <c r="R117" s="21"/>
      <c r="S117" s="41"/>
      <c r="T117" s="39"/>
      <c r="U117" s="21"/>
      <c r="V117" s="41"/>
      <c r="W117" s="39"/>
      <c r="X117" s="21"/>
      <c r="Y117" s="22"/>
      <c r="Z117" s="19"/>
      <c r="AA117" s="20"/>
      <c r="AB117" s="41"/>
      <c r="AC117" s="37"/>
      <c r="AD117" s="21"/>
      <c r="AE117" s="41"/>
      <c r="AF117" s="39"/>
      <c r="AG117" s="21"/>
      <c r="AH117" s="41"/>
      <c r="AI117" s="39"/>
      <c r="AJ117" s="21"/>
      <c r="AK117" s="22"/>
    </row>
    <row r="118" spans="2:37" ht="16.5" thickBot="1">
      <c r="B118" s="3">
        <v>10</v>
      </c>
      <c r="C118" s="502"/>
      <c r="D118" s="503"/>
      <c r="E118" s="504"/>
      <c r="F118" s="364"/>
      <c r="G118" s="365"/>
      <c r="H118" s="131"/>
      <c r="I118" s="131"/>
      <c r="J118" s="131"/>
      <c r="K118" s="222"/>
      <c r="L118" s="377"/>
      <c r="M118" s="378">
        <f t="shared" si="5"/>
        <v>0</v>
      </c>
      <c r="N118" s="223"/>
      <c r="O118" s="224"/>
      <c r="P118" s="225"/>
      <c r="Q118" s="226"/>
      <c r="R118" s="227"/>
      <c r="S118" s="225"/>
      <c r="T118" s="228"/>
      <c r="U118" s="227"/>
      <c r="V118" s="225"/>
      <c r="W118" s="228"/>
      <c r="X118" s="227"/>
      <c r="Y118" s="35"/>
      <c r="Z118" s="223"/>
      <c r="AA118" s="224"/>
      <c r="AB118" s="225"/>
      <c r="AC118" s="226"/>
      <c r="AD118" s="227"/>
      <c r="AE118" s="225"/>
      <c r="AF118" s="228"/>
      <c r="AG118" s="227"/>
      <c r="AH118" s="225"/>
      <c r="AI118" s="228"/>
      <c r="AJ118" s="227"/>
      <c r="AK118" s="35"/>
    </row>
    <row r="119" spans="2:37" ht="15.75" thickBot="1"/>
    <row r="120" spans="2:37" ht="19.5" thickBot="1">
      <c r="C120" s="277" t="s">
        <v>127</v>
      </c>
      <c r="D120" s="278"/>
      <c r="E120" s="278"/>
      <c r="F120" s="281"/>
      <c r="G120" s="485" t="s">
        <v>110</v>
      </c>
      <c r="H120" s="486"/>
      <c r="I120" s="486"/>
      <c r="J120" s="486"/>
      <c r="K120" s="487"/>
      <c r="L120" s="485" t="s">
        <v>94</v>
      </c>
      <c r="M120" s="487"/>
      <c r="N120" s="298" t="s">
        <v>111</v>
      </c>
      <c r="O120" s="299"/>
      <c r="P120" s="299"/>
      <c r="Q120" s="299"/>
      <c r="R120" s="497" t="s">
        <v>96</v>
      </c>
      <c r="S120" s="497"/>
      <c r="T120" s="497"/>
      <c r="U120" s="497"/>
      <c r="V120" s="497"/>
      <c r="W120" s="497"/>
      <c r="X120" s="497"/>
      <c r="Y120" s="498"/>
      <c r="Z120" s="298"/>
      <c r="AA120" s="299"/>
      <c r="AB120" s="299"/>
      <c r="AC120" s="299"/>
      <c r="AD120" s="299"/>
      <c r="AE120" s="279"/>
      <c r="AF120" s="278"/>
      <c r="AG120" s="299"/>
      <c r="AH120" s="299"/>
      <c r="AI120" s="299"/>
      <c r="AJ120" s="299"/>
      <c r="AK120" s="300"/>
    </row>
    <row r="121" spans="2:37" ht="32.25" thickBot="1">
      <c r="C121" s="301" t="s">
        <v>128</v>
      </c>
      <c r="D121" s="313"/>
      <c r="E121" s="314"/>
      <c r="F121" s="294" t="s">
        <v>129</v>
      </c>
      <c r="G121" s="305"/>
      <c r="H121" s="316" t="s">
        <v>99</v>
      </c>
      <c r="I121" s="316" t="s">
        <v>107</v>
      </c>
      <c r="J121" s="304" t="s">
        <v>101</v>
      </c>
      <c r="K121" s="307" t="s">
        <v>102</v>
      </c>
      <c r="L121" s="372" t="s">
        <v>114</v>
      </c>
      <c r="M121" s="294" t="s">
        <v>106</v>
      </c>
      <c r="N121" s="308" t="s">
        <v>115</v>
      </c>
      <c r="O121" s="309" t="s">
        <v>116</v>
      </c>
      <c r="P121" s="311" t="s">
        <v>117</v>
      </c>
      <c r="Q121" s="315" t="s">
        <v>118</v>
      </c>
      <c r="R121" s="311" t="s">
        <v>119</v>
      </c>
      <c r="S121" s="311" t="s">
        <v>120</v>
      </c>
      <c r="T121" s="315" t="s">
        <v>121</v>
      </c>
      <c r="U121" s="311" t="s">
        <v>122</v>
      </c>
      <c r="V121" s="310" t="s">
        <v>123</v>
      </c>
      <c r="W121" s="311" t="s">
        <v>124</v>
      </c>
      <c r="X121" s="311" t="s">
        <v>125</v>
      </c>
      <c r="Y121" s="312" t="s">
        <v>126</v>
      </c>
      <c r="Z121" s="308" t="s">
        <v>115</v>
      </c>
      <c r="AA121" s="309" t="s">
        <v>116</v>
      </c>
      <c r="AB121" s="311" t="s">
        <v>117</v>
      </c>
      <c r="AC121" s="315" t="s">
        <v>118</v>
      </c>
      <c r="AD121" s="311" t="s">
        <v>119</v>
      </c>
      <c r="AE121" s="311" t="s">
        <v>120</v>
      </c>
      <c r="AF121" s="315" t="s">
        <v>121</v>
      </c>
      <c r="AG121" s="311" t="s">
        <v>122</v>
      </c>
      <c r="AH121" s="310" t="s">
        <v>123</v>
      </c>
      <c r="AI121" s="311" t="s">
        <v>124</v>
      </c>
      <c r="AJ121" s="311" t="s">
        <v>125</v>
      </c>
      <c r="AK121" s="312" t="s">
        <v>126</v>
      </c>
    </row>
    <row r="122" spans="2:37" ht="15.75">
      <c r="B122" s="3">
        <v>1</v>
      </c>
      <c r="C122" s="505"/>
      <c r="D122" s="506"/>
      <c r="E122" s="507"/>
      <c r="F122" s="449"/>
      <c r="G122" s="361"/>
      <c r="H122" s="128"/>
      <c r="I122" s="128"/>
      <c r="J122" s="128"/>
      <c r="K122" s="245"/>
      <c r="L122" s="373"/>
      <c r="M122" s="374">
        <f t="shared" ref="M122:M131" si="6">SUM(N122:AK122)</f>
        <v>0</v>
      </c>
      <c r="N122" s="15"/>
      <c r="O122" s="16"/>
      <c r="P122" s="40"/>
      <c r="Q122" s="36"/>
      <c r="R122" s="17"/>
      <c r="S122" s="40"/>
      <c r="T122" s="38"/>
      <c r="U122" s="17"/>
      <c r="V122" s="40"/>
      <c r="W122" s="38"/>
      <c r="X122" s="17"/>
      <c r="Y122" s="18"/>
      <c r="Z122" s="15"/>
      <c r="AA122" s="16"/>
      <c r="AB122" s="40"/>
      <c r="AC122" s="36"/>
      <c r="AD122" s="17"/>
      <c r="AE122" s="40"/>
      <c r="AF122" s="38"/>
      <c r="AG122" s="17"/>
      <c r="AH122" s="40"/>
      <c r="AI122" s="38"/>
      <c r="AJ122" s="17"/>
      <c r="AK122" s="18"/>
    </row>
    <row r="123" spans="2:37" ht="15.75">
      <c r="B123" s="3">
        <v>2</v>
      </c>
      <c r="C123" s="491"/>
      <c r="D123" s="492"/>
      <c r="E123" s="493"/>
      <c r="F123" s="466"/>
      <c r="G123" s="455"/>
      <c r="H123" s="456"/>
      <c r="I123" s="456"/>
      <c r="J123" s="456"/>
      <c r="K123" s="457"/>
      <c r="L123" s="458"/>
      <c r="M123" s="376">
        <f t="shared" si="6"/>
        <v>0</v>
      </c>
      <c r="N123" s="459"/>
      <c r="O123" s="460"/>
      <c r="P123" s="461"/>
      <c r="Q123" s="462"/>
      <c r="R123" s="463"/>
      <c r="S123" s="461"/>
      <c r="T123" s="464"/>
      <c r="U123" s="463"/>
      <c r="V123" s="461"/>
      <c r="W123" s="464"/>
      <c r="X123" s="463"/>
      <c r="Y123" s="465"/>
      <c r="Z123" s="459"/>
      <c r="AA123" s="460"/>
      <c r="AB123" s="461"/>
      <c r="AC123" s="462"/>
      <c r="AD123" s="463"/>
      <c r="AE123" s="461"/>
      <c r="AF123" s="464"/>
      <c r="AG123" s="463"/>
      <c r="AH123" s="461"/>
      <c r="AI123" s="464"/>
      <c r="AJ123" s="463"/>
      <c r="AK123" s="465"/>
    </row>
    <row r="124" spans="2:37" ht="15.75">
      <c r="B124" s="3">
        <v>3</v>
      </c>
      <c r="C124" s="491"/>
      <c r="D124" s="492"/>
      <c r="E124" s="493"/>
      <c r="F124" s="450"/>
      <c r="G124" s="455"/>
      <c r="H124" s="456"/>
      <c r="I124" s="456"/>
      <c r="J124" s="456"/>
      <c r="K124" s="457"/>
      <c r="L124" s="458"/>
      <c r="M124" s="376">
        <f t="shared" si="6"/>
        <v>0</v>
      </c>
      <c r="N124" s="459"/>
      <c r="O124" s="460"/>
      <c r="P124" s="461"/>
      <c r="Q124" s="462"/>
      <c r="R124" s="463"/>
      <c r="S124" s="461"/>
      <c r="T124" s="464"/>
      <c r="U124" s="463"/>
      <c r="V124" s="461"/>
      <c r="W124" s="464"/>
      <c r="X124" s="463"/>
      <c r="Y124" s="465"/>
      <c r="Z124" s="459"/>
      <c r="AA124" s="460"/>
      <c r="AB124" s="461"/>
      <c r="AC124" s="462"/>
      <c r="AD124" s="463"/>
      <c r="AE124" s="461"/>
      <c r="AF124" s="464"/>
      <c r="AG124" s="463"/>
      <c r="AH124" s="461"/>
      <c r="AI124" s="464"/>
      <c r="AJ124" s="463"/>
      <c r="AK124" s="465"/>
    </row>
    <row r="125" spans="2:37" ht="15.75">
      <c r="B125" s="3">
        <v>4</v>
      </c>
      <c r="C125" s="491"/>
      <c r="D125" s="492"/>
      <c r="E125" s="493"/>
      <c r="F125" s="450"/>
      <c r="G125" s="455"/>
      <c r="H125" s="456"/>
      <c r="I125" s="456"/>
      <c r="J125" s="456"/>
      <c r="K125" s="457"/>
      <c r="L125" s="458"/>
      <c r="M125" s="376">
        <f t="shared" si="6"/>
        <v>0</v>
      </c>
      <c r="N125" s="459"/>
      <c r="O125" s="460"/>
      <c r="P125" s="461"/>
      <c r="Q125" s="462"/>
      <c r="R125" s="463"/>
      <c r="S125" s="461"/>
      <c r="T125" s="464"/>
      <c r="U125" s="463"/>
      <c r="V125" s="461"/>
      <c r="W125" s="464"/>
      <c r="X125" s="463"/>
      <c r="Y125" s="465"/>
      <c r="Z125" s="459"/>
      <c r="AA125" s="460"/>
      <c r="AB125" s="461"/>
      <c r="AC125" s="462"/>
      <c r="AD125" s="463"/>
      <c r="AE125" s="461"/>
      <c r="AF125" s="464"/>
      <c r="AG125" s="463"/>
      <c r="AH125" s="461"/>
      <c r="AI125" s="464"/>
      <c r="AJ125" s="463"/>
      <c r="AK125" s="465"/>
    </row>
    <row r="126" spans="2:37" ht="15.75">
      <c r="B126" s="3">
        <v>5</v>
      </c>
      <c r="C126" s="491"/>
      <c r="D126" s="492"/>
      <c r="E126" s="493"/>
      <c r="F126" s="450"/>
      <c r="G126" s="455"/>
      <c r="H126" s="456"/>
      <c r="I126" s="456"/>
      <c r="J126" s="456"/>
      <c r="K126" s="457"/>
      <c r="L126" s="458"/>
      <c r="M126" s="376">
        <f t="shared" si="6"/>
        <v>0</v>
      </c>
      <c r="N126" s="459"/>
      <c r="O126" s="460"/>
      <c r="P126" s="461"/>
      <c r="Q126" s="462"/>
      <c r="R126" s="463"/>
      <c r="S126" s="461"/>
      <c r="T126" s="464"/>
      <c r="U126" s="463"/>
      <c r="V126" s="461"/>
      <c r="W126" s="464"/>
      <c r="X126" s="463"/>
      <c r="Y126" s="465"/>
      <c r="Z126" s="459"/>
      <c r="AA126" s="460"/>
      <c r="AB126" s="461"/>
      <c r="AC126" s="462"/>
      <c r="AD126" s="463"/>
      <c r="AE126" s="461"/>
      <c r="AF126" s="464"/>
      <c r="AG126" s="463"/>
      <c r="AH126" s="461"/>
      <c r="AI126" s="464"/>
      <c r="AJ126" s="463"/>
      <c r="AK126" s="465"/>
    </row>
    <row r="127" spans="2:37" ht="15.75">
      <c r="B127" s="3">
        <v>6</v>
      </c>
      <c r="C127" s="491"/>
      <c r="D127" s="492"/>
      <c r="E127" s="493"/>
      <c r="F127" s="450"/>
      <c r="G127" s="363"/>
      <c r="H127" s="129"/>
      <c r="I127" s="129"/>
      <c r="J127" s="129"/>
      <c r="K127" s="73"/>
      <c r="L127" s="375"/>
      <c r="M127" s="376">
        <f>SUM(N127:AK127)</f>
        <v>0</v>
      </c>
      <c r="N127" s="19"/>
      <c r="O127" s="20"/>
      <c r="P127" s="41"/>
      <c r="Q127" s="37"/>
      <c r="R127" s="21"/>
      <c r="S127" s="41"/>
      <c r="T127" s="39"/>
      <c r="U127" s="21"/>
      <c r="V127" s="41"/>
      <c r="W127" s="39"/>
      <c r="X127" s="21"/>
      <c r="Y127" s="22"/>
      <c r="Z127" s="19"/>
      <c r="AA127" s="20"/>
      <c r="AB127" s="41"/>
      <c r="AC127" s="37"/>
      <c r="AD127" s="21"/>
      <c r="AE127" s="41"/>
      <c r="AF127" s="39"/>
      <c r="AG127" s="21"/>
      <c r="AH127" s="41"/>
      <c r="AI127" s="39"/>
      <c r="AJ127" s="21"/>
      <c r="AK127" s="22"/>
    </row>
    <row r="128" spans="2:37" ht="15.75">
      <c r="B128" s="3">
        <v>7</v>
      </c>
      <c r="C128" s="491"/>
      <c r="D128" s="492"/>
      <c r="E128" s="493"/>
      <c r="F128" s="450"/>
      <c r="G128" s="363"/>
      <c r="H128" s="129"/>
      <c r="I128" s="129"/>
      <c r="J128" s="129"/>
      <c r="K128" s="73"/>
      <c r="L128" s="375"/>
      <c r="M128" s="376">
        <f t="shared" si="6"/>
        <v>0</v>
      </c>
      <c r="N128" s="19"/>
      <c r="O128" s="20"/>
      <c r="P128" s="41"/>
      <c r="Q128" s="37"/>
      <c r="R128" s="21"/>
      <c r="S128" s="41"/>
      <c r="T128" s="39"/>
      <c r="U128" s="21"/>
      <c r="V128" s="41"/>
      <c r="W128" s="39"/>
      <c r="X128" s="21"/>
      <c r="Y128" s="22"/>
      <c r="Z128" s="19"/>
      <c r="AA128" s="20"/>
      <c r="AB128" s="41"/>
      <c r="AC128" s="37"/>
      <c r="AD128" s="21"/>
      <c r="AE128" s="41"/>
      <c r="AF128" s="39"/>
      <c r="AG128" s="21"/>
      <c r="AH128" s="41"/>
      <c r="AI128" s="39"/>
      <c r="AJ128" s="21"/>
      <c r="AK128" s="22"/>
    </row>
    <row r="129" spans="2:37" ht="15.75">
      <c r="B129" s="3">
        <v>8</v>
      </c>
      <c r="C129" s="491"/>
      <c r="D129" s="492"/>
      <c r="E129" s="493"/>
      <c r="F129" s="450"/>
      <c r="G129" s="363"/>
      <c r="H129" s="129"/>
      <c r="I129" s="129"/>
      <c r="J129" s="129"/>
      <c r="K129" s="73"/>
      <c r="L129" s="375"/>
      <c r="M129" s="376">
        <f t="shared" si="6"/>
        <v>0</v>
      </c>
      <c r="N129" s="19"/>
      <c r="O129" s="20"/>
      <c r="P129" s="41"/>
      <c r="Q129" s="37"/>
      <c r="R129" s="21"/>
      <c r="S129" s="41"/>
      <c r="T129" s="39"/>
      <c r="U129" s="21"/>
      <c r="V129" s="41"/>
      <c r="W129" s="39"/>
      <c r="X129" s="21"/>
      <c r="Y129" s="22"/>
      <c r="Z129" s="19"/>
      <c r="AA129" s="20"/>
      <c r="AB129" s="41"/>
      <c r="AC129" s="37"/>
      <c r="AD129" s="21"/>
      <c r="AE129" s="41"/>
      <c r="AF129" s="39"/>
      <c r="AG129" s="21"/>
      <c r="AH129" s="41"/>
      <c r="AI129" s="39"/>
      <c r="AJ129" s="21"/>
      <c r="AK129" s="22"/>
    </row>
    <row r="130" spans="2:37" ht="15.75">
      <c r="B130" s="3">
        <v>9</v>
      </c>
      <c r="C130" s="491"/>
      <c r="D130" s="492"/>
      <c r="E130" s="493"/>
      <c r="F130" s="450"/>
      <c r="G130" s="363"/>
      <c r="H130" s="129"/>
      <c r="I130" s="129"/>
      <c r="J130" s="129"/>
      <c r="K130" s="73"/>
      <c r="L130" s="375"/>
      <c r="M130" s="376">
        <f t="shared" si="6"/>
        <v>0</v>
      </c>
      <c r="N130" s="19"/>
      <c r="O130" s="20"/>
      <c r="P130" s="41"/>
      <c r="Q130" s="37"/>
      <c r="R130" s="21"/>
      <c r="S130" s="41"/>
      <c r="T130" s="39"/>
      <c r="U130" s="21"/>
      <c r="V130" s="41"/>
      <c r="W130" s="39"/>
      <c r="X130" s="21"/>
      <c r="Y130" s="22"/>
      <c r="Z130" s="19"/>
      <c r="AA130" s="20"/>
      <c r="AB130" s="41"/>
      <c r="AC130" s="37"/>
      <c r="AD130" s="21"/>
      <c r="AE130" s="41"/>
      <c r="AF130" s="39"/>
      <c r="AG130" s="21"/>
      <c r="AH130" s="41"/>
      <c r="AI130" s="39"/>
      <c r="AJ130" s="21"/>
      <c r="AK130" s="22"/>
    </row>
    <row r="131" spans="2:37" ht="16.5" thickBot="1">
      <c r="B131" s="3">
        <v>10</v>
      </c>
      <c r="C131" s="494"/>
      <c r="D131" s="495"/>
      <c r="E131" s="496"/>
      <c r="F131" s="451"/>
      <c r="G131" s="365"/>
      <c r="H131" s="131"/>
      <c r="I131" s="131"/>
      <c r="J131" s="131"/>
      <c r="K131" s="222"/>
      <c r="L131" s="377"/>
      <c r="M131" s="378">
        <f t="shared" si="6"/>
        <v>0</v>
      </c>
      <c r="N131" s="223"/>
      <c r="O131" s="224"/>
      <c r="P131" s="225"/>
      <c r="Q131" s="226"/>
      <c r="R131" s="227"/>
      <c r="S131" s="225"/>
      <c r="T131" s="228"/>
      <c r="U131" s="227"/>
      <c r="V131" s="225"/>
      <c r="W131" s="228"/>
      <c r="X131" s="227"/>
      <c r="Y131" s="35"/>
      <c r="Z131" s="223"/>
      <c r="AA131" s="224"/>
      <c r="AB131" s="225"/>
      <c r="AC131" s="226"/>
      <c r="AD131" s="227"/>
      <c r="AE131" s="225"/>
      <c r="AF131" s="228"/>
      <c r="AG131" s="227"/>
      <c r="AH131" s="225"/>
      <c r="AI131" s="228"/>
      <c r="AJ131" s="227"/>
      <c r="AK131" s="35"/>
    </row>
  </sheetData>
  <sheetProtection algorithmName="SHA-512" hashValue="mbRYGqD4gpt7m8aw2ANVfSZBeYQW9kcSnSx6ItaIKX931znjg6mbwhwuLfap4yDvf3/BxAorRMon3C/qBJkXag==" saltValue="wijIik2h94CrumDZWUBwng==" spinCount="100000" sheet="1" formatCells="0" formatColumns="0" formatRows="0" insertColumns="0" insertRows="0" insertHyperlinks="0" deleteColumns="0" deleteRows="0" sort="0" autoFilter="0" pivotTables="0"/>
  <mergeCells count="36">
    <mergeCell ref="Z8:BF8"/>
    <mergeCell ref="Z41:BF41"/>
    <mergeCell ref="Z74:BF74"/>
    <mergeCell ref="G107:K107"/>
    <mergeCell ref="R107:Y107"/>
    <mergeCell ref="L8:M8"/>
    <mergeCell ref="L74:M74"/>
    <mergeCell ref="L41:M41"/>
    <mergeCell ref="G120:K120"/>
    <mergeCell ref="R120:Y120"/>
    <mergeCell ref="L120:M120"/>
    <mergeCell ref="L107:M107"/>
    <mergeCell ref="C127:E127"/>
    <mergeCell ref="C123:E123"/>
    <mergeCell ref="C115:E115"/>
    <mergeCell ref="C117:E117"/>
    <mergeCell ref="C118:E118"/>
    <mergeCell ref="C110:E110"/>
    <mergeCell ref="C111:E111"/>
    <mergeCell ref="C112:E112"/>
    <mergeCell ref="C113:E113"/>
    <mergeCell ref="C114:E114"/>
    <mergeCell ref="C116:E116"/>
    <mergeCell ref="C122:E122"/>
    <mergeCell ref="C128:E128"/>
    <mergeCell ref="C130:E130"/>
    <mergeCell ref="C131:E131"/>
    <mergeCell ref="C124:E124"/>
    <mergeCell ref="C125:E125"/>
    <mergeCell ref="C126:E126"/>
    <mergeCell ref="C129:E129"/>
    <mergeCell ref="E1:F2"/>
    <mergeCell ref="G8:K8"/>
    <mergeCell ref="G41:K41"/>
    <mergeCell ref="G74:K74"/>
    <mergeCell ref="C109:E109"/>
  </mergeCells>
  <dataValidations count="2">
    <dataValidation type="list" allowBlank="1" showInputMessage="1" showErrorMessage="1" sqref="J10:J39 J76:J105 J122:J131 J43:J72 J109:J118" xr:uid="{1B39A12B-B70F-4B88-8E48-CCFD2C042AC6}">
      <formula1>"ja,nee"</formula1>
    </dataValidation>
    <dataValidation type="decimal" allowBlank="1" showInputMessage="1" showErrorMessage="1" sqref="G122:G131 G109:G118" xr:uid="{8CBE6D48-479B-4B86-882D-21A6A7577467}">
      <formula1>8</formula1>
      <formula2>1000</formula2>
    </dataValidation>
  </dataValidations>
  <pageMargins left="0.25" right="0.25" top="0.75" bottom="0.75" header="0.3" footer="0.3"/>
  <pageSetup paperSize="9" scale="35"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30CBA51-6615-44C6-97F9-11859100CDD1}">
          <x14:formula1>
            <xm:f>'Subsidie OG'!$P$3:$P$9</xm:f>
          </x14:formula1>
          <xm:sqref>F122:F131</xm:sqref>
        </x14:dataValidation>
        <x14:dataValidation type="list" allowBlank="1" showInputMessage="1" showErrorMessage="1" xr:uid="{E7F41534-11C7-46D6-8E47-67F60DB786C9}">
          <x14:formula1>
            <xm:f>'machinelijst SEB'!$C$54</xm:f>
          </x14:formula1>
          <xm:sqref>C122:C131 D122:E122 D127:E128 D130:E131</xm:sqref>
        </x14:dataValidation>
        <x14:dataValidation type="list" allowBlank="1" showInputMessage="1" showErrorMessage="1" xr:uid="{2E8F1628-6087-43ED-B975-B81F3A2C701E}">
          <x14:formula1>
            <xm:f>'machinelijst SEB'!$C$50:$C$53</xm:f>
          </x14:formula1>
          <xm:sqref>C109:C118 D109:E109 D115:E115 D117:E118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3AAF-46CF-422E-9497-98362FCA2FF7}">
  <sheetPr codeName="Blad4">
    <tabColor theme="9" tint="-0.249977111117893"/>
    <pageSetUpPr fitToPage="1"/>
  </sheetPr>
  <dimension ref="A1:Q91"/>
  <sheetViews>
    <sheetView showGridLines="0" topLeftCell="B1" zoomScale="85" zoomScaleNormal="85" workbookViewId="0">
      <selection activeCell="O20" sqref="O20"/>
    </sheetView>
  </sheetViews>
  <sheetFormatPr defaultColWidth="9.28515625" defaultRowHeight="15"/>
  <cols>
    <col min="1" max="1" width="2.7109375" customWidth="1"/>
    <col min="2" max="2" width="5.28515625" customWidth="1"/>
    <col min="3" max="3" width="28.5703125" customWidth="1"/>
    <col min="4" max="7" width="16.5703125" style="6" customWidth="1"/>
    <col min="8" max="9" width="16.5703125" customWidth="1"/>
    <col min="10" max="10" width="2.5703125" customWidth="1"/>
    <col min="11" max="11" width="8.28515625" customWidth="1"/>
    <col min="12" max="12" width="11.28515625" customWidth="1"/>
    <col min="13" max="13" width="16.5703125" customWidth="1"/>
    <col min="14" max="14" width="20.5703125" style="115" bestFit="1" customWidth="1"/>
    <col min="15" max="15" width="5" style="115" customWidth="1"/>
    <col min="16" max="16" width="23.140625" customWidth="1"/>
    <col min="17" max="17" width="20.5703125" bestFit="1" customWidth="1"/>
  </cols>
  <sheetData>
    <row r="1" spans="1:17" s="1" customFormat="1" ht="20.100000000000001" customHeight="1" thickBot="1">
      <c r="C1" s="77" t="str">
        <f>'Resultaat gunningscriterium SEB'!C1</f>
        <v>Dukaton</v>
      </c>
      <c r="E1" s="530"/>
      <c r="F1" s="530"/>
      <c r="L1" s="529" t="s">
        <v>130</v>
      </c>
      <c r="M1" s="529"/>
      <c r="N1" s="529"/>
      <c r="P1" s="529" t="s">
        <v>131</v>
      </c>
      <c r="Q1" s="529"/>
    </row>
    <row r="2" spans="1:17" s="3" customFormat="1" ht="15" customHeight="1" thickBot="1">
      <c r="C2" s="2" t="s">
        <v>132</v>
      </c>
      <c r="D2" s="2"/>
      <c r="E2" s="530"/>
      <c r="F2" s="530"/>
      <c r="G2" s="10"/>
      <c r="J2" s="1"/>
      <c r="L2" s="132" t="s">
        <v>133</v>
      </c>
      <c r="M2" s="95" t="s">
        <v>134</v>
      </c>
      <c r="N2" s="133" t="s">
        <v>135</v>
      </c>
      <c r="O2" s="1"/>
      <c r="P2" s="353" t="s">
        <v>134</v>
      </c>
      <c r="Q2" s="133" t="s">
        <v>135</v>
      </c>
    </row>
    <row r="3" spans="1:17" s="3" customFormat="1" ht="15" customHeight="1">
      <c r="C3" s="13" t="s">
        <v>78</v>
      </c>
      <c r="D3" s="117" t="s">
        <v>136</v>
      </c>
      <c r="E3" s="114"/>
      <c r="F3" s="114"/>
      <c r="G3" s="114"/>
      <c r="H3" s="114"/>
      <c r="I3" s="114"/>
      <c r="L3" s="134"/>
      <c r="M3" s="134" t="s">
        <v>137</v>
      </c>
      <c r="N3" s="354">
        <v>0</v>
      </c>
      <c r="O3" s="4"/>
      <c r="P3" s="355" t="s">
        <v>138</v>
      </c>
      <c r="Q3" s="354">
        <v>0</v>
      </c>
    </row>
    <row r="4" spans="1:17" s="3" customFormat="1" ht="15" customHeight="1" thickBot="1">
      <c r="D4" s="137" t="s">
        <v>139</v>
      </c>
      <c r="E4" t="s">
        <v>140</v>
      </c>
      <c r="F4" t="s">
        <v>141</v>
      </c>
      <c r="G4" s="3" t="s">
        <v>142</v>
      </c>
      <c r="H4" t="s">
        <v>87</v>
      </c>
      <c r="I4" s="3" t="s">
        <v>143</v>
      </c>
      <c r="L4" s="135" t="s">
        <v>144</v>
      </c>
      <c r="M4" s="136" t="s">
        <v>145</v>
      </c>
      <c r="N4" s="356">
        <v>30</v>
      </c>
      <c r="O4" s="4"/>
      <c r="P4" s="139" t="s">
        <v>146</v>
      </c>
      <c r="Q4" s="357">
        <v>13</v>
      </c>
    </row>
    <row r="5" spans="1:17" s="3" customFormat="1" ht="15" customHeight="1" thickBot="1">
      <c r="D5" s="57"/>
      <c r="E5" s="58"/>
      <c r="F5" s="58"/>
      <c r="G5" s="57"/>
      <c r="H5" s="140" t="str">
        <f>IF('invulblad opdrachtnemer'!$D$115="","",'invulblad opdrachtnemer'!$D$115)</f>
        <v/>
      </c>
      <c r="I5" s="141">
        <f>SUM(H10:H29)+SUM(H33:H52)+SUM(H56:H75)</f>
        <v>0</v>
      </c>
      <c r="L5" s="138" t="s">
        <v>147</v>
      </c>
      <c r="M5" s="139" t="s">
        <v>148</v>
      </c>
      <c r="N5" s="357">
        <v>54</v>
      </c>
      <c r="O5" s="4"/>
      <c r="P5" s="139" t="s">
        <v>149</v>
      </c>
      <c r="Q5" s="357">
        <v>32</v>
      </c>
    </row>
    <row r="6" spans="1:17" s="3" customFormat="1" ht="15" customHeight="1">
      <c r="C6" s="13" t="s">
        <v>28</v>
      </c>
      <c r="D6" s="3" t="str">
        <f>IF('invulblad opdrachtnemer'!D6="","",'invulblad opdrachtnemer'!D6)</f>
        <v/>
      </c>
      <c r="L6" s="142" t="s">
        <v>150</v>
      </c>
      <c r="M6" s="143" t="s">
        <v>151</v>
      </c>
      <c r="N6" s="358">
        <v>240</v>
      </c>
      <c r="O6" s="4"/>
      <c r="P6" s="139" t="s">
        <v>152</v>
      </c>
      <c r="Q6" s="357">
        <v>93</v>
      </c>
    </row>
    <row r="7" spans="1:17" s="3" customFormat="1" ht="15" customHeight="1" thickBot="1">
      <c r="C7" s="531" t="s">
        <v>153</v>
      </c>
      <c r="D7" s="531"/>
      <c r="L7" s="144" t="s">
        <v>154</v>
      </c>
      <c r="M7" s="145" t="s">
        <v>155</v>
      </c>
      <c r="N7" s="359">
        <v>450</v>
      </c>
      <c r="O7" s="4"/>
      <c r="P7" s="139" t="s">
        <v>156</v>
      </c>
      <c r="Q7" s="357">
        <v>138</v>
      </c>
    </row>
    <row r="8" spans="1:17" s="3" customFormat="1" ht="32.1" customHeight="1" thickBot="1">
      <c r="C8" s="277" t="str">
        <f>'Resultaat gunningscriterium SEB'!C12</f>
        <v>BOUWWERKTUIGEN (A1)</v>
      </c>
      <c r="D8" s="278"/>
      <c r="E8" s="278"/>
      <c r="F8" s="278"/>
      <c r="G8" s="296"/>
      <c r="H8" s="296"/>
      <c r="I8" s="297"/>
      <c r="L8" s="383" t="s">
        <v>157</v>
      </c>
      <c r="M8" s="137"/>
      <c r="N8" s="137"/>
      <c r="O8" s="4"/>
      <c r="P8" s="139" t="s">
        <v>158</v>
      </c>
      <c r="Q8" s="357">
        <v>208</v>
      </c>
    </row>
    <row r="9" spans="1:17" s="3" customFormat="1" ht="32.1" customHeight="1" thickBot="1">
      <c r="A9" s="30"/>
      <c r="B9" s="5"/>
      <c r="C9" s="295" t="s">
        <v>97</v>
      </c>
      <c r="D9" s="316" t="s">
        <v>33</v>
      </c>
      <c r="E9" s="317" t="s">
        <v>34</v>
      </c>
      <c r="F9" s="317" t="s">
        <v>81</v>
      </c>
      <c r="G9" s="295" t="s">
        <v>159</v>
      </c>
      <c r="H9" s="316" t="s">
        <v>160</v>
      </c>
      <c r="I9" s="294" t="s">
        <v>161</v>
      </c>
      <c r="J9" s="5"/>
      <c r="L9" s="137"/>
      <c r="M9" s="137"/>
      <c r="N9" s="137"/>
      <c r="O9" s="4"/>
      <c r="P9" s="145" t="s">
        <v>162</v>
      </c>
      <c r="Q9" s="359">
        <v>352</v>
      </c>
    </row>
    <row r="10" spans="1:17" s="5" customFormat="1" ht="15" customHeight="1">
      <c r="A10" s="52"/>
      <c r="B10" s="3">
        <v>1</v>
      </c>
      <c r="C10" s="146" t="str">
        <f>IF('invulblad opdrachtnemer'!C10="","",'invulblad opdrachtnemer'!C10)</f>
        <v/>
      </c>
      <c r="D10" s="147" t="str">
        <f>IF('invulblad opdrachtnemer'!D10="","",'invulblad opdrachtnemer'!D10)</f>
        <v/>
      </c>
      <c r="E10" s="147" t="str">
        <f>IF('invulblad opdrachtnemer'!E10="","",'invulblad opdrachtnemer'!E10)</f>
        <v/>
      </c>
      <c r="F10" s="148" t="str">
        <f>IF('invulblad opdrachtnemer'!F10="","",'invulblad opdrachtnemer'!F10)</f>
        <v/>
      </c>
      <c r="G10" s="149" t="str">
        <f t="shared" ref="G10:G29" si="0">IFERROR(IF(AND(COUNTIF(machinelijst,C10),D10="elektromotor",NOT(F10=$M$3)),"Ja","Nee"),"")</f>
        <v>Nee</v>
      </c>
      <c r="H10" s="150">
        <f t="shared" ref="H10:H29" si="1">IF(AND(COUNTIF(machinelijst,C10),D10="elektromotor",G10="ja"),_xlfn.XLOOKUP(F10,$M$3:$M$7,$N$3:$N$7)*I10,)</f>
        <v>0</v>
      </c>
      <c r="I10" s="234" t="str">
        <f>IF(G10="ja",(SUM('invulblad opdrachtnemer'!G10:G10)),"")</f>
        <v/>
      </c>
      <c r="J10" s="3"/>
    </row>
    <row r="11" spans="1:17" s="3" customFormat="1" ht="15" customHeight="1">
      <c r="A11" s="221"/>
      <c r="B11" s="3">
        <v>2</v>
      </c>
      <c r="C11" s="151" t="str">
        <f>IF('invulblad opdrachtnemer'!C11="","",'invulblad opdrachtnemer'!C11)</f>
        <v/>
      </c>
      <c r="D11" s="152" t="str">
        <f>IF('invulblad opdrachtnemer'!D11="","",'invulblad opdrachtnemer'!D11)</f>
        <v/>
      </c>
      <c r="E11" s="152" t="str">
        <f>IF('invulblad opdrachtnemer'!E11="","",'invulblad opdrachtnemer'!E11)</f>
        <v/>
      </c>
      <c r="F11" s="153" t="str">
        <f>IF('invulblad opdrachtnemer'!F11="","",'invulblad opdrachtnemer'!F11)</f>
        <v/>
      </c>
      <c r="G11" s="154" t="str">
        <f t="shared" si="0"/>
        <v>Nee</v>
      </c>
      <c r="H11" s="155">
        <f t="shared" si="1"/>
        <v>0</v>
      </c>
      <c r="I11" s="235" t="str">
        <f>IF(G11="ja",(SUM('invulblad opdrachtnemer'!G11:G11)),"")</f>
        <v/>
      </c>
    </row>
    <row r="12" spans="1:17" s="3" customFormat="1" ht="15" customHeight="1">
      <c r="A12" s="52"/>
      <c r="B12" s="3">
        <v>3</v>
      </c>
      <c r="C12" s="151" t="str">
        <f>IF('invulblad opdrachtnemer'!C12="","",'invulblad opdrachtnemer'!C12)</f>
        <v/>
      </c>
      <c r="D12" s="152" t="str">
        <f>IF('invulblad opdrachtnemer'!D12="","",'invulblad opdrachtnemer'!D12)</f>
        <v/>
      </c>
      <c r="E12" s="152" t="str">
        <f>IF('invulblad opdrachtnemer'!E12="","",'invulblad opdrachtnemer'!E12)</f>
        <v/>
      </c>
      <c r="F12" s="153" t="str">
        <f>IF('invulblad opdrachtnemer'!F12="","",'invulblad opdrachtnemer'!F12)</f>
        <v/>
      </c>
      <c r="G12" s="154" t="str">
        <f t="shared" si="0"/>
        <v>Nee</v>
      </c>
      <c r="H12" s="155">
        <f t="shared" si="1"/>
        <v>0</v>
      </c>
      <c r="I12" s="235" t="str">
        <f>IF(G12="ja",(SUM('invulblad opdrachtnemer'!G12:G12)),"")</f>
        <v/>
      </c>
    </row>
    <row r="13" spans="1:17" s="3" customFormat="1" ht="15" customHeight="1">
      <c r="A13" s="221"/>
      <c r="B13" s="3">
        <v>4</v>
      </c>
      <c r="C13" s="151" t="str">
        <f>IF('invulblad opdrachtnemer'!C13="","",'invulblad opdrachtnemer'!C13)</f>
        <v/>
      </c>
      <c r="D13" s="152" t="str">
        <f>IF('invulblad opdrachtnemer'!D13="","",'invulblad opdrachtnemer'!D13)</f>
        <v/>
      </c>
      <c r="E13" s="152" t="str">
        <f>IF('invulblad opdrachtnemer'!E13="","",'invulblad opdrachtnemer'!E13)</f>
        <v/>
      </c>
      <c r="F13" s="153" t="str">
        <f>IF('invulblad opdrachtnemer'!F13="","",'invulblad opdrachtnemer'!F13)</f>
        <v/>
      </c>
      <c r="G13" s="154" t="str">
        <f t="shared" si="0"/>
        <v>Nee</v>
      </c>
      <c r="H13" s="155">
        <f t="shared" si="1"/>
        <v>0</v>
      </c>
      <c r="I13" s="235" t="str">
        <f>IF(G13="ja",(SUM('invulblad opdrachtnemer'!G13:G13)),"")</f>
        <v/>
      </c>
    </row>
    <row r="14" spans="1:17" s="3" customFormat="1" ht="15" customHeight="1">
      <c r="A14" s="52"/>
      <c r="B14" s="3">
        <v>5</v>
      </c>
      <c r="C14" s="151" t="str">
        <f>IF('invulblad opdrachtnemer'!C14="","",'invulblad opdrachtnemer'!C14)</f>
        <v/>
      </c>
      <c r="D14" s="152" t="str">
        <f>IF('invulblad opdrachtnemer'!D14="","",'invulblad opdrachtnemer'!D14)</f>
        <v/>
      </c>
      <c r="E14" s="152" t="str">
        <f>IF('invulblad opdrachtnemer'!E14="","",'invulblad opdrachtnemer'!E14)</f>
        <v/>
      </c>
      <c r="F14" s="232" t="str">
        <f>IF('invulblad opdrachtnemer'!F14="","",'invulblad opdrachtnemer'!F14)</f>
        <v/>
      </c>
      <c r="G14" s="154" t="str">
        <f t="shared" si="0"/>
        <v>Nee</v>
      </c>
      <c r="H14" s="155">
        <f t="shared" si="1"/>
        <v>0</v>
      </c>
      <c r="I14" s="235" t="str">
        <f>IF(G14="ja",(SUM('invulblad opdrachtnemer'!G14:G14)),"")</f>
        <v/>
      </c>
    </row>
    <row r="15" spans="1:17" s="3" customFormat="1" ht="15" customHeight="1">
      <c r="A15" s="221"/>
      <c r="B15" s="3">
        <v>6</v>
      </c>
      <c r="C15" s="151" t="str">
        <f>IF('invulblad opdrachtnemer'!C15="","",'invulblad opdrachtnemer'!C15)</f>
        <v/>
      </c>
      <c r="D15" s="152" t="str">
        <f>IF('invulblad opdrachtnemer'!D15="","",'invulblad opdrachtnemer'!D15)</f>
        <v/>
      </c>
      <c r="E15" s="152" t="str">
        <f>IF('invulblad opdrachtnemer'!E15="","",'invulblad opdrachtnemer'!E15)</f>
        <v/>
      </c>
      <c r="F15" s="232" t="str">
        <f>IF('invulblad opdrachtnemer'!F15="","",'invulblad opdrachtnemer'!F15)</f>
        <v/>
      </c>
      <c r="G15" s="154" t="str">
        <f t="shared" si="0"/>
        <v>Nee</v>
      </c>
      <c r="H15" s="155">
        <f t="shared" si="1"/>
        <v>0</v>
      </c>
      <c r="I15" s="235" t="str">
        <f>IF(G15="ja",(SUM('invulblad opdrachtnemer'!G15:G15)),"")</f>
        <v/>
      </c>
    </row>
    <row r="16" spans="1:17" s="3" customFormat="1" ht="15" customHeight="1">
      <c r="A16" s="52"/>
      <c r="B16" s="3">
        <v>7</v>
      </c>
      <c r="C16" s="151" t="str">
        <f>IF('invulblad opdrachtnemer'!C16="","",'invulblad opdrachtnemer'!C16)</f>
        <v/>
      </c>
      <c r="D16" s="152" t="str">
        <f>IF('invulblad opdrachtnemer'!D16="","",'invulblad opdrachtnemer'!D16)</f>
        <v/>
      </c>
      <c r="E16" s="152" t="str">
        <f>IF('invulblad opdrachtnemer'!E16="","",'invulblad opdrachtnemer'!E16)</f>
        <v/>
      </c>
      <c r="F16" s="232" t="str">
        <f>IF('invulblad opdrachtnemer'!F16="","",'invulblad opdrachtnemer'!F16)</f>
        <v/>
      </c>
      <c r="G16" s="154" t="str">
        <f t="shared" si="0"/>
        <v>Nee</v>
      </c>
      <c r="H16" s="155">
        <f t="shared" si="1"/>
        <v>0</v>
      </c>
      <c r="I16" s="235" t="str">
        <f>IF(G16="ja",(SUM('invulblad opdrachtnemer'!G16:G16)),"")</f>
        <v/>
      </c>
    </row>
    <row r="17" spans="1:10" s="3" customFormat="1" ht="15" customHeight="1">
      <c r="A17" s="221"/>
      <c r="B17" s="3">
        <v>8</v>
      </c>
      <c r="C17" s="151" t="str">
        <f>IF('invulblad opdrachtnemer'!C17="","",'invulblad opdrachtnemer'!C17)</f>
        <v/>
      </c>
      <c r="D17" s="152" t="str">
        <f>IF('invulblad opdrachtnemer'!D17="","",'invulblad opdrachtnemer'!D17)</f>
        <v/>
      </c>
      <c r="E17" s="152" t="str">
        <f>IF('invulblad opdrachtnemer'!E17="","",'invulblad opdrachtnemer'!E17)</f>
        <v/>
      </c>
      <c r="F17" s="232" t="str">
        <f>IF('invulblad opdrachtnemer'!F17="","",'invulblad opdrachtnemer'!F17)</f>
        <v/>
      </c>
      <c r="G17" s="154" t="str">
        <f t="shared" si="0"/>
        <v>Nee</v>
      </c>
      <c r="H17" s="155">
        <f t="shared" si="1"/>
        <v>0</v>
      </c>
      <c r="I17" s="235" t="str">
        <f>IF(G17="ja",(SUM('invulblad opdrachtnemer'!G17:G17)),"")</f>
        <v/>
      </c>
    </row>
    <row r="18" spans="1:10" s="3" customFormat="1" ht="15" customHeight="1">
      <c r="A18" s="52"/>
      <c r="B18" s="3">
        <v>9</v>
      </c>
      <c r="C18" s="151" t="str">
        <f>IF('invulblad opdrachtnemer'!C18="","",'invulblad opdrachtnemer'!C18)</f>
        <v/>
      </c>
      <c r="D18" s="152" t="str">
        <f>IF('invulblad opdrachtnemer'!D18="","",'invulblad opdrachtnemer'!D18)</f>
        <v/>
      </c>
      <c r="E18" s="152" t="str">
        <f>IF('invulblad opdrachtnemer'!E18="","",'invulblad opdrachtnemer'!E18)</f>
        <v/>
      </c>
      <c r="F18" s="232" t="str">
        <f>IF('invulblad opdrachtnemer'!F18="","",'invulblad opdrachtnemer'!F18)</f>
        <v/>
      </c>
      <c r="G18" s="154" t="str">
        <f t="shared" si="0"/>
        <v>Nee</v>
      </c>
      <c r="H18" s="155">
        <f t="shared" si="1"/>
        <v>0</v>
      </c>
      <c r="I18" s="235" t="str">
        <f>IF(G18="ja",(SUM('invulblad opdrachtnemer'!G18:G18)),"")</f>
        <v/>
      </c>
      <c r="J18" s="10"/>
    </row>
    <row r="19" spans="1:10" s="10" customFormat="1" ht="15" customHeight="1">
      <c r="A19" s="221"/>
      <c r="B19" s="3">
        <v>10</v>
      </c>
      <c r="C19" s="151" t="str">
        <f>IF('invulblad opdrachtnemer'!C29="","",'invulblad opdrachtnemer'!C29)</f>
        <v/>
      </c>
      <c r="D19" s="152" t="str">
        <f>IF('invulblad opdrachtnemer'!D29="","",'invulblad opdrachtnemer'!D29)</f>
        <v/>
      </c>
      <c r="E19" s="152" t="str">
        <f>IF('invulblad opdrachtnemer'!E29="","",'invulblad opdrachtnemer'!E29)</f>
        <v/>
      </c>
      <c r="F19" s="232" t="str">
        <f>IF('invulblad opdrachtnemer'!F29="","",'invulblad opdrachtnemer'!F29)</f>
        <v/>
      </c>
      <c r="G19" s="154" t="str">
        <f t="shared" si="0"/>
        <v>Nee</v>
      </c>
      <c r="H19" s="155">
        <f t="shared" si="1"/>
        <v>0</v>
      </c>
      <c r="I19" s="235" t="str">
        <f>IF(G19="ja",(SUM('invulblad opdrachtnemer'!G29:G29)),"")</f>
        <v/>
      </c>
    </row>
    <row r="20" spans="1:10" s="10" customFormat="1" ht="15" customHeight="1">
      <c r="A20" s="52"/>
      <c r="B20" s="3">
        <v>11</v>
      </c>
      <c r="C20" s="151" t="str">
        <f>IF('invulblad opdrachtnemer'!C30="","",'invulblad opdrachtnemer'!C30)</f>
        <v/>
      </c>
      <c r="D20" s="152" t="str">
        <f>IF('invulblad opdrachtnemer'!D30="","",'invulblad opdrachtnemer'!D30)</f>
        <v/>
      </c>
      <c r="E20" s="152" t="str">
        <f>IF('invulblad opdrachtnemer'!E30="","",'invulblad opdrachtnemer'!E30)</f>
        <v/>
      </c>
      <c r="F20" s="232" t="str">
        <f>IF('invulblad opdrachtnemer'!F30="","",'invulblad opdrachtnemer'!F30)</f>
        <v/>
      </c>
      <c r="G20" s="154" t="str">
        <f t="shared" si="0"/>
        <v>Nee</v>
      </c>
      <c r="H20" s="155">
        <f t="shared" si="1"/>
        <v>0</v>
      </c>
      <c r="I20" s="235" t="str">
        <f>IF(G20="ja",(SUM('invulblad opdrachtnemer'!G30:G30)),"")</f>
        <v/>
      </c>
    </row>
    <row r="21" spans="1:10" s="10" customFormat="1" ht="15" customHeight="1">
      <c r="A21" s="221"/>
      <c r="B21" s="3">
        <v>12</v>
      </c>
      <c r="C21" s="151" t="str">
        <f>IF('invulblad opdrachtnemer'!C31="","",'invulblad opdrachtnemer'!C31)</f>
        <v/>
      </c>
      <c r="D21" s="152" t="str">
        <f>IF('invulblad opdrachtnemer'!D31="","",'invulblad opdrachtnemer'!D31)</f>
        <v/>
      </c>
      <c r="E21" s="152" t="str">
        <f>IF('invulblad opdrachtnemer'!E31="","",'invulblad opdrachtnemer'!E31)</f>
        <v/>
      </c>
      <c r="F21" s="232" t="str">
        <f>IF('invulblad opdrachtnemer'!F31="","",'invulblad opdrachtnemer'!F31)</f>
        <v/>
      </c>
      <c r="G21" s="154" t="str">
        <f t="shared" si="0"/>
        <v>Nee</v>
      </c>
      <c r="H21" s="155">
        <f t="shared" si="1"/>
        <v>0</v>
      </c>
      <c r="I21" s="235" t="str">
        <f>IF(G21="ja",(SUM('invulblad opdrachtnemer'!G31:G31)),"")</f>
        <v/>
      </c>
    </row>
    <row r="22" spans="1:10" s="10" customFormat="1" ht="15" customHeight="1">
      <c r="A22" s="52"/>
      <c r="B22" s="3">
        <v>13</v>
      </c>
      <c r="C22" s="151" t="str">
        <f>IF('invulblad opdrachtnemer'!C32="","",'invulblad opdrachtnemer'!C32)</f>
        <v/>
      </c>
      <c r="D22" s="152" t="str">
        <f>IF('invulblad opdrachtnemer'!D32="","",'invulblad opdrachtnemer'!D32)</f>
        <v/>
      </c>
      <c r="E22" s="152" t="str">
        <f>IF('invulblad opdrachtnemer'!E32="","",'invulblad opdrachtnemer'!E32)</f>
        <v/>
      </c>
      <c r="F22" s="232" t="str">
        <f>IF('invulblad opdrachtnemer'!F32="","",'invulblad opdrachtnemer'!F32)</f>
        <v/>
      </c>
      <c r="G22" s="154" t="str">
        <f t="shared" si="0"/>
        <v>Nee</v>
      </c>
      <c r="H22" s="155">
        <f t="shared" si="1"/>
        <v>0</v>
      </c>
      <c r="I22" s="235" t="str">
        <f>IF(G22="ja",(SUM('invulblad opdrachtnemer'!G32:G32)),"")</f>
        <v/>
      </c>
    </row>
    <row r="23" spans="1:10" s="10" customFormat="1" ht="15" customHeight="1">
      <c r="A23" s="221"/>
      <c r="B23" s="3">
        <v>14</v>
      </c>
      <c r="C23" s="151" t="str">
        <f>IF('invulblad opdrachtnemer'!C33="","",'invulblad opdrachtnemer'!C33)</f>
        <v/>
      </c>
      <c r="D23" s="152" t="str">
        <f>IF('invulblad opdrachtnemer'!D33="","",'invulblad opdrachtnemer'!D33)</f>
        <v/>
      </c>
      <c r="E23" s="152" t="str">
        <f>IF('invulblad opdrachtnemer'!E33="","",'invulblad opdrachtnemer'!E33)</f>
        <v/>
      </c>
      <c r="F23" s="232" t="str">
        <f>IF('invulblad opdrachtnemer'!F33="","",'invulblad opdrachtnemer'!F33)</f>
        <v/>
      </c>
      <c r="G23" s="154" t="str">
        <f t="shared" si="0"/>
        <v>Nee</v>
      </c>
      <c r="H23" s="155">
        <f t="shared" si="1"/>
        <v>0</v>
      </c>
      <c r="I23" s="235" t="str">
        <f>IF(G23="ja",(SUM('invulblad opdrachtnemer'!G33:G33)),"")</f>
        <v/>
      </c>
    </row>
    <row r="24" spans="1:10" s="10" customFormat="1" ht="15" customHeight="1">
      <c r="A24" s="52"/>
      <c r="B24" s="3">
        <v>15</v>
      </c>
      <c r="C24" s="151" t="str">
        <f>IF('invulblad opdrachtnemer'!C34="","",'invulblad opdrachtnemer'!C34)</f>
        <v/>
      </c>
      <c r="D24" s="152" t="str">
        <f>IF('invulblad opdrachtnemer'!D34="","",'invulblad opdrachtnemer'!D34)</f>
        <v/>
      </c>
      <c r="E24" s="152" t="str">
        <f>IF('invulblad opdrachtnemer'!E34="","",'invulblad opdrachtnemer'!E34)</f>
        <v/>
      </c>
      <c r="F24" s="232" t="str">
        <f>IF('invulblad opdrachtnemer'!F34="","",'invulblad opdrachtnemer'!F34)</f>
        <v/>
      </c>
      <c r="G24" s="154" t="str">
        <f t="shared" si="0"/>
        <v>Nee</v>
      </c>
      <c r="H24" s="155">
        <f t="shared" si="1"/>
        <v>0</v>
      </c>
      <c r="I24" s="235" t="str">
        <f>IF(G24="ja",(SUM('invulblad opdrachtnemer'!G34:G34)),"")</f>
        <v/>
      </c>
    </row>
    <row r="25" spans="1:10" s="10" customFormat="1" ht="15" customHeight="1">
      <c r="A25" s="221"/>
      <c r="B25" s="3">
        <v>16</v>
      </c>
      <c r="C25" s="151" t="str">
        <f>IF('invulblad opdrachtnemer'!C35="","",'invulblad opdrachtnemer'!C35)</f>
        <v/>
      </c>
      <c r="D25" s="152" t="str">
        <f>IF('invulblad opdrachtnemer'!D35="","",'invulblad opdrachtnemer'!D35)</f>
        <v/>
      </c>
      <c r="E25" s="152" t="str">
        <f>IF('invulblad opdrachtnemer'!E35="","",'invulblad opdrachtnemer'!E35)</f>
        <v/>
      </c>
      <c r="F25" s="232" t="str">
        <f>IF('invulblad opdrachtnemer'!F35="","",'invulblad opdrachtnemer'!F35)</f>
        <v/>
      </c>
      <c r="G25" s="154" t="str">
        <f t="shared" si="0"/>
        <v>Nee</v>
      </c>
      <c r="H25" s="155">
        <f t="shared" si="1"/>
        <v>0</v>
      </c>
      <c r="I25" s="235" t="str">
        <f>IF(G25="ja",(SUM('invulblad opdrachtnemer'!G35:G35)),"")</f>
        <v/>
      </c>
    </row>
    <row r="26" spans="1:10" s="10" customFormat="1" ht="15" customHeight="1">
      <c r="A26" s="52"/>
      <c r="B26" s="3">
        <v>17</v>
      </c>
      <c r="C26" s="151" t="str">
        <f>IF('invulblad opdrachtnemer'!C36="","",'invulblad opdrachtnemer'!C36)</f>
        <v/>
      </c>
      <c r="D26" s="152" t="str">
        <f>IF('invulblad opdrachtnemer'!D36="","",'invulblad opdrachtnemer'!D36)</f>
        <v/>
      </c>
      <c r="E26" s="152" t="str">
        <f>IF('invulblad opdrachtnemer'!E36="","",'invulblad opdrachtnemer'!E36)</f>
        <v/>
      </c>
      <c r="F26" s="232" t="str">
        <f>IF('invulblad opdrachtnemer'!F36="","",'invulblad opdrachtnemer'!F36)</f>
        <v/>
      </c>
      <c r="G26" s="154" t="str">
        <f t="shared" si="0"/>
        <v>Nee</v>
      </c>
      <c r="H26" s="155">
        <f t="shared" si="1"/>
        <v>0</v>
      </c>
      <c r="I26" s="235" t="str">
        <f>IF(G26="ja",(SUM('invulblad opdrachtnemer'!G36:G36)),"")</f>
        <v/>
      </c>
    </row>
    <row r="27" spans="1:10" s="10" customFormat="1" ht="15" customHeight="1">
      <c r="A27" s="221"/>
      <c r="B27" s="3">
        <v>18</v>
      </c>
      <c r="C27" s="151" t="str">
        <f>IF('invulblad opdrachtnemer'!C37="","",'invulblad opdrachtnemer'!C37)</f>
        <v/>
      </c>
      <c r="D27" s="152" t="str">
        <f>IF('invulblad opdrachtnemer'!D37="","",'invulblad opdrachtnemer'!D37)</f>
        <v/>
      </c>
      <c r="E27" s="152" t="str">
        <f>IF('invulblad opdrachtnemer'!E37="","",'invulblad opdrachtnemer'!E37)</f>
        <v/>
      </c>
      <c r="F27" s="232" t="str">
        <f>IF('invulblad opdrachtnemer'!F37="","",'invulblad opdrachtnemer'!F37)</f>
        <v/>
      </c>
      <c r="G27" s="154" t="str">
        <f t="shared" si="0"/>
        <v>Nee</v>
      </c>
      <c r="H27" s="155">
        <f t="shared" si="1"/>
        <v>0</v>
      </c>
      <c r="I27" s="235" t="str">
        <f>IF(G27="ja",(SUM('invulblad opdrachtnemer'!G37:G37)),"")</f>
        <v/>
      </c>
    </row>
    <row r="28" spans="1:10" s="10" customFormat="1" ht="15" customHeight="1">
      <c r="A28" s="52"/>
      <c r="B28" s="3">
        <v>19</v>
      </c>
      <c r="C28" s="151" t="str">
        <f>IF('invulblad opdrachtnemer'!C38="","",'invulblad opdrachtnemer'!C38)</f>
        <v/>
      </c>
      <c r="D28" s="152" t="str">
        <f>IF('invulblad opdrachtnemer'!D38="","",'invulblad opdrachtnemer'!D38)</f>
        <v/>
      </c>
      <c r="E28" s="152" t="str">
        <f>IF('invulblad opdrachtnemer'!E38="","",'invulblad opdrachtnemer'!E38)</f>
        <v/>
      </c>
      <c r="F28" s="232" t="str">
        <f>IF('invulblad opdrachtnemer'!F38="","",'invulblad opdrachtnemer'!F38)</f>
        <v/>
      </c>
      <c r="G28" s="154" t="str">
        <f t="shared" si="0"/>
        <v>Nee</v>
      </c>
      <c r="H28" s="155">
        <f t="shared" si="1"/>
        <v>0</v>
      </c>
      <c r="I28" s="235" t="str">
        <f>IF(G28="ja",(SUM('invulblad opdrachtnemer'!G38:G38)),"")</f>
        <v/>
      </c>
    </row>
    <row r="29" spans="1:10" s="10" customFormat="1" ht="15" customHeight="1" thickBot="1">
      <c r="A29" s="221"/>
      <c r="B29" s="3">
        <v>20</v>
      </c>
      <c r="C29" s="156" t="str">
        <f>IF('invulblad opdrachtnemer'!C39="","",'invulblad opdrachtnemer'!C39)</f>
        <v/>
      </c>
      <c r="D29" s="157" t="str">
        <f>IF('invulblad opdrachtnemer'!D39="","",'invulblad opdrachtnemer'!D39)</f>
        <v/>
      </c>
      <c r="E29" s="157" t="str">
        <f>IF('invulblad opdrachtnemer'!E39="","",'invulblad opdrachtnemer'!E39)</f>
        <v/>
      </c>
      <c r="F29" s="233" t="str">
        <f>IF('invulblad opdrachtnemer'!F39="","",'invulblad opdrachtnemer'!F39)</f>
        <v/>
      </c>
      <c r="G29" s="158" t="str">
        <f t="shared" si="0"/>
        <v>Nee</v>
      </c>
      <c r="H29" s="159">
        <f t="shared" si="1"/>
        <v>0</v>
      </c>
      <c r="I29" s="236" t="str">
        <f>IF(G29="ja",(SUM('invulblad opdrachtnemer'!G39:G39)),"")</f>
        <v/>
      </c>
      <c r="J29" s="3"/>
    </row>
    <row r="30" spans="1:10" s="3" customFormat="1" ht="15" customHeight="1" thickBot="1">
      <c r="A30" s="49"/>
    </row>
    <row r="31" spans="1:10" s="3" customFormat="1" ht="32.1" customHeight="1" thickBot="1">
      <c r="A31" s="5"/>
      <c r="B31" s="5"/>
      <c r="C31" s="277" t="str">
        <f>'Resultaat gunningscriterium SEB'!C31</f>
        <v>BOUWVOERTUIGEN EN TRANSPORTMIDDELEN (N1, N2 en N3)</v>
      </c>
      <c r="D31" s="278"/>
      <c r="E31" s="278"/>
      <c r="F31" s="278"/>
      <c r="G31" s="296"/>
      <c r="H31" s="296"/>
      <c r="I31" s="296"/>
      <c r="J31" s="5"/>
    </row>
    <row r="32" spans="1:10" s="5" customFormat="1" ht="32.1" customHeight="1" thickBot="1">
      <c r="A32" s="31"/>
      <c r="B32" s="3"/>
      <c r="C32" s="295" t="s">
        <v>97</v>
      </c>
      <c r="D32" s="316" t="s">
        <v>33</v>
      </c>
      <c r="E32" s="317" t="s">
        <v>34</v>
      </c>
      <c r="F32" s="317" t="s">
        <v>81</v>
      </c>
      <c r="G32" s="295" t="s">
        <v>159</v>
      </c>
      <c r="H32" s="316" t="s">
        <v>160</v>
      </c>
      <c r="I32" s="294" t="s">
        <v>161</v>
      </c>
      <c r="J32" s="3"/>
    </row>
    <row r="33" spans="1:9" s="3" customFormat="1" ht="15" customHeight="1">
      <c r="A33" s="52"/>
      <c r="B33" s="3">
        <v>1</v>
      </c>
      <c r="C33" s="146" t="str">
        <f>IF('invulblad opdrachtnemer'!C43="","",'invulblad opdrachtnemer'!C43)</f>
        <v/>
      </c>
      <c r="D33" s="147" t="str">
        <f>IF('invulblad opdrachtnemer'!D43="","",'invulblad opdrachtnemer'!D43)</f>
        <v/>
      </c>
      <c r="E33" s="147" t="str">
        <f>IF('invulblad opdrachtnemer'!E43="","",'invulblad opdrachtnemer'!E43)</f>
        <v/>
      </c>
      <c r="F33" s="147" t="str">
        <f>IF('invulblad opdrachtnemer'!F43="","",'invulblad opdrachtnemer'!F43)</f>
        <v/>
      </c>
      <c r="G33" s="149" t="str">
        <f t="shared" ref="G33:G52" si="2">IFERROR(IF(AND(COUNTIF(machinelijst,C33),D33="elektromotor",NOT(F33=$M$3)),"Ja","Nee"),"")</f>
        <v>Nee</v>
      </c>
      <c r="H33" s="150">
        <f t="shared" ref="H33:H52" si="3">IF(AND(COUNTIF(machinelijst,C33),D33="elektromotor",G33="ja"),_xlfn.XLOOKUP(F33,$M$3:$M$7,$N$3:$N$7)*I33,)</f>
        <v>0</v>
      </c>
      <c r="I33" s="234" t="str">
        <f>IF(G33="ja",(SUM('invulblad opdrachtnemer'!I43:I43)),"")</f>
        <v/>
      </c>
    </row>
    <row r="34" spans="1:9" s="3" customFormat="1" ht="15" customHeight="1">
      <c r="A34" s="221"/>
      <c r="B34" s="3">
        <v>2</v>
      </c>
      <c r="C34" s="151" t="str">
        <f>IF('invulblad opdrachtnemer'!C44="","",'invulblad opdrachtnemer'!C44)</f>
        <v/>
      </c>
      <c r="D34" s="152" t="str">
        <f>IF('invulblad opdrachtnemer'!D44="","",'invulblad opdrachtnemer'!D44)</f>
        <v/>
      </c>
      <c r="E34" s="152" t="str">
        <f>IF('invulblad opdrachtnemer'!E44="","",'invulblad opdrachtnemer'!E44)</f>
        <v/>
      </c>
      <c r="F34" s="152" t="str">
        <f>IF('invulblad opdrachtnemer'!F44="","",'invulblad opdrachtnemer'!F44)</f>
        <v/>
      </c>
      <c r="G34" s="154" t="str">
        <f t="shared" si="2"/>
        <v>Nee</v>
      </c>
      <c r="H34" s="155">
        <f t="shared" si="3"/>
        <v>0</v>
      </c>
      <c r="I34" s="235" t="str">
        <f>IF(G34="ja",(SUM('invulblad opdrachtnemer'!I44:I44)),"")</f>
        <v/>
      </c>
    </row>
    <row r="35" spans="1:9" s="3" customFormat="1" ht="15" customHeight="1">
      <c r="A35" s="52"/>
      <c r="B35" s="3">
        <v>3</v>
      </c>
      <c r="C35" s="151" t="str">
        <f>IF('invulblad opdrachtnemer'!C45="","",'invulblad opdrachtnemer'!C45)</f>
        <v/>
      </c>
      <c r="D35" s="152" t="str">
        <f>IF('invulblad opdrachtnemer'!D45="","",'invulblad opdrachtnemer'!D45)</f>
        <v/>
      </c>
      <c r="E35" s="152" t="str">
        <f>IF('invulblad opdrachtnemer'!E45="","",'invulblad opdrachtnemer'!E45)</f>
        <v/>
      </c>
      <c r="F35" s="152" t="str">
        <f>IF('invulblad opdrachtnemer'!F45="","",'invulblad opdrachtnemer'!F45)</f>
        <v/>
      </c>
      <c r="G35" s="154" t="str">
        <f t="shared" si="2"/>
        <v>Nee</v>
      </c>
      <c r="H35" s="155">
        <f t="shared" si="3"/>
        <v>0</v>
      </c>
      <c r="I35" s="235" t="str">
        <f>IF(G35="ja",(SUM('invulblad opdrachtnemer'!I45:I45)),"")</f>
        <v/>
      </c>
    </row>
    <row r="36" spans="1:9" s="3" customFormat="1" ht="15" customHeight="1">
      <c r="A36" s="221"/>
      <c r="B36" s="3">
        <v>4</v>
      </c>
      <c r="C36" s="151" t="str">
        <f>IF('invulblad opdrachtnemer'!C46="","",'invulblad opdrachtnemer'!C46)</f>
        <v/>
      </c>
      <c r="D36" s="152" t="str">
        <f>IF('invulblad opdrachtnemer'!D46="","",'invulblad opdrachtnemer'!D46)</f>
        <v/>
      </c>
      <c r="E36" s="152" t="str">
        <f>IF('invulblad opdrachtnemer'!E46="","",'invulblad opdrachtnemer'!E46)</f>
        <v/>
      </c>
      <c r="F36" s="152" t="str">
        <f>IF('invulblad opdrachtnemer'!F46="","",'invulblad opdrachtnemer'!F46)</f>
        <v/>
      </c>
      <c r="G36" s="154" t="str">
        <f t="shared" si="2"/>
        <v>Nee</v>
      </c>
      <c r="H36" s="155">
        <f t="shared" si="3"/>
        <v>0</v>
      </c>
      <c r="I36" s="235" t="str">
        <f>IF(G36="ja",(SUM('invulblad opdrachtnemer'!I46:I46)),"")</f>
        <v/>
      </c>
    </row>
    <row r="37" spans="1:9" s="3" customFormat="1" ht="15" customHeight="1">
      <c r="A37" s="52"/>
      <c r="B37" s="3">
        <v>5</v>
      </c>
      <c r="C37" s="151" t="str">
        <f>IF('invulblad opdrachtnemer'!C47="","",'invulblad opdrachtnemer'!C47)</f>
        <v/>
      </c>
      <c r="D37" s="152" t="str">
        <f>IF('invulblad opdrachtnemer'!D47="","",'invulblad opdrachtnemer'!D47)</f>
        <v/>
      </c>
      <c r="E37" s="152" t="str">
        <f>IF('invulblad opdrachtnemer'!E47="","",'invulblad opdrachtnemer'!E47)</f>
        <v/>
      </c>
      <c r="F37" s="152" t="str">
        <f>IF('invulblad opdrachtnemer'!F47="","",'invulblad opdrachtnemer'!F47)</f>
        <v/>
      </c>
      <c r="G37" s="154" t="str">
        <f t="shared" si="2"/>
        <v>Nee</v>
      </c>
      <c r="H37" s="155">
        <f t="shared" si="3"/>
        <v>0</v>
      </c>
      <c r="I37" s="235" t="str">
        <f>IF(G37="ja",(SUM('invulblad opdrachtnemer'!I47:I47)),"")</f>
        <v/>
      </c>
    </row>
    <row r="38" spans="1:9" s="3" customFormat="1" ht="15" customHeight="1">
      <c r="A38" s="221"/>
      <c r="B38" s="3">
        <v>6</v>
      </c>
      <c r="C38" s="151" t="str">
        <f>IF('invulblad opdrachtnemer'!C48="","",'invulblad opdrachtnemer'!C48)</f>
        <v/>
      </c>
      <c r="D38" s="152" t="str">
        <f>IF('invulblad opdrachtnemer'!D48="","",'invulblad opdrachtnemer'!D48)</f>
        <v/>
      </c>
      <c r="E38" s="152" t="str">
        <f>IF('invulblad opdrachtnemer'!E48="","",'invulblad opdrachtnemer'!E48)</f>
        <v/>
      </c>
      <c r="F38" s="152" t="str">
        <f>IF('invulblad opdrachtnemer'!F48="","",'invulblad opdrachtnemer'!F48)</f>
        <v/>
      </c>
      <c r="G38" s="154" t="str">
        <f t="shared" si="2"/>
        <v>Nee</v>
      </c>
      <c r="H38" s="155">
        <f t="shared" si="3"/>
        <v>0</v>
      </c>
      <c r="I38" s="235" t="str">
        <f>IF(G38="ja",(SUM('invulblad opdrachtnemer'!I48:I48)),"")</f>
        <v/>
      </c>
    </row>
    <row r="39" spans="1:9" s="3" customFormat="1" ht="15" customHeight="1">
      <c r="A39" s="52"/>
      <c r="B39" s="3">
        <v>7</v>
      </c>
      <c r="C39" s="151" t="str">
        <f>IF('invulblad opdrachtnemer'!C49="","",'invulblad opdrachtnemer'!C49)</f>
        <v/>
      </c>
      <c r="D39" s="152" t="str">
        <f>IF('invulblad opdrachtnemer'!D49="","",'invulblad opdrachtnemer'!D49)</f>
        <v/>
      </c>
      <c r="E39" s="152" t="str">
        <f>IF('invulblad opdrachtnemer'!E49="","",'invulblad opdrachtnemer'!E49)</f>
        <v/>
      </c>
      <c r="F39" s="152" t="str">
        <f>IF('invulblad opdrachtnemer'!F49="","",'invulblad opdrachtnemer'!F49)</f>
        <v/>
      </c>
      <c r="G39" s="154" t="str">
        <f t="shared" si="2"/>
        <v>Nee</v>
      </c>
      <c r="H39" s="155">
        <f t="shared" si="3"/>
        <v>0</v>
      </c>
      <c r="I39" s="235" t="str">
        <f>IF(G39="ja",(SUM('invulblad opdrachtnemer'!I49:I49)),"")</f>
        <v/>
      </c>
    </row>
    <row r="40" spans="1:9" s="3" customFormat="1" ht="15" customHeight="1">
      <c r="A40" s="221"/>
      <c r="B40" s="3">
        <v>8</v>
      </c>
      <c r="C40" s="151" t="str">
        <f>IF('invulblad opdrachtnemer'!C50="","",'invulblad opdrachtnemer'!C50)</f>
        <v/>
      </c>
      <c r="D40" s="152" t="str">
        <f>IF('invulblad opdrachtnemer'!D50="","",'invulblad opdrachtnemer'!D50)</f>
        <v/>
      </c>
      <c r="E40" s="152" t="str">
        <f>IF('invulblad opdrachtnemer'!E50="","",'invulblad opdrachtnemer'!E50)</f>
        <v/>
      </c>
      <c r="F40" s="152" t="str">
        <f>IF('invulblad opdrachtnemer'!F50="","",'invulblad opdrachtnemer'!F50)</f>
        <v/>
      </c>
      <c r="G40" s="154" t="str">
        <f t="shared" si="2"/>
        <v>Nee</v>
      </c>
      <c r="H40" s="155">
        <f t="shared" si="3"/>
        <v>0</v>
      </c>
      <c r="I40" s="235" t="str">
        <f>IF(G40="ja",(SUM('invulblad opdrachtnemer'!I50:I50)),"")</f>
        <v/>
      </c>
    </row>
    <row r="41" spans="1:9" s="3" customFormat="1" ht="15" customHeight="1">
      <c r="A41" s="52"/>
      <c r="B41" s="3">
        <v>9</v>
      </c>
      <c r="C41" s="151" t="str">
        <f>IF('invulblad opdrachtnemer'!C51="","",'invulblad opdrachtnemer'!C51)</f>
        <v/>
      </c>
      <c r="D41" s="152" t="str">
        <f>IF('invulblad opdrachtnemer'!D51="","",'invulblad opdrachtnemer'!D51)</f>
        <v/>
      </c>
      <c r="E41" s="152" t="str">
        <f>IF('invulblad opdrachtnemer'!E51="","",'invulblad opdrachtnemer'!E51)</f>
        <v/>
      </c>
      <c r="F41" s="152" t="str">
        <f>IF('invulblad opdrachtnemer'!F51="","",'invulblad opdrachtnemer'!F51)</f>
        <v/>
      </c>
      <c r="G41" s="154" t="str">
        <f t="shared" si="2"/>
        <v>Nee</v>
      </c>
      <c r="H41" s="155">
        <f t="shared" si="3"/>
        <v>0</v>
      </c>
      <c r="I41" s="235" t="str">
        <f>IF(G41="ja",(SUM('invulblad opdrachtnemer'!I51:I51)),"")</f>
        <v/>
      </c>
    </row>
    <row r="42" spans="1:9" s="3" customFormat="1" ht="15" customHeight="1">
      <c r="A42" s="221"/>
      <c r="B42" s="3">
        <v>10</v>
      </c>
      <c r="C42" s="151" t="str">
        <f>IF('invulblad opdrachtnemer'!C62="","",'invulblad opdrachtnemer'!C62)</f>
        <v/>
      </c>
      <c r="D42" s="152" t="str">
        <f>IF('invulblad opdrachtnemer'!D62="","",'invulblad opdrachtnemer'!D62)</f>
        <v/>
      </c>
      <c r="E42" s="152" t="str">
        <f>IF('invulblad opdrachtnemer'!E62="","",'invulblad opdrachtnemer'!E62)</f>
        <v/>
      </c>
      <c r="F42" s="152" t="str">
        <f>IF('invulblad opdrachtnemer'!F62="","",'invulblad opdrachtnemer'!F62)</f>
        <v/>
      </c>
      <c r="G42" s="154" t="str">
        <f t="shared" si="2"/>
        <v>Nee</v>
      </c>
      <c r="H42" s="155">
        <f t="shared" si="3"/>
        <v>0</v>
      </c>
      <c r="I42" s="235" t="str">
        <f>IF(G42="ja",(SUM('invulblad opdrachtnemer'!I62:I62)),"")</f>
        <v/>
      </c>
    </row>
    <row r="43" spans="1:9" s="3" customFormat="1" ht="15" customHeight="1">
      <c r="A43" s="52"/>
      <c r="B43" s="3">
        <v>11</v>
      </c>
      <c r="C43" s="151" t="str">
        <f>IF('invulblad opdrachtnemer'!C63="","",'invulblad opdrachtnemer'!C63)</f>
        <v/>
      </c>
      <c r="D43" s="152" t="str">
        <f>IF('invulblad opdrachtnemer'!D63="","",'invulblad opdrachtnemer'!D63)</f>
        <v/>
      </c>
      <c r="E43" s="152" t="str">
        <f>IF('invulblad opdrachtnemer'!E63="","",'invulblad opdrachtnemer'!E63)</f>
        <v/>
      </c>
      <c r="F43" s="152" t="str">
        <f>IF('invulblad opdrachtnemer'!F63="","",'invulblad opdrachtnemer'!F63)</f>
        <v/>
      </c>
      <c r="G43" s="154" t="str">
        <f t="shared" si="2"/>
        <v>Nee</v>
      </c>
      <c r="H43" s="155">
        <f t="shared" si="3"/>
        <v>0</v>
      </c>
      <c r="I43" s="235" t="str">
        <f>IF(G43="ja",(SUM('invulblad opdrachtnemer'!I63:I63)),"")</f>
        <v/>
      </c>
    </row>
    <row r="44" spans="1:9" s="3" customFormat="1" ht="15" customHeight="1">
      <c r="A44" s="221"/>
      <c r="B44" s="3">
        <v>12</v>
      </c>
      <c r="C44" s="151" t="str">
        <f>IF('invulblad opdrachtnemer'!C64="","",'invulblad opdrachtnemer'!C64)</f>
        <v/>
      </c>
      <c r="D44" s="152" t="str">
        <f>IF('invulblad opdrachtnemer'!D64="","",'invulblad opdrachtnemer'!D64)</f>
        <v/>
      </c>
      <c r="E44" s="152" t="str">
        <f>IF('invulblad opdrachtnemer'!E64="","",'invulblad opdrachtnemer'!E64)</f>
        <v/>
      </c>
      <c r="F44" s="152" t="str">
        <f>IF('invulblad opdrachtnemer'!F64="","",'invulblad opdrachtnemer'!F64)</f>
        <v/>
      </c>
      <c r="G44" s="154" t="str">
        <f t="shared" si="2"/>
        <v>Nee</v>
      </c>
      <c r="H44" s="155">
        <f t="shared" si="3"/>
        <v>0</v>
      </c>
      <c r="I44" s="235" t="str">
        <f>IF(G44="ja",(SUM('invulblad opdrachtnemer'!I64:I64)),"")</f>
        <v/>
      </c>
    </row>
    <row r="45" spans="1:9" s="3" customFormat="1" ht="15" customHeight="1">
      <c r="A45" s="52"/>
      <c r="B45" s="3">
        <v>13</v>
      </c>
      <c r="C45" s="151" t="str">
        <f>IF('invulblad opdrachtnemer'!C65="","",'invulblad opdrachtnemer'!C65)</f>
        <v/>
      </c>
      <c r="D45" s="152" t="str">
        <f>IF('invulblad opdrachtnemer'!D65="","",'invulblad opdrachtnemer'!D65)</f>
        <v/>
      </c>
      <c r="E45" s="152" t="str">
        <f>IF('invulblad opdrachtnemer'!E65="","",'invulblad opdrachtnemer'!E65)</f>
        <v/>
      </c>
      <c r="F45" s="152" t="str">
        <f>IF('invulblad opdrachtnemer'!F65="","",'invulblad opdrachtnemer'!F65)</f>
        <v/>
      </c>
      <c r="G45" s="154" t="str">
        <f t="shared" si="2"/>
        <v>Nee</v>
      </c>
      <c r="H45" s="155">
        <f t="shared" si="3"/>
        <v>0</v>
      </c>
      <c r="I45" s="235" t="str">
        <f>IF(G45="ja",(SUM('invulblad opdrachtnemer'!I65:I65)),"")</f>
        <v/>
      </c>
    </row>
    <row r="46" spans="1:9" s="3" customFormat="1" ht="15" customHeight="1">
      <c r="A46" s="221"/>
      <c r="B46" s="3">
        <v>14</v>
      </c>
      <c r="C46" s="151" t="str">
        <f>IF('invulblad opdrachtnemer'!C66="","",'invulblad opdrachtnemer'!C66)</f>
        <v/>
      </c>
      <c r="D46" s="152" t="str">
        <f>IF('invulblad opdrachtnemer'!D66="","",'invulblad opdrachtnemer'!D66)</f>
        <v/>
      </c>
      <c r="E46" s="152" t="str">
        <f>IF('invulblad opdrachtnemer'!E66="","",'invulblad opdrachtnemer'!E66)</f>
        <v/>
      </c>
      <c r="F46" s="152" t="str">
        <f>IF('invulblad opdrachtnemer'!F66="","",'invulblad opdrachtnemer'!F66)</f>
        <v/>
      </c>
      <c r="G46" s="154" t="str">
        <f t="shared" si="2"/>
        <v>Nee</v>
      </c>
      <c r="H46" s="155">
        <f t="shared" si="3"/>
        <v>0</v>
      </c>
      <c r="I46" s="235" t="str">
        <f>IF(G46="ja",(SUM('invulblad opdrachtnemer'!I66:I66)),"")</f>
        <v/>
      </c>
    </row>
    <row r="47" spans="1:9" s="3" customFormat="1" ht="15" customHeight="1">
      <c r="A47" s="52"/>
      <c r="B47" s="3">
        <v>15</v>
      </c>
      <c r="C47" s="151" t="str">
        <f>IF('invulblad opdrachtnemer'!C67="","",'invulblad opdrachtnemer'!C67)</f>
        <v/>
      </c>
      <c r="D47" s="152" t="str">
        <f>IF('invulblad opdrachtnemer'!D67="","",'invulblad opdrachtnemer'!D67)</f>
        <v/>
      </c>
      <c r="E47" s="152" t="str">
        <f>IF('invulblad opdrachtnemer'!E67="","",'invulblad opdrachtnemer'!E67)</f>
        <v/>
      </c>
      <c r="F47" s="152" t="str">
        <f>IF('invulblad opdrachtnemer'!F67="","",'invulblad opdrachtnemer'!F67)</f>
        <v/>
      </c>
      <c r="G47" s="154" t="str">
        <f t="shared" si="2"/>
        <v>Nee</v>
      </c>
      <c r="H47" s="155">
        <f t="shared" si="3"/>
        <v>0</v>
      </c>
      <c r="I47" s="235" t="str">
        <f>IF(G47="ja",(SUM('invulblad opdrachtnemer'!I67:I67)),"")</f>
        <v/>
      </c>
    </row>
    <row r="48" spans="1:9" s="3" customFormat="1" ht="15" customHeight="1">
      <c r="A48" s="221"/>
      <c r="B48" s="3">
        <v>16</v>
      </c>
      <c r="C48" s="151" t="str">
        <f>IF('invulblad opdrachtnemer'!C68="","",'invulblad opdrachtnemer'!C68)</f>
        <v/>
      </c>
      <c r="D48" s="152" t="str">
        <f>IF('invulblad opdrachtnemer'!D68="","",'invulblad opdrachtnemer'!D68)</f>
        <v/>
      </c>
      <c r="E48" s="152" t="str">
        <f>IF('invulblad opdrachtnemer'!E68="","",'invulblad opdrachtnemer'!E68)</f>
        <v/>
      </c>
      <c r="F48" s="152" t="str">
        <f>IF('invulblad opdrachtnemer'!F68="","",'invulblad opdrachtnemer'!F68)</f>
        <v/>
      </c>
      <c r="G48" s="154" t="str">
        <f t="shared" si="2"/>
        <v>Nee</v>
      </c>
      <c r="H48" s="155">
        <f t="shared" si="3"/>
        <v>0</v>
      </c>
      <c r="I48" s="235" t="str">
        <f>IF(G48="ja",(SUM('invulblad opdrachtnemer'!I68:I68)),"")</f>
        <v/>
      </c>
    </row>
    <row r="49" spans="1:15" s="3" customFormat="1" ht="15" customHeight="1">
      <c r="A49" s="52"/>
      <c r="B49" s="3">
        <v>17</v>
      </c>
      <c r="C49" s="151" t="str">
        <f>IF('invulblad opdrachtnemer'!C69="","",'invulblad opdrachtnemer'!C69)</f>
        <v/>
      </c>
      <c r="D49" s="152" t="str">
        <f>IF('invulblad opdrachtnemer'!D69="","",'invulblad opdrachtnemer'!D69)</f>
        <v/>
      </c>
      <c r="E49" s="152" t="str">
        <f>IF('invulblad opdrachtnemer'!E69="","",'invulblad opdrachtnemer'!E69)</f>
        <v/>
      </c>
      <c r="F49" s="152" t="str">
        <f>IF('invulblad opdrachtnemer'!F69="","",'invulblad opdrachtnemer'!F69)</f>
        <v/>
      </c>
      <c r="G49" s="154" t="str">
        <f t="shared" si="2"/>
        <v>Nee</v>
      </c>
      <c r="H49" s="155">
        <f t="shared" si="3"/>
        <v>0</v>
      </c>
      <c r="I49" s="235" t="str">
        <f>IF(G49="ja",(SUM('invulblad opdrachtnemer'!I69:I69)),"")</f>
        <v/>
      </c>
    </row>
    <row r="50" spans="1:15" s="3" customFormat="1" ht="15" customHeight="1">
      <c r="A50" s="221"/>
      <c r="B50" s="3">
        <v>18</v>
      </c>
      <c r="C50" s="151" t="str">
        <f>IF('invulblad opdrachtnemer'!C70="","",'invulblad opdrachtnemer'!C70)</f>
        <v/>
      </c>
      <c r="D50" s="152" t="str">
        <f>IF('invulblad opdrachtnemer'!D70="","",'invulblad opdrachtnemer'!D70)</f>
        <v/>
      </c>
      <c r="E50" s="152" t="str">
        <f>IF('invulblad opdrachtnemer'!E70="","",'invulblad opdrachtnemer'!E70)</f>
        <v/>
      </c>
      <c r="F50" s="152" t="str">
        <f>IF('invulblad opdrachtnemer'!F70="","",'invulblad opdrachtnemer'!F70)</f>
        <v/>
      </c>
      <c r="G50" s="154" t="str">
        <f t="shared" si="2"/>
        <v>Nee</v>
      </c>
      <c r="H50" s="155">
        <f t="shared" si="3"/>
        <v>0</v>
      </c>
      <c r="I50" s="235" t="str">
        <f>IF(G50="ja",(SUM('invulblad opdrachtnemer'!I70:I70)),"")</f>
        <v/>
      </c>
    </row>
    <row r="51" spans="1:15" s="3" customFormat="1" ht="15" customHeight="1">
      <c r="A51" s="52"/>
      <c r="B51" s="3">
        <v>19</v>
      </c>
      <c r="C51" s="151" t="str">
        <f>IF('invulblad opdrachtnemer'!C71="","",'invulblad opdrachtnemer'!C71)</f>
        <v/>
      </c>
      <c r="D51" s="152" t="str">
        <f>IF('invulblad opdrachtnemer'!D71="","",'invulblad opdrachtnemer'!D71)</f>
        <v/>
      </c>
      <c r="E51" s="152" t="str">
        <f>IF('invulblad opdrachtnemer'!E71="","",'invulblad opdrachtnemer'!E71)</f>
        <v/>
      </c>
      <c r="F51" s="152" t="str">
        <f>IF('invulblad opdrachtnemer'!F71="","",'invulblad opdrachtnemer'!F71)</f>
        <v/>
      </c>
      <c r="G51" s="154" t="str">
        <f t="shared" si="2"/>
        <v>Nee</v>
      </c>
      <c r="H51" s="155">
        <f t="shared" si="3"/>
        <v>0</v>
      </c>
      <c r="I51" s="235" t="str">
        <f>IF(G51="ja",(SUM('invulblad opdrachtnemer'!I71:I71)),"")</f>
        <v/>
      </c>
    </row>
    <row r="52" spans="1:15" s="3" customFormat="1" ht="15" customHeight="1" thickBot="1">
      <c r="A52" s="221"/>
      <c r="B52" s="3">
        <v>20</v>
      </c>
      <c r="C52" s="156" t="str">
        <f>IF('invulblad opdrachtnemer'!C72="","",'invulblad opdrachtnemer'!C72)</f>
        <v/>
      </c>
      <c r="D52" s="157" t="str">
        <f>IF('invulblad opdrachtnemer'!D72="","",'invulblad opdrachtnemer'!D72)</f>
        <v/>
      </c>
      <c r="E52" s="157" t="str">
        <f>IF('invulblad opdrachtnemer'!E72="","",'invulblad opdrachtnemer'!E72)</f>
        <v/>
      </c>
      <c r="F52" s="157" t="str">
        <f>IF('invulblad opdrachtnemer'!F72="","",'invulblad opdrachtnemer'!F72)</f>
        <v/>
      </c>
      <c r="G52" s="158" t="str">
        <f t="shared" si="2"/>
        <v>Nee</v>
      </c>
      <c r="H52" s="159">
        <f t="shared" si="3"/>
        <v>0</v>
      </c>
      <c r="I52" s="236" t="str">
        <f>IF(G52="ja",(SUM('invulblad opdrachtnemer'!I72:I72)),"")</f>
        <v/>
      </c>
    </row>
    <row r="53" spans="1:15" s="3" customFormat="1" ht="15" customHeight="1" thickBot="1">
      <c r="A53" s="10"/>
      <c r="B53" s="10"/>
      <c r="J53" s="10"/>
    </row>
    <row r="54" spans="1:15" s="10" customFormat="1" ht="32.1" customHeight="1" thickBot="1">
      <c r="B54" s="5"/>
      <c r="C54" s="277" t="str">
        <f>'Resultaat gunningscriterium SEB'!C57</f>
        <v>HULPFUNCTIES (A2, B1, B3)</v>
      </c>
      <c r="D54" s="278"/>
      <c r="E54" s="278"/>
      <c r="F54" s="278"/>
      <c r="G54" s="296"/>
      <c r="H54" s="296"/>
      <c r="I54" s="297"/>
      <c r="J54"/>
    </row>
    <row r="55" spans="1:15" ht="32.1" customHeight="1" thickBot="1">
      <c r="A55" s="32"/>
      <c r="B55" s="3"/>
      <c r="C55" s="295" t="s">
        <v>97</v>
      </c>
      <c r="D55" s="316" t="s">
        <v>33</v>
      </c>
      <c r="E55" s="317" t="s">
        <v>34</v>
      </c>
      <c r="F55" s="317" t="s">
        <v>81</v>
      </c>
      <c r="G55" s="295" t="s">
        <v>159</v>
      </c>
      <c r="H55" s="316" t="s">
        <v>160</v>
      </c>
      <c r="I55" s="294" t="s">
        <v>161</v>
      </c>
      <c r="N55"/>
      <c r="O55"/>
    </row>
    <row r="56" spans="1:15" ht="15" customHeight="1">
      <c r="A56" s="52"/>
      <c r="B56" s="3">
        <v>1</v>
      </c>
      <c r="C56" s="146" t="str">
        <f>IF('invulblad opdrachtnemer'!C76="","",'invulblad opdrachtnemer'!C76)</f>
        <v/>
      </c>
      <c r="D56" s="147" t="str">
        <f>IF('invulblad opdrachtnemer'!D76="","",'invulblad opdrachtnemer'!D76)</f>
        <v/>
      </c>
      <c r="E56" s="147" t="str">
        <f>IF('invulblad opdrachtnemer'!E76="","",'invulblad opdrachtnemer'!E76)</f>
        <v/>
      </c>
      <c r="F56" s="237" t="str">
        <f>IF('invulblad opdrachtnemer'!F76="","",'invulblad opdrachtnemer'!F76)</f>
        <v/>
      </c>
      <c r="G56" s="149" t="str">
        <f t="shared" ref="G56:G75" si="4">IFERROR(IF(AND(COUNTIF(machinelijst,C56),D56="elektromotor",NOT(F56=$M$3)),"Ja","Nee"),"")</f>
        <v>Nee</v>
      </c>
      <c r="H56" s="150">
        <f t="shared" ref="H56:H75" si="5">IF(AND(COUNTIF(machinelijst,C56),D56="elektromotor",G56="ja"),_xlfn.XLOOKUP(F56,$M$3:$M$7,$N$3:$N$7)*I56,)</f>
        <v>0</v>
      </c>
      <c r="I56" s="234" t="str">
        <f>IF(G56="ja",(SUM('invulblad opdrachtnemer'!I76:I76)),"")</f>
        <v/>
      </c>
      <c r="N56"/>
      <c r="O56"/>
    </row>
    <row r="57" spans="1:15" ht="15" customHeight="1">
      <c r="A57" s="221"/>
      <c r="B57" s="3">
        <v>2</v>
      </c>
      <c r="C57" s="151" t="str">
        <f>IF('invulblad opdrachtnemer'!C77="","",'invulblad opdrachtnemer'!C77)</f>
        <v/>
      </c>
      <c r="D57" s="152" t="str">
        <f>IF('invulblad opdrachtnemer'!D77="","",'invulblad opdrachtnemer'!D77)</f>
        <v/>
      </c>
      <c r="E57" s="152" t="str">
        <f>IF('invulblad opdrachtnemer'!E77="","",'invulblad opdrachtnemer'!E77)</f>
        <v/>
      </c>
      <c r="F57" s="232" t="str">
        <f>IF('invulblad opdrachtnemer'!F77="","",'invulblad opdrachtnemer'!F77)</f>
        <v/>
      </c>
      <c r="G57" s="154" t="str">
        <f t="shared" si="4"/>
        <v>Nee</v>
      </c>
      <c r="H57" s="155">
        <f t="shared" si="5"/>
        <v>0</v>
      </c>
      <c r="I57" s="235" t="str">
        <f>IF(G57="ja",(SUM('invulblad opdrachtnemer'!I77:I77)),"")</f>
        <v/>
      </c>
      <c r="N57"/>
      <c r="O57"/>
    </row>
    <row r="58" spans="1:15" ht="15" customHeight="1">
      <c r="A58" s="52"/>
      <c r="B58" s="3">
        <v>3</v>
      </c>
      <c r="C58" s="151" t="str">
        <f>IF('invulblad opdrachtnemer'!C78="","",'invulblad opdrachtnemer'!C78)</f>
        <v/>
      </c>
      <c r="D58" s="152" t="str">
        <f>IF('invulblad opdrachtnemer'!D78="","",'invulblad opdrachtnemer'!D78)</f>
        <v/>
      </c>
      <c r="E58" s="152" t="str">
        <f>IF('invulblad opdrachtnemer'!E78="","",'invulblad opdrachtnemer'!E78)</f>
        <v/>
      </c>
      <c r="F58" s="232" t="str">
        <f>IF('invulblad opdrachtnemer'!F78="","",'invulblad opdrachtnemer'!F78)</f>
        <v/>
      </c>
      <c r="G58" s="154" t="str">
        <f t="shared" si="4"/>
        <v>Nee</v>
      </c>
      <c r="H58" s="155">
        <f t="shared" si="5"/>
        <v>0</v>
      </c>
      <c r="I58" s="235" t="str">
        <f>IF(G58="ja",(SUM('invulblad opdrachtnemer'!I78:I78)),"")</f>
        <v/>
      </c>
      <c r="N58"/>
      <c r="O58"/>
    </row>
    <row r="59" spans="1:15" ht="15" customHeight="1">
      <c r="A59" s="221"/>
      <c r="B59" s="3">
        <v>4</v>
      </c>
      <c r="C59" s="151" t="str">
        <f>IF('invulblad opdrachtnemer'!C79="","",'invulblad opdrachtnemer'!C79)</f>
        <v/>
      </c>
      <c r="D59" s="152" t="str">
        <f>IF('invulblad opdrachtnemer'!D79="","",'invulblad opdrachtnemer'!D79)</f>
        <v/>
      </c>
      <c r="E59" s="152" t="str">
        <f>IF('invulblad opdrachtnemer'!E79="","",'invulblad opdrachtnemer'!E79)</f>
        <v/>
      </c>
      <c r="F59" s="232" t="str">
        <f>IF('invulblad opdrachtnemer'!F79="","",'invulblad opdrachtnemer'!F79)</f>
        <v/>
      </c>
      <c r="G59" s="154" t="str">
        <f t="shared" si="4"/>
        <v>Nee</v>
      </c>
      <c r="H59" s="155">
        <f t="shared" si="5"/>
        <v>0</v>
      </c>
      <c r="I59" s="235" t="str">
        <f>IF(G59="ja",(SUM('invulblad opdrachtnemer'!I79:I79)),"")</f>
        <v/>
      </c>
      <c r="N59"/>
      <c r="O59"/>
    </row>
    <row r="60" spans="1:15" ht="15" customHeight="1">
      <c r="A60" s="52"/>
      <c r="B60" s="3">
        <v>5</v>
      </c>
      <c r="C60" s="151" t="str">
        <f>IF('invulblad opdrachtnemer'!C80="","",'invulblad opdrachtnemer'!C80)</f>
        <v/>
      </c>
      <c r="D60" s="152" t="str">
        <f>IF('invulblad opdrachtnemer'!D80="","",'invulblad opdrachtnemer'!D80)</f>
        <v/>
      </c>
      <c r="E60" s="152" t="str">
        <f>IF('invulblad opdrachtnemer'!E80="","",'invulblad opdrachtnemer'!E80)</f>
        <v/>
      </c>
      <c r="F60" s="232" t="str">
        <f>IF('invulblad opdrachtnemer'!F80="","",'invulblad opdrachtnemer'!F80)</f>
        <v/>
      </c>
      <c r="G60" s="154" t="str">
        <f t="shared" si="4"/>
        <v>Nee</v>
      </c>
      <c r="H60" s="155">
        <f t="shared" si="5"/>
        <v>0</v>
      </c>
      <c r="I60" s="235" t="str">
        <f>IF(G60="ja",(SUM('invulblad opdrachtnemer'!I80:I80)),"")</f>
        <v/>
      </c>
      <c r="N60"/>
      <c r="O60"/>
    </row>
    <row r="61" spans="1:15" ht="15" customHeight="1">
      <c r="A61" s="221"/>
      <c r="B61" s="3">
        <v>6</v>
      </c>
      <c r="C61" s="151" t="str">
        <f>IF('invulblad opdrachtnemer'!C81="","",'invulblad opdrachtnemer'!C81)</f>
        <v/>
      </c>
      <c r="D61" s="152" t="str">
        <f>IF('invulblad opdrachtnemer'!D81="","",'invulblad opdrachtnemer'!D81)</f>
        <v/>
      </c>
      <c r="E61" s="152" t="str">
        <f>IF('invulblad opdrachtnemer'!E81="","",'invulblad opdrachtnemer'!E81)</f>
        <v/>
      </c>
      <c r="F61" s="232" t="str">
        <f>IF('invulblad opdrachtnemer'!F81="","",'invulblad opdrachtnemer'!F81)</f>
        <v/>
      </c>
      <c r="G61" s="154" t="str">
        <f t="shared" si="4"/>
        <v>Nee</v>
      </c>
      <c r="H61" s="155">
        <f t="shared" si="5"/>
        <v>0</v>
      </c>
      <c r="I61" s="235" t="str">
        <f>IF(G61="ja",(SUM('invulblad opdrachtnemer'!I81:I81)),"")</f>
        <v/>
      </c>
      <c r="N61"/>
      <c r="O61"/>
    </row>
    <row r="62" spans="1:15" ht="15" customHeight="1">
      <c r="A62" s="52"/>
      <c r="B62" s="3">
        <v>7</v>
      </c>
      <c r="C62" s="151" t="str">
        <f>IF('invulblad opdrachtnemer'!C82="","",'invulblad opdrachtnemer'!C82)</f>
        <v/>
      </c>
      <c r="D62" s="152" t="str">
        <f>IF('invulblad opdrachtnemer'!D82="","",'invulblad opdrachtnemer'!D82)</f>
        <v/>
      </c>
      <c r="E62" s="152" t="str">
        <f>IF('invulblad opdrachtnemer'!E82="","",'invulblad opdrachtnemer'!E82)</f>
        <v/>
      </c>
      <c r="F62" s="232" t="str">
        <f>IF('invulblad opdrachtnemer'!F82="","",'invulblad opdrachtnemer'!F82)</f>
        <v/>
      </c>
      <c r="G62" s="154" t="str">
        <f t="shared" si="4"/>
        <v>Nee</v>
      </c>
      <c r="H62" s="155">
        <f t="shared" si="5"/>
        <v>0</v>
      </c>
      <c r="I62" s="235" t="str">
        <f>IF(G62="ja",(SUM('invulblad opdrachtnemer'!I82:I82)),"")</f>
        <v/>
      </c>
      <c r="N62"/>
      <c r="O62"/>
    </row>
    <row r="63" spans="1:15" ht="15" customHeight="1">
      <c r="A63" s="221"/>
      <c r="B63" s="3">
        <v>8</v>
      </c>
      <c r="C63" s="151" t="str">
        <f>IF('invulblad opdrachtnemer'!C83="","",'invulblad opdrachtnemer'!C83)</f>
        <v/>
      </c>
      <c r="D63" s="152" t="str">
        <f>IF('invulblad opdrachtnemer'!D83="","",'invulblad opdrachtnemer'!D83)</f>
        <v/>
      </c>
      <c r="E63" s="152" t="str">
        <f>IF('invulblad opdrachtnemer'!E83="","",'invulblad opdrachtnemer'!E83)</f>
        <v/>
      </c>
      <c r="F63" s="232" t="str">
        <f>IF('invulblad opdrachtnemer'!F83="","",'invulblad opdrachtnemer'!F83)</f>
        <v/>
      </c>
      <c r="G63" s="154" t="str">
        <f t="shared" si="4"/>
        <v>Nee</v>
      </c>
      <c r="H63" s="155">
        <f t="shared" si="5"/>
        <v>0</v>
      </c>
      <c r="I63" s="235" t="str">
        <f>IF(G63="ja",(SUM('invulblad opdrachtnemer'!I83:I83)),"")</f>
        <v/>
      </c>
      <c r="N63"/>
      <c r="O63"/>
    </row>
    <row r="64" spans="1:15" ht="15" customHeight="1">
      <c r="A64" s="52"/>
      <c r="B64" s="3">
        <v>9</v>
      </c>
      <c r="C64" s="151" t="str">
        <f>IF('invulblad opdrachtnemer'!C84="","",'invulblad opdrachtnemer'!C84)</f>
        <v/>
      </c>
      <c r="D64" s="152" t="str">
        <f>IF('invulblad opdrachtnemer'!D84="","",'invulblad opdrachtnemer'!D84)</f>
        <v/>
      </c>
      <c r="E64" s="152" t="str">
        <f>IF('invulblad opdrachtnemer'!E84="","",'invulblad opdrachtnemer'!E84)</f>
        <v/>
      </c>
      <c r="F64" s="232" t="str">
        <f>IF('invulblad opdrachtnemer'!F84="","",'invulblad opdrachtnemer'!F84)</f>
        <v/>
      </c>
      <c r="G64" s="154" t="str">
        <f t="shared" si="4"/>
        <v>Nee</v>
      </c>
      <c r="H64" s="155">
        <f t="shared" si="5"/>
        <v>0</v>
      </c>
      <c r="I64" s="235" t="str">
        <f>IF(G64="ja",(SUM('invulblad opdrachtnemer'!I84:I84)),"")</f>
        <v/>
      </c>
      <c r="N64"/>
      <c r="O64"/>
    </row>
    <row r="65" spans="1:15" ht="15" customHeight="1">
      <c r="A65" s="221"/>
      <c r="B65" s="3">
        <v>10</v>
      </c>
      <c r="C65" s="151" t="str">
        <f>IF('invulblad opdrachtnemer'!C95="","",'invulblad opdrachtnemer'!C95)</f>
        <v/>
      </c>
      <c r="D65" s="152" t="str">
        <f>IF('invulblad opdrachtnemer'!D95="","",'invulblad opdrachtnemer'!D95)</f>
        <v/>
      </c>
      <c r="E65" s="152" t="str">
        <f>IF('invulblad opdrachtnemer'!E95="","",'invulblad opdrachtnemer'!E95)</f>
        <v/>
      </c>
      <c r="F65" s="232" t="str">
        <f>IF('invulblad opdrachtnemer'!F95="","",'invulblad opdrachtnemer'!F95)</f>
        <v/>
      </c>
      <c r="G65" s="154" t="str">
        <f t="shared" si="4"/>
        <v>Nee</v>
      </c>
      <c r="H65" s="155">
        <f t="shared" si="5"/>
        <v>0</v>
      </c>
      <c r="I65" s="235" t="str">
        <f>IF(G65="ja",(SUM('invulblad opdrachtnemer'!I95:I95)),"")</f>
        <v/>
      </c>
      <c r="N65"/>
      <c r="O65"/>
    </row>
    <row r="66" spans="1:15" ht="15" customHeight="1">
      <c r="A66" s="52"/>
      <c r="B66" s="3">
        <v>11</v>
      </c>
      <c r="C66" s="151" t="str">
        <f>IF('invulblad opdrachtnemer'!C96="","",'invulblad opdrachtnemer'!C96)</f>
        <v/>
      </c>
      <c r="D66" s="152" t="str">
        <f>IF('invulblad opdrachtnemer'!D96="","",'invulblad opdrachtnemer'!D96)</f>
        <v/>
      </c>
      <c r="E66" s="152" t="str">
        <f>IF('invulblad opdrachtnemer'!E96="","",'invulblad opdrachtnemer'!E96)</f>
        <v/>
      </c>
      <c r="F66" s="232" t="str">
        <f>IF('invulblad opdrachtnemer'!F96="","",'invulblad opdrachtnemer'!F96)</f>
        <v/>
      </c>
      <c r="G66" s="154" t="str">
        <f t="shared" si="4"/>
        <v>Nee</v>
      </c>
      <c r="H66" s="155">
        <f t="shared" si="5"/>
        <v>0</v>
      </c>
      <c r="I66" s="235" t="str">
        <f>IF(G66="ja",(SUM('invulblad opdrachtnemer'!I96:I96)),"")</f>
        <v/>
      </c>
      <c r="N66"/>
      <c r="O66"/>
    </row>
    <row r="67" spans="1:15" ht="15" customHeight="1">
      <c r="A67" s="221"/>
      <c r="B67" s="3">
        <v>12</v>
      </c>
      <c r="C67" s="151" t="str">
        <f>IF('invulblad opdrachtnemer'!C97="","",'invulblad opdrachtnemer'!C97)</f>
        <v/>
      </c>
      <c r="D67" s="152" t="str">
        <f>IF('invulblad opdrachtnemer'!D97="","",'invulblad opdrachtnemer'!D97)</f>
        <v/>
      </c>
      <c r="E67" s="152" t="str">
        <f>IF('invulblad opdrachtnemer'!E97="","",'invulblad opdrachtnemer'!E97)</f>
        <v/>
      </c>
      <c r="F67" s="232" t="str">
        <f>IF('invulblad opdrachtnemer'!F97="","",'invulblad opdrachtnemer'!F97)</f>
        <v/>
      </c>
      <c r="G67" s="154" t="str">
        <f t="shared" si="4"/>
        <v>Nee</v>
      </c>
      <c r="H67" s="155">
        <f t="shared" si="5"/>
        <v>0</v>
      </c>
      <c r="I67" s="235" t="str">
        <f>IF(G67="ja",(SUM('invulblad opdrachtnemer'!I97:I97)),"")</f>
        <v/>
      </c>
      <c r="N67"/>
      <c r="O67"/>
    </row>
    <row r="68" spans="1:15" ht="15" customHeight="1">
      <c r="A68" s="52"/>
      <c r="B68" s="3">
        <v>13</v>
      </c>
      <c r="C68" s="151" t="str">
        <f>IF('invulblad opdrachtnemer'!C98="","",'invulblad opdrachtnemer'!C98)</f>
        <v/>
      </c>
      <c r="D68" s="152" t="str">
        <f>IF('invulblad opdrachtnemer'!D98="","",'invulblad opdrachtnemer'!D98)</f>
        <v/>
      </c>
      <c r="E68" s="152" t="str">
        <f>IF('invulblad opdrachtnemer'!E98="","",'invulblad opdrachtnemer'!E98)</f>
        <v/>
      </c>
      <c r="F68" s="232" t="str">
        <f>IF('invulblad opdrachtnemer'!F98="","",'invulblad opdrachtnemer'!F98)</f>
        <v/>
      </c>
      <c r="G68" s="154" t="str">
        <f t="shared" si="4"/>
        <v>Nee</v>
      </c>
      <c r="H68" s="155">
        <f t="shared" si="5"/>
        <v>0</v>
      </c>
      <c r="I68" s="235" t="str">
        <f>IF(G68="ja",(SUM('invulblad opdrachtnemer'!I98:I98)),"")</f>
        <v/>
      </c>
      <c r="N68"/>
      <c r="O68"/>
    </row>
    <row r="69" spans="1:15" ht="15" customHeight="1">
      <c r="A69" s="221"/>
      <c r="B69" s="3">
        <v>14</v>
      </c>
      <c r="C69" s="151" t="str">
        <f>IF('invulblad opdrachtnemer'!C99="","",'invulblad opdrachtnemer'!C99)</f>
        <v/>
      </c>
      <c r="D69" s="152" t="str">
        <f>IF('invulblad opdrachtnemer'!D99="","",'invulblad opdrachtnemer'!D99)</f>
        <v/>
      </c>
      <c r="E69" s="152" t="str">
        <f>IF('invulblad opdrachtnemer'!E99="","",'invulblad opdrachtnemer'!E99)</f>
        <v/>
      </c>
      <c r="F69" s="232" t="str">
        <f>IF('invulblad opdrachtnemer'!F99="","",'invulblad opdrachtnemer'!F99)</f>
        <v/>
      </c>
      <c r="G69" s="154" t="str">
        <f t="shared" si="4"/>
        <v>Nee</v>
      </c>
      <c r="H69" s="155">
        <f t="shared" si="5"/>
        <v>0</v>
      </c>
      <c r="I69" s="235" t="str">
        <f>IF(G69="ja",(SUM('invulblad opdrachtnemer'!I99:I99)),"")</f>
        <v/>
      </c>
      <c r="N69"/>
      <c r="O69"/>
    </row>
    <row r="70" spans="1:15" ht="15" customHeight="1">
      <c r="A70" s="52"/>
      <c r="B70" s="3">
        <v>15</v>
      </c>
      <c r="C70" s="151" t="str">
        <f>IF('invulblad opdrachtnemer'!C100="","",'invulblad opdrachtnemer'!C100)</f>
        <v/>
      </c>
      <c r="D70" s="152" t="str">
        <f>IF('invulblad opdrachtnemer'!D100="","",'invulblad opdrachtnemer'!D100)</f>
        <v/>
      </c>
      <c r="E70" s="152" t="str">
        <f>IF('invulblad opdrachtnemer'!E100="","",'invulblad opdrachtnemer'!E100)</f>
        <v/>
      </c>
      <c r="F70" s="232" t="str">
        <f>IF('invulblad opdrachtnemer'!F100="","",'invulblad opdrachtnemer'!F100)</f>
        <v/>
      </c>
      <c r="G70" s="154" t="str">
        <f t="shared" si="4"/>
        <v>Nee</v>
      </c>
      <c r="H70" s="155">
        <f t="shared" si="5"/>
        <v>0</v>
      </c>
      <c r="I70" s="235" t="str">
        <f>IF(G70="ja",(SUM('invulblad opdrachtnemer'!I100:I100)),"")</f>
        <v/>
      </c>
      <c r="N70"/>
      <c r="O70"/>
    </row>
    <row r="71" spans="1:15" ht="15" customHeight="1">
      <c r="A71" s="221"/>
      <c r="B71" s="3">
        <v>16</v>
      </c>
      <c r="C71" s="151" t="str">
        <f>IF('invulblad opdrachtnemer'!C101="","",'invulblad opdrachtnemer'!C101)</f>
        <v/>
      </c>
      <c r="D71" s="152" t="str">
        <f>IF('invulblad opdrachtnemer'!D101="","",'invulblad opdrachtnemer'!D101)</f>
        <v/>
      </c>
      <c r="E71" s="152" t="str">
        <f>IF('invulblad opdrachtnemer'!E101="","",'invulblad opdrachtnemer'!E101)</f>
        <v/>
      </c>
      <c r="F71" s="232" t="str">
        <f>IF('invulblad opdrachtnemer'!F101="","",'invulblad opdrachtnemer'!F101)</f>
        <v/>
      </c>
      <c r="G71" s="154" t="str">
        <f t="shared" si="4"/>
        <v>Nee</v>
      </c>
      <c r="H71" s="155">
        <f t="shared" si="5"/>
        <v>0</v>
      </c>
      <c r="I71" s="235" t="str">
        <f>IF(G71="ja",(SUM('invulblad opdrachtnemer'!I101:I101)),"")</f>
        <v/>
      </c>
      <c r="N71"/>
      <c r="O71"/>
    </row>
    <row r="72" spans="1:15" ht="15" customHeight="1">
      <c r="A72" s="52"/>
      <c r="B72" s="3">
        <v>17</v>
      </c>
      <c r="C72" s="151" t="str">
        <f>IF('invulblad opdrachtnemer'!C102="","",'invulblad opdrachtnemer'!C102)</f>
        <v/>
      </c>
      <c r="D72" s="152" t="str">
        <f>IF('invulblad opdrachtnemer'!D102="","",'invulblad opdrachtnemer'!D102)</f>
        <v/>
      </c>
      <c r="E72" s="152" t="str">
        <f>IF('invulblad opdrachtnemer'!E102="","",'invulblad opdrachtnemer'!E102)</f>
        <v/>
      </c>
      <c r="F72" s="232" t="str">
        <f>IF('invulblad opdrachtnemer'!F102="","",'invulblad opdrachtnemer'!F102)</f>
        <v/>
      </c>
      <c r="G72" s="154" t="str">
        <f t="shared" si="4"/>
        <v>Nee</v>
      </c>
      <c r="H72" s="155">
        <f t="shared" si="5"/>
        <v>0</v>
      </c>
      <c r="I72" s="235" t="str">
        <f>IF(G72="ja",(SUM('invulblad opdrachtnemer'!I102:I102)),"")</f>
        <v/>
      </c>
      <c r="N72"/>
      <c r="O72"/>
    </row>
    <row r="73" spans="1:15" ht="15" customHeight="1">
      <c r="A73" s="221"/>
      <c r="B73" s="3">
        <v>18</v>
      </c>
      <c r="C73" s="151" t="str">
        <f>IF('invulblad opdrachtnemer'!C103="","",'invulblad opdrachtnemer'!C103)</f>
        <v/>
      </c>
      <c r="D73" s="152" t="str">
        <f>IF('invulblad opdrachtnemer'!D103="","",'invulblad opdrachtnemer'!D103)</f>
        <v/>
      </c>
      <c r="E73" s="152" t="str">
        <f>IF('invulblad opdrachtnemer'!E103="","",'invulblad opdrachtnemer'!E103)</f>
        <v/>
      </c>
      <c r="F73" s="232" t="str">
        <f>IF('invulblad opdrachtnemer'!F103="","",'invulblad opdrachtnemer'!F103)</f>
        <v/>
      </c>
      <c r="G73" s="154" t="str">
        <f t="shared" si="4"/>
        <v>Nee</v>
      </c>
      <c r="H73" s="155">
        <f t="shared" si="5"/>
        <v>0</v>
      </c>
      <c r="I73" s="235" t="str">
        <f>IF(G73="ja",(SUM('invulblad opdrachtnemer'!I103:I103)),"")</f>
        <v/>
      </c>
      <c r="N73"/>
      <c r="O73"/>
    </row>
    <row r="74" spans="1:15" ht="15" customHeight="1">
      <c r="A74" s="52"/>
      <c r="B74" s="3">
        <v>19</v>
      </c>
      <c r="C74" s="151" t="str">
        <f>IF('invulblad opdrachtnemer'!C104="","",'invulblad opdrachtnemer'!C104)</f>
        <v/>
      </c>
      <c r="D74" s="152" t="str">
        <f>IF('invulblad opdrachtnemer'!D104="","",'invulblad opdrachtnemer'!D104)</f>
        <v/>
      </c>
      <c r="E74" s="152" t="str">
        <f>IF('invulblad opdrachtnemer'!E104="","",'invulblad opdrachtnemer'!E104)</f>
        <v/>
      </c>
      <c r="F74" s="232" t="str">
        <f>IF('invulblad opdrachtnemer'!F104="","",'invulblad opdrachtnemer'!F104)</f>
        <v/>
      </c>
      <c r="G74" s="154" t="str">
        <f t="shared" si="4"/>
        <v>Nee</v>
      </c>
      <c r="H74" s="155">
        <f t="shared" si="5"/>
        <v>0</v>
      </c>
      <c r="I74" s="235" t="str">
        <f>IF(G74="ja",(SUM('invulblad opdrachtnemer'!I104:I104)),"")</f>
        <v/>
      </c>
      <c r="N74"/>
      <c r="O74"/>
    </row>
    <row r="75" spans="1:15" ht="15" customHeight="1" thickBot="1">
      <c r="A75" s="221"/>
      <c r="B75" s="3">
        <v>20</v>
      </c>
      <c r="C75" s="156" t="str">
        <f>IF('invulblad opdrachtnemer'!C105="","",'invulblad opdrachtnemer'!C105)</f>
        <v/>
      </c>
      <c r="D75" s="157" t="str">
        <f>IF('invulblad opdrachtnemer'!D105="","",'invulblad opdrachtnemer'!D105)</f>
        <v/>
      </c>
      <c r="E75" s="157" t="str">
        <f>IF('invulblad opdrachtnemer'!E105="","",'invulblad opdrachtnemer'!E105)</f>
        <v/>
      </c>
      <c r="F75" s="233" t="str">
        <f>IF('invulblad opdrachtnemer'!F105="","",'invulblad opdrachtnemer'!F105)</f>
        <v/>
      </c>
      <c r="G75" s="158" t="str">
        <f t="shared" si="4"/>
        <v>Nee</v>
      </c>
      <c r="H75" s="159">
        <f t="shared" si="5"/>
        <v>0</v>
      </c>
      <c r="I75" s="236" t="str">
        <f>IF(G75="ja",(SUM('invulblad opdrachtnemer'!I105:I105)),"")</f>
        <v/>
      </c>
      <c r="N75"/>
      <c r="O75"/>
    </row>
    <row r="76" spans="1:15" ht="15.75" thickBot="1">
      <c r="G76" s="217" t="s">
        <v>163</v>
      </c>
      <c r="N76"/>
      <c r="O76"/>
    </row>
    <row r="77" spans="1:15" ht="19.5" thickBot="1">
      <c r="C77" s="277" t="s">
        <v>109</v>
      </c>
      <c r="D77" s="278"/>
      <c r="E77" s="278"/>
      <c r="F77" s="278"/>
      <c r="G77" s="296"/>
      <c r="H77" s="296"/>
      <c r="I77" s="297"/>
    </row>
    <row r="78" spans="1:15" ht="31.5">
      <c r="C78" s="540" t="s">
        <v>97</v>
      </c>
      <c r="D78" s="541"/>
      <c r="E78" s="542"/>
      <c r="F78" s="304" t="s">
        <v>164</v>
      </c>
      <c r="G78" s="366" t="s">
        <v>159</v>
      </c>
      <c r="H78" s="306" t="s">
        <v>160</v>
      </c>
      <c r="I78" s="367" t="s">
        <v>165</v>
      </c>
      <c r="K78" s="32"/>
      <c r="L78" s="32"/>
      <c r="M78" s="32"/>
      <c r="N78" s="32"/>
    </row>
    <row r="79" spans="1:15" ht="15.75">
      <c r="C79" s="532" t="str">
        <f>IF('logboek opdrachtnemer'!C109="","",'logboek opdrachtnemer'!C109)</f>
        <v/>
      </c>
      <c r="D79" s="533"/>
      <c r="E79" s="533"/>
      <c r="F79" s="368" t="str">
        <f>IF('logboek opdrachtnemer'!F109="","",'logboek opdrachtnemer'!F109)</f>
        <v/>
      </c>
      <c r="G79" s="369" t="str">
        <f>IF(AND(COUNTIF(machinelijst,C79),NOT(C79 = "")),"Ja","Nee")</f>
        <v>Nee</v>
      </c>
      <c r="H79" s="370">
        <f>IF(G79="Ja",I79*0.4*F79,0)</f>
        <v>0</v>
      </c>
      <c r="I79" s="371" t="str">
        <f>IF(G79="ja",(SUM('logboek opdrachtnemer'!L109)),"")</f>
        <v/>
      </c>
      <c r="K79" s="32"/>
      <c r="L79" s="32"/>
      <c r="M79" s="32"/>
      <c r="N79" s="32"/>
    </row>
    <row r="80" spans="1:15" ht="15.75">
      <c r="C80" s="532" t="str">
        <f>IF('logboek opdrachtnemer'!C115="","",'logboek opdrachtnemer'!C115)</f>
        <v/>
      </c>
      <c r="D80" s="533"/>
      <c r="E80" s="533"/>
      <c r="F80" s="368" t="str">
        <f>IF('logboek opdrachtnemer'!F115="","",'logboek opdrachtnemer'!F115)</f>
        <v/>
      </c>
      <c r="G80" s="369" t="str">
        <f>IF(AND(COUNTIF(machinelijst,C80),NOT(C80 = "")),"Ja","Nee")</f>
        <v>Nee</v>
      </c>
      <c r="H80" s="346">
        <f t="shared" ref="H80:H83" si="6">IF(G80="Ja",I80*0.4*F80,0)</f>
        <v>0</v>
      </c>
      <c r="I80" s="371" t="str">
        <f>IF(G80="ja",(SUM('logboek opdrachtnemer'!L115)),"")</f>
        <v/>
      </c>
      <c r="K80" s="32"/>
      <c r="L80" s="32"/>
      <c r="M80" s="32"/>
      <c r="N80" s="32"/>
    </row>
    <row r="81" spans="3:14" ht="15.75">
      <c r="C81" s="532" t="str">
        <f>IF('logboek opdrachtnemer'!C117="","",'logboek opdrachtnemer'!C117)</f>
        <v/>
      </c>
      <c r="D81" s="533"/>
      <c r="E81" s="533"/>
      <c r="F81" s="368" t="str">
        <f>IF('logboek opdrachtnemer'!F117="","",'logboek opdrachtnemer'!F117)</f>
        <v/>
      </c>
      <c r="G81" s="369" t="str">
        <f>IF(AND(COUNTIF(machinelijst,C81),NOT(C81 = "")),"Ja","Nee")</f>
        <v>Nee</v>
      </c>
      <c r="H81" s="346">
        <f t="shared" si="6"/>
        <v>0</v>
      </c>
      <c r="I81" s="371" t="str">
        <f>IF(G81="ja",(SUM('logboek opdrachtnemer'!L117)),"")</f>
        <v/>
      </c>
      <c r="K81" s="32"/>
      <c r="L81" s="32"/>
      <c r="M81" s="32"/>
      <c r="N81" s="32"/>
    </row>
    <row r="82" spans="3:14" ht="15.75">
      <c r="C82" s="532" t="e">
        <f>IF('logboek opdrachtnemer'!#REF!="","",'logboek opdrachtnemer'!#REF!)</f>
        <v>#REF!</v>
      </c>
      <c r="D82" s="533"/>
      <c r="E82" s="533"/>
      <c r="F82" s="368" t="e">
        <f>IF('logboek opdrachtnemer'!#REF!="","",'logboek opdrachtnemer'!#REF!)</f>
        <v>#REF!</v>
      </c>
      <c r="G82" s="369" t="e">
        <f>IF(AND(COUNTIF(machinelijst,C82),NOT(C82 = "")),"Ja","Nee")</f>
        <v>#REF!</v>
      </c>
      <c r="H82" s="346" t="e">
        <f t="shared" si="6"/>
        <v>#REF!</v>
      </c>
      <c r="I82" s="371" t="e">
        <f>IF(G82="ja",(SUM('logboek opdrachtnemer'!#REF!)),"")</f>
        <v>#REF!</v>
      </c>
      <c r="K82" s="32"/>
      <c r="L82" s="32"/>
      <c r="M82" s="32"/>
      <c r="N82" s="32"/>
    </row>
    <row r="83" spans="3:14" ht="16.5" thickBot="1">
      <c r="C83" s="546" t="str">
        <f>IF('logboek opdrachtnemer'!C118="","",'logboek opdrachtnemer'!C118)</f>
        <v/>
      </c>
      <c r="D83" s="547"/>
      <c r="E83" s="547"/>
      <c r="F83" s="379" t="str">
        <f>IF('logboek opdrachtnemer'!F118="","",'logboek opdrachtnemer'!F118)</f>
        <v/>
      </c>
      <c r="G83" s="380" t="str">
        <f>IF(AND(COUNTIF(machinelijst,C83),NOT(C83 = "")),"Ja","Nee")</f>
        <v>Nee</v>
      </c>
      <c r="H83" s="351">
        <f t="shared" si="6"/>
        <v>0</v>
      </c>
      <c r="I83" s="381" t="str">
        <f>IF(G83="ja",(SUM('logboek opdrachtnemer'!L118)),"")</f>
        <v/>
      </c>
      <c r="K83" s="32"/>
      <c r="L83" s="32"/>
      <c r="M83" s="32"/>
      <c r="N83" s="32"/>
    </row>
    <row r="84" spans="3:14" ht="16.5" thickBot="1">
      <c r="K84" s="32"/>
      <c r="L84" s="32"/>
      <c r="M84" s="32"/>
      <c r="N84" s="382"/>
    </row>
    <row r="85" spans="3:14" ht="19.5" thickBot="1">
      <c r="C85" s="277" t="s">
        <v>127</v>
      </c>
      <c r="D85" s="278"/>
      <c r="E85" s="278"/>
      <c r="F85" s="278"/>
      <c r="G85" s="296"/>
      <c r="H85" s="296"/>
      <c r="I85" s="297"/>
      <c r="K85" s="32"/>
      <c r="L85" s="32"/>
      <c r="M85" s="32"/>
      <c r="N85" s="32"/>
    </row>
    <row r="86" spans="3:14" ht="32.25" thickBot="1">
      <c r="C86" s="543" t="s">
        <v>97</v>
      </c>
      <c r="D86" s="544"/>
      <c r="E86" s="545"/>
      <c r="F86" s="317" t="s">
        <v>129</v>
      </c>
      <c r="G86" s="295" t="s">
        <v>159</v>
      </c>
      <c r="H86" s="316" t="s">
        <v>160</v>
      </c>
      <c r="I86" s="294" t="s">
        <v>165</v>
      </c>
      <c r="K86" s="32"/>
      <c r="L86" s="32"/>
      <c r="M86" s="32"/>
      <c r="N86" s="32"/>
    </row>
    <row r="87" spans="3:14" ht="15.75">
      <c r="C87" s="548" t="str">
        <f>IF('logboek opdrachtnemer'!C122="","",'logboek opdrachtnemer'!C122)</f>
        <v/>
      </c>
      <c r="D87" s="549"/>
      <c r="E87" s="550"/>
      <c r="F87" s="344" t="str">
        <f>IF('logboek opdrachtnemer'!F122="","",'logboek opdrachtnemer'!F122)</f>
        <v/>
      </c>
      <c r="G87" s="345" t="str">
        <f>IF(AND(COUNTIF(machinelijst,C87),NOT(C87 = "")),"Ja","Nee")</f>
        <v>Nee</v>
      </c>
      <c r="H87" s="352">
        <f>IF(AND(COUNTIF(machinelijst,C87),G87="Ja"),_xlfn.XLOOKUP(F87,$P$3:$P$9,$Q$3:$Q$9)*I87,0)</f>
        <v>0</v>
      </c>
      <c r="I87" s="234" t="str">
        <f>IF(G87="ja",(SUM('logboek opdrachtnemer'!L122)),"")</f>
        <v/>
      </c>
      <c r="K87" s="32"/>
      <c r="L87" s="32"/>
      <c r="M87" s="32"/>
      <c r="N87" s="32"/>
    </row>
    <row r="88" spans="3:14" ht="15.75">
      <c r="C88" s="534" t="str">
        <f>IF('logboek opdrachtnemer'!C127="","",'logboek opdrachtnemer'!C127)</f>
        <v/>
      </c>
      <c r="D88" s="535"/>
      <c r="E88" s="536"/>
      <c r="F88" s="347" t="str">
        <f>IF('logboek opdrachtnemer'!F127="","",'logboek opdrachtnemer'!F127)</f>
        <v/>
      </c>
      <c r="G88" s="348" t="str">
        <f>IF(AND(COUNTIF(machinelijst,C88),NOT(C88 = "")),"Ja","Nee")</f>
        <v>Nee</v>
      </c>
      <c r="H88" s="346">
        <f>IF(AND(COUNTIF(machinelijst,C88),G88="Ja"),_xlfn.XLOOKUP(F88,$P$3:$P$9,$Q$3:$Q$9)*I88,0)</f>
        <v>0</v>
      </c>
      <c r="I88" s="235" t="str">
        <f>IF(G88="ja",(SUM('logboek opdrachtnemer'!L127)),"")</f>
        <v/>
      </c>
      <c r="K88" s="32"/>
      <c r="L88" s="32"/>
      <c r="M88" s="32"/>
      <c r="N88" s="32"/>
    </row>
    <row r="89" spans="3:14" ht="15.75">
      <c r="C89" s="534" t="str">
        <f>IF('logboek opdrachtnemer'!C128="","",'logboek opdrachtnemer'!C128)</f>
        <v/>
      </c>
      <c r="D89" s="535"/>
      <c r="E89" s="536"/>
      <c r="F89" s="347" t="str">
        <f>IF('logboek opdrachtnemer'!F128="","",'logboek opdrachtnemer'!F128)</f>
        <v/>
      </c>
      <c r="G89" s="348" t="str">
        <f>IF(AND(COUNTIF(machinelijst,C89),NOT(C89 = "")),"Ja","Nee")</f>
        <v>Nee</v>
      </c>
      <c r="H89" s="346">
        <f>IF(AND(COUNTIF(machinelijst,C89),G89="Ja"),_xlfn.XLOOKUP(F89,$P$3:$P$9,$Q$3:$Q$9)*I89,0)</f>
        <v>0</v>
      </c>
      <c r="I89" s="235" t="str">
        <f>IF(G89="ja",(SUM('logboek opdrachtnemer'!L128)),"")</f>
        <v/>
      </c>
      <c r="K89" s="32"/>
      <c r="L89" s="32"/>
      <c r="M89" s="32"/>
      <c r="N89" s="32"/>
    </row>
    <row r="90" spans="3:14" ht="15.75">
      <c r="C90" s="534" t="str">
        <f>IF('logboek opdrachtnemer'!C130="","",'logboek opdrachtnemer'!C130)</f>
        <v/>
      </c>
      <c r="D90" s="535"/>
      <c r="E90" s="536"/>
      <c r="F90" s="347" t="str">
        <f>IF('logboek opdrachtnemer'!F130="","",'logboek opdrachtnemer'!F130)</f>
        <v/>
      </c>
      <c r="G90" s="348" t="str">
        <f>IF(AND(COUNTIF(machinelijst,C90),NOT(C90 = "")),"Ja","Nee")</f>
        <v>Nee</v>
      </c>
      <c r="H90" s="346">
        <f>IF(AND(COUNTIF(machinelijst,C90),G90="Ja"),_xlfn.XLOOKUP(F90,$P$3:$P$9,$Q$3:$Q$9)*I90,0)</f>
        <v>0</v>
      </c>
      <c r="I90" s="235" t="str">
        <f>IF(G90="ja",(SUM('logboek opdrachtnemer'!L130)),"")</f>
        <v/>
      </c>
      <c r="K90" s="32"/>
      <c r="L90" s="32"/>
      <c r="M90" s="32"/>
      <c r="N90" s="32"/>
    </row>
    <row r="91" spans="3:14" ht="16.5" thickBot="1">
      <c r="C91" s="537" t="str">
        <f>IF('logboek opdrachtnemer'!C131="","",'logboek opdrachtnemer'!C131)</f>
        <v/>
      </c>
      <c r="D91" s="538"/>
      <c r="E91" s="539"/>
      <c r="F91" s="349" t="str">
        <f>IF('logboek opdrachtnemer'!F131="","",'logboek opdrachtnemer'!F131)</f>
        <v/>
      </c>
      <c r="G91" s="350" t="str">
        <f>IF(AND(COUNTIF(machinelijst,C91),NOT(C91 = "")),"Ja","Nee")</f>
        <v>Nee</v>
      </c>
      <c r="H91" s="351">
        <f>IF(AND(COUNTIF(machinelijst,C91),G91="Ja"),_xlfn.XLOOKUP(F91,$P$3:$P$9,$Q$3:$Q$9)*I91,0)</f>
        <v>0</v>
      </c>
      <c r="I91" s="236" t="str">
        <f>IF(G91="ja",(SUM('logboek opdrachtnemer'!L131)),"")</f>
        <v/>
      </c>
      <c r="K91" s="32"/>
      <c r="L91" s="32"/>
      <c r="M91" s="32"/>
      <c r="N91" s="32"/>
    </row>
  </sheetData>
  <sheetProtection formatCells="0" formatColumns="0" formatRows="0" insertColumns="0" insertRows="0" insertHyperlinks="0" sort="0" autoFilter="0" pivotTables="0"/>
  <autoFilter ref="G9:G76" xr:uid="{B68D21A2-68F0-4557-B718-B499D1B44852}"/>
  <mergeCells count="16">
    <mergeCell ref="C80:E80"/>
    <mergeCell ref="C81:E81"/>
    <mergeCell ref="C90:E90"/>
    <mergeCell ref="C91:E91"/>
    <mergeCell ref="C78:E78"/>
    <mergeCell ref="C86:E86"/>
    <mergeCell ref="C82:E82"/>
    <mergeCell ref="C83:E83"/>
    <mergeCell ref="C87:E87"/>
    <mergeCell ref="C88:E88"/>
    <mergeCell ref="C89:E89"/>
    <mergeCell ref="P1:Q1"/>
    <mergeCell ref="L1:N1"/>
    <mergeCell ref="E1:F2"/>
    <mergeCell ref="C7:D7"/>
    <mergeCell ref="C79:E79"/>
  </mergeCells>
  <hyperlinks>
    <hyperlink ref="D4" r:id="rId1" xr:uid="{F2EAA966-6A6D-4E36-87E0-244ADDF0FF33}"/>
  </hyperlinks>
  <pageMargins left="0.25" right="0.25" top="0.75" bottom="0.75" header="0.3" footer="0.3"/>
  <pageSetup paperSize="9" scale="48" orientation="portrait" r:id="rId2"/>
  <ignoredErrors>
    <ignoredError sqref="I5" evalError="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96889-4B4B-4CA2-B9EE-8F203A87E33A}">
  <sheetPr codeName="Blad7">
    <tabColor theme="9" tint="-0.249977111117893"/>
    <pageSetUpPr fitToPage="1"/>
  </sheetPr>
  <dimension ref="A1:N26"/>
  <sheetViews>
    <sheetView showGridLines="0" zoomScale="80" zoomScaleNormal="80" workbookViewId="0">
      <selection sqref="A1:XFD1048576"/>
    </sheetView>
  </sheetViews>
  <sheetFormatPr defaultColWidth="9.28515625" defaultRowHeight="15" customHeight="1"/>
  <cols>
    <col min="1" max="2" width="2.7109375" customWidth="1"/>
    <col min="3" max="3" width="29.28515625" bestFit="1" customWidth="1"/>
    <col min="4" max="4" width="45.7109375" style="6" bestFit="1" customWidth="1"/>
    <col min="5" max="5" width="2.5703125" style="161" customWidth="1"/>
    <col min="6" max="6" width="22.7109375" customWidth="1"/>
    <col min="7" max="7" width="2.5703125" style="161" customWidth="1"/>
    <col min="8" max="8" width="22.7109375" customWidth="1"/>
    <col min="9" max="9" width="2.5703125" style="161" customWidth="1"/>
    <col min="10" max="10" width="22.7109375" customWidth="1"/>
    <col min="11" max="11" width="2.5703125" customWidth="1"/>
    <col min="12" max="12" width="22.7109375" customWidth="1"/>
    <col min="13" max="13" width="2.5703125" customWidth="1"/>
    <col min="14" max="14" width="22.7109375" customWidth="1"/>
  </cols>
  <sheetData>
    <row r="1" spans="1:14" ht="20.100000000000001" customHeight="1">
      <c r="C1" s="77" t="str">
        <f>'Resultaat gunningscriterium SEB'!C1</f>
        <v>Dukaton</v>
      </c>
    </row>
    <row r="2" spans="1:14" s="3" customFormat="1" ht="15" customHeight="1">
      <c r="C2" s="160" t="s">
        <v>166</v>
      </c>
      <c r="D2" s="162"/>
      <c r="E2" s="162"/>
      <c r="G2" s="163"/>
    </row>
    <row r="3" spans="1:14" s="3" customFormat="1" ht="15" customHeight="1" thickBot="1">
      <c r="C3" s="160"/>
      <c r="D3" s="162"/>
      <c r="E3" s="162"/>
      <c r="F3" s="163"/>
      <c r="G3" s="163"/>
      <c r="H3" s="163"/>
      <c r="I3" s="163"/>
      <c r="J3" s="163"/>
      <c r="K3" s="164"/>
      <c r="L3" s="164"/>
      <c r="M3" s="164"/>
      <c r="N3" s="164"/>
    </row>
    <row r="4" spans="1:14" s="31" customFormat="1" ht="25.15" customHeight="1">
      <c r="C4" s="165" t="s">
        <v>167</v>
      </c>
      <c r="D4" s="252"/>
      <c r="E4" s="166"/>
      <c r="F4" s="167" t="s">
        <v>168</v>
      </c>
      <c r="G4" s="168"/>
      <c r="H4" s="167" t="s">
        <v>169</v>
      </c>
      <c r="I4" s="163"/>
      <c r="J4" s="167" t="s">
        <v>170</v>
      </c>
      <c r="K4" s="164"/>
      <c r="L4" s="167" t="s">
        <v>171</v>
      </c>
      <c r="M4" s="164"/>
      <c r="N4" s="167" t="s">
        <v>172</v>
      </c>
    </row>
    <row r="5" spans="1:14" s="169" customFormat="1" ht="10.15" customHeight="1">
      <c r="E5" s="166"/>
      <c r="F5" s="168"/>
      <c r="G5" s="163"/>
      <c r="H5" s="168"/>
      <c r="I5" s="163"/>
      <c r="J5" s="168"/>
      <c r="K5" s="163"/>
      <c r="L5" s="168"/>
      <c r="M5" s="163"/>
      <c r="N5" s="168"/>
    </row>
    <row r="6" spans="1:14" s="31" customFormat="1" ht="25.15" customHeight="1" thickBot="1">
      <c r="C6" s="31" t="s">
        <v>173</v>
      </c>
      <c r="D6" s="75"/>
      <c r="E6" s="166"/>
      <c r="F6" s="202" t="s">
        <v>174</v>
      </c>
      <c r="G6" s="163"/>
      <c r="H6" s="202" t="s">
        <v>174</v>
      </c>
      <c r="I6" s="163"/>
      <c r="J6" s="202" t="s">
        <v>174</v>
      </c>
      <c r="K6" s="164"/>
      <c r="L6" s="202" t="s">
        <v>174</v>
      </c>
      <c r="M6" s="164"/>
      <c r="N6" s="202" t="s">
        <v>174</v>
      </c>
    </row>
    <row r="7" spans="1:14" s="170" customFormat="1" ht="10.15" customHeight="1">
      <c r="C7" s="160"/>
      <c r="E7" s="162"/>
      <c r="F7" s="171"/>
      <c r="G7" s="172"/>
      <c r="H7" s="171"/>
      <c r="I7" s="172"/>
      <c r="J7" s="171"/>
      <c r="K7" s="172"/>
      <c r="L7" s="171"/>
      <c r="M7" s="172"/>
      <c r="N7" s="171"/>
    </row>
    <row r="8" spans="1:14" s="111" customFormat="1" ht="25.15" customHeight="1">
      <c r="C8" s="173" t="s">
        <v>175</v>
      </c>
      <c r="D8" s="162" t="str">
        <f>'Resultaat gunningscriterium SEB'!C12</f>
        <v>BOUWWERKTUIGEN (A1)</v>
      </c>
      <c r="E8" s="174"/>
      <c r="F8" s="203">
        <v>0</v>
      </c>
      <c r="G8" s="174"/>
      <c r="H8" s="203">
        <v>0</v>
      </c>
      <c r="I8" s="174"/>
      <c r="J8" s="203">
        <v>0</v>
      </c>
      <c r="K8" s="174"/>
      <c r="L8" s="203">
        <v>0</v>
      </c>
      <c r="M8" s="174"/>
      <c r="N8" s="203">
        <v>0</v>
      </c>
    </row>
    <row r="9" spans="1:14" s="170" customFormat="1" ht="10.15" customHeight="1">
      <c r="A9" s="175"/>
      <c r="B9" s="175"/>
      <c r="C9" s="176"/>
      <c r="D9" s="176"/>
      <c r="E9" s="177"/>
      <c r="F9" s="178"/>
      <c r="G9" s="179"/>
      <c r="H9" s="179"/>
      <c r="I9" s="179"/>
      <c r="J9" s="179"/>
      <c r="K9" s="179"/>
      <c r="L9" s="179"/>
      <c r="M9" s="179"/>
      <c r="N9" s="179"/>
    </row>
    <row r="10" spans="1:14" s="111" customFormat="1" ht="25.15" customHeight="1">
      <c r="A10" s="180"/>
      <c r="B10" s="180"/>
      <c r="C10" s="181" t="s">
        <v>176</v>
      </c>
      <c r="D10" s="182" t="str">
        <f>'Resultaat gunningscriterium SEB'!C31</f>
        <v>BOUWVOERTUIGEN EN TRANSPORTMIDDELEN (N1, N2 en N3)</v>
      </c>
      <c r="E10" s="182"/>
      <c r="F10" s="203">
        <v>0</v>
      </c>
      <c r="G10" s="174"/>
      <c r="H10" s="203">
        <v>0</v>
      </c>
      <c r="I10" s="174"/>
      <c r="J10" s="203">
        <v>0</v>
      </c>
      <c r="K10" s="174"/>
      <c r="L10" s="203">
        <v>0</v>
      </c>
      <c r="M10" s="174"/>
      <c r="N10" s="203">
        <v>0</v>
      </c>
    </row>
    <row r="11" spans="1:14" s="170" customFormat="1" ht="10.15" customHeight="1">
      <c r="A11" s="175"/>
      <c r="B11" s="175"/>
      <c r="C11" s="176"/>
      <c r="D11" s="176"/>
      <c r="E11" s="162"/>
      <c r="F11" s="178"/>
      <c r="G11" s="179"/>
      <c r="H11" s="179"/>
      <c r="I11" s="179"/>
      <c r="J11" s="183"/>
      <c r="K11" s="179"/>
      <c r="L11" s="179"/>
      <c r="M11" s="179"/>
      <c r="N11" s="179"/>
    </row>
    <row r="12" spans="1:14" s="111" customFormat="1" ht="25.15" customHeight="1">
      <c r="A12" s="180"/>
      <c r="B12" s="180"/>
      <c r="C12" s="181" t="s">
        <v>176</v>
      </c>
      <c r="D12" s="182" t="str">
        <f>'Resultaat gunningscriterium SEB'!C57</f>
        <v>HULPFUNCTIES (A2, B1, B3)</v>
      </c>
      <c r="E12" s="182"/>
      <c r="F12" s="203">
        <v>0</v>
      </c>
      <c r="G12" s="174"/>
      <c r="H12" s="203">
        <v>0</v>
      </c>
      <c r="I12" s="174"/>
      <c r="J12" s="203">
        <v>0</v>
      </c>
      <c r="K12" s="174"/>
      <c r="L12" s="203">
        <v>0</v>
      </c>
      <c r="M12" s="174"/>
      <c r="N12" s="203">
        <v>0</v>
      </c>
    </row>
    <row r="13" spans="1:14" s="170" customFormat="1" ht="10.15" customHeight="1">
      <c r="A13" s="175"/>
      <c r="B13" s="175"/>
      <c r="C13" s="176"/>
      <c r="D13" s="176"/>
      <c r="E13" s="177"/>
      <c r="F13" s="178"/>
      <c r="G13" s="184"/>
      <c r="H13" s="179"/>
      <c r="I13" s="184"/>
      <c r="J13" s="179"/>
      <c r="K13" s="184"/>
      <c r="L13" s="179"/>
      <c r="M13" s="184"/>
      <c r="N13" s="179"/>
    </row>
    <row r="14" spans="1:14" s="112" customFormat="1" ht="40.15" customHeight="1">
      <c r="A14" s="185"/>
      <c r="B14" s="185"/>
      <c r="C14" s="181" t="s">
        <v>176</v>
      </c>
      <c r="D14" s="182" t="str">
        <f>'Resultaat gunningscriterium SEB'!D2</f>
        <v>Schoon- en Emissieloos Bouwen</v>
      </c>
      <c r="E14" s="186"/>
      <c r="F14" s="187">
        <f>SUM(F8:F12)</f>
        <v>0</v>
      </c>
      <c r="G14" s="174"/>
      <c r="H14" s="187">
        <f>SUM(H8:H12)</f>
        <v>0</v>
      </c>
      <c r="I14" s="188"/>
      <c r="J14" s="187">
        <f>SUM(J8:J12)</f>
        <v>0</v>
      </c>
      <c r="K14" s="174"/>
      <c r="L14" s="187">
        <f>SUM(L8:L12)</f>
        <v>0</v>
      </c>
      <c r="M14" s="174"/>
      <c r="N14" s="187">
        <f>SUM(N8:N12)</f>
        <v>0</v>
      </c>
    </row>
    <row r="15" spans="1:14" s="3" customFormat="1" ht="10.15" customHeight="1">
      <c r="A15" s="175"/>
      <c r="B15" s="175"/>
      <c r="C15" s="176"/>
      <c r="D15" s="176"/>
      <c r="E15" s="177"/>
      <c r="F15" s="189"/>
      <c r="G15" s="184"/>
      <c r="H15" s="190"/>
      <c r="I15" s="184"/>
      <c r="J15" s="190"/>
      <c r="K15" s="191"/>
      <c r="L15" s="190"/>
      <c r="M15" s="191"/>
      <c r="N15" s="190"/>
    </row>
    <row r="16" spans="1:14" ht="40.15" customHeight="1">
      <c r="A16" s="192"/>
      <c r="B16" s="192"/>
      <c r="C16" s="181" t="s">
        <v>177</v>
      </c>
      <c r="D16" s="193"/>
      <c r="F16" s="204">
        <v>0</v>
      </c>
      <c r="G16" s="174"/>
      <c r="H16" s="204">
        <v>0</v>
      </c>
      <c r="I16" s="174"/>
      <c r="J16" s="204">
        <v>0</v>
      </c>
      <c r="K16" s="174"/>
      <c r="L16" s="204">
        <v>0</v>
      </c>
      <c r="M16" s="174"/>
      <c r="N16" s="204">
        <v>0</v>
      </c>
    </row>
    <row r="17" spans="1:14" s="161" customFormat="1" ht="10.15" customHeight="1" thickBot="1">
      <c r="A17" s="175"/>
      <c r="B17" s="175"/>
      <c r="C17" s="176"/>
      <c r="D17" s="176"/>
      <c r="E17" s="177"/>
      <c r="F17" s="76"/>
      <c r="G17" s="74"/>
      <c r="H17" s="74"/>
      <c r="I17" s="74"/>
      <c r="J17" s="74"/>
      <c r="K17" s="74"/>
      <c r="L17" s="74"/>
      <c r="M17" s="74"/>
      <c r="N17" s="74"/>
    </row>
    <row r="18" spans="1:14" s="161" customFormat="1" ht="40.15" customHeight="1" thickBot="1">
      <c r="C18" s="194" t="s">
        <v>178</v>
      </c>
      <c r="D18" s="195"/>
      <c r="F18" s="196">
        <f>F16-F14</f>
        <v>0</v>
      </c>
      <c r="G18" s="74"/>
      <c r="H18" s="196">
        <f>H16-H14</f>
        <v>0</v>
      </c>
      <c r="I18" s="74"/>
      <c r="J18" s="196">
        <f>J16-J14</f>
        <v>0</v>
      </c>
      <c r="K18" s="74"/>
      <c r="L18" s="196">
        <f>L16-L14</f>
        <v>0</v>
      </c>
      <c r="M18" s="74"/>
      <c r="N18" s="196">
        <f>N16-N14</f>
        <v>0</v>
      </c>
    </row>
    <row r="19" spans="1:14" ht="10.15" customHeight="1" thickBot="1"/>
    <row r="20" spans="1:14" s="161" customFormat="1" ht="40.15" customHeight="1" thickBot="1">
      <c r="C20" s="165" t="s">
        <v>179</v>
      </c>
      <c r="D20" s="197"/>
      <c r="F20" s="198" t="str">
        <f>IF($D$4=1,1,IF($D$4=2,RANK(F18,$F$18:$H$18,1),(IF($D$4=3,RANK(F18,$F$18:$J$18,1),IF($D$4=4,RANK(F18,$F$18:$L$18,1),IF($D$4=5,RANK(F18,$F$18:$N$18,1),""))))))</f>
        <v/>
      </c>
      <c r="G20" s="199"/>
      <c r="H20" s="198" t="str">
        <f>IF($D$4=2,RANK(H18,$F$18:$H$18,1),(IF($D$4=3,RANK(H18,$F$18:$J$18,1),IF($D$4=4,RANK(H18,$F$18:$L$18,1),IF($D$4=5,RANK(H18,$F$18:$N$18,1),"")))))</f>
        <v/>
      </c>
      <c r="I20" s="199"/>
      <c r="J20" s="198" t="str">
        <f>IF($D$4=2,"",IF($D$4=3,RANK(J18,$F$18:$J$18,1),IF($D$4=4,RANK(J18,$F$18:$L$18,1),IF($D$4=5,RANK(J18,$F$18:$N$18,1),""))))</f>
        <v/>
      </c>
      <c r="K20" s="199"/>
      <c r="L20" s="198" t="str">
        <f>IF($D$4=2,"",IF($D$4=3,"",IF($D$4=4,RANK(L18,$F$18:$L$18,1),IF($D$4=5,RANK(L18,$F$18:$N$18,1),""))))</f>
        <v/>
      </c>
      <c r="M20" s="199"/>
      <c r="N20" s="198" t="str">
        <f>IF($D$4=2,"",IF($D$4=3,"",IF($D$4=4,"",IF($D$4=5,RANK(N18,$F$18:$N$18,1),""))))</f>
        <v/>
      </c>
    </row>
    <row r="21" spans="1:14" s="161" customFormat="1" ht="10.15" customHeight="1">
      <c r="C21" s="165"/>
      <c r="D21" s="197"/>
      <c r="F21" s="200"/>
      <c r="G21" s="199"/>
      <c r="H21" s="200"/>
      <c r="I21" s="199"/>
      <c r="J21" s="200"/>
      <c r="K21" s="199"/>
      <c r="L21" s="200"/>
      <c r="M21" s="199"/>
      <c r="N21" s="200"/>
    </row>
    <row r="22" spans="1:14" s="161" customFormat="1" ht="54" customHeight="1">
      <c r="C22" s="173" t="s">
        <v>180</v>
      </c>
      <c r="D22" s="197"/>
      <c r="F22" s="205"/>
      <c r="G22" s="199"/>
      <c r="H22" s="205"/>
      <c r="I22" s="199"/>
      <c r="J22" s="205"/>
      <c r="K22" s="199"/>
      <c r="L22" s="205"/>
      <c r="M22" s="199"/>
      <c r="N22" s="205"/>
    </row>
    <row r="24" spans="1:14" ht="54" customHeight="1">
      <c r="C24" t="s">
        <v>89</v>
      </c>
      <c r="D24" s="206"/>
      <c r="E24" s="201"/>
      <c r="F24" s="201"/>
      <c r="G24" s="201"/>
    </row>
    <row r="26" spans="1:14" ht="15" customHeight="1">
      <c r="C26" t="s">
        <v>181</v>
      </c>
      <c r="D26" s="207"/>
      <c r="E26"/>
    </row>
  </sheetData>
  <sheetProtection algorithmName="SHA-512" hashValue="+WPojUoBN2vDH+u+hzWUGXcmmyzOfps4zYm9cK9w/7Gipkw1dF3TkAMTKITDrfAYeUAXRQ1Qmh928aajUcCY/g==" saltValue="QtGXyQ2YjuNq1wCE4020SQ==" spinCount="100000" sheet="1" formatCells="0" formatColumns="0" formatRows="0" insertColumns="0" insertRows="0" insertHyperlinks="0" sort="0" autoFilter="0" pivotTables="0"/>
  <conditionalFormatting sqref="A20:N21 O20:XFD22 A22:E22 G22 I22 K22 M22">
    <cfRule type="colorScale" priority="1">
      <colorScale>
        <cfvo type="min"/>
        <cfvo type="percent" val="50"/>
        <cfvo type="max"/>
        <color rgb="FF63BE7B"/>
        <color rgb="FFFFEB84"/>
        <color rgb="FFF8696B"/>
      </colorScale>
    </cfRule>
  </conditionalFormatting>
  <pageMargins left="0.25" right="0.25" top="0.75" bottom="0.75" header="0.3" footer="0.3"/>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ED9C2-4BB6-49FF-AA6F-E58C30A347E5}">
  <sheetPr codeName="Blad5">
    <tabColor theme="0" tint="-0.34998626667073579"/>
  </sheetPr>
  <dimension ref="A1:G107"/>
  <sheetViews>
    <sheetView topLeftCell="A37" zoomScaleNormal="100" workbookViewId="0">
      <selection activeCell="A37" sqref="A1:XFD1048576"/>
    </sheetView>
  </sheetViews>
  <sheetFormatPr defaultColWidth="8.7109375" defaultRowHeight="21.75" customHeight="1"/>
  <cols>
    <col min="1" max="1" width="19.42578125" style="209" customWidth="1"/>
    <col min="2" max="2" width="8.7109375" style="209"/>
    <col min="3" max="3" width="141.5703125" style="209" bestFit="1" customWidth="1"/>
    <col min="4" max="4" width="18" style="209" hidden="1" customWidth="1"/>
    <col min="5" max="5" width="8.42578125" style="209" hidden="1" customWidth="1"/>
    <col min="6" max="7" width="8.7109375" style="209" customWidth="1"/>
    <col min="8" max="16384" width="8.7109375" style="209"/>
  </cols>
  <sheetData>
    <row r="1" spans="1:7" ht="21.75" customHeight="1">
      <c r="A1" s="208" t="s">
        <v>182</v>
      </c>
      <c r="B1" s="208"/>
      <c r="D1" s="210"/>
      <c r="E1" s="210"/>
      <c r="F1" s="210"/>
      <c r="G1" s="210"/>
    </row>
    <row r="3" spans="1:7" ht="21.75" customHeight="1">
      <c r="B3" s="211"/>
    </row>
    <row r="4" spans="1:7" ht="21.75" customHeight="1">
      <c r="A4" s="211" t="s">
        <v>183</v>
      </c>
      <c r="B4" s="212" t="s">
        <v>184</v>
      </c>
      <c r="C4" s="213"/>
    </row>
    <row r="5" spans="1:7" ht="21.75" customHeight="1">
      <c r="C5" t="s">
        <v>185</v>
      </c>
      <c r="D5" s="214" t="s">
        <v>186</v>
      </c>
      <c r="E5" s="214" t="s">
        <v>186</v>
      </c>
    </row>
    <row r="6" spans="1:7" ht="21.75" customHeight="1">
      <c r="C6" t="s">
        <v>187</v>
      </c>
      <c r="D6" s="214" t="s">
        <v>186</v>
      </c>
      <c r="E6" s="214" t="s">
        <v>186</v>
      </c>
    </row>
    <row r="7" spans="1:7" ht="21.75" customHeight="1">
      <c r="C7" t="s">
        <v>188</v>
      </c>
      <c r="D7" s="214" t="s">
        <v>186</v>
      </c>
      <c r="E7" s="214" t="s">
        <v>186</v>
      </c>
    </row>
    <row r="8" spans="1:7" ht="21.75" customHeight="1">
      <c r="C8" t="s">
        <v>189</v>
      </c>
      <c r="D8" s="214" t="s">
        <v>186</v>
      </c>
      <c r="E8" s="214" t="s">
        <v>186</v>
      </c>
      <c r="F8" s="214"/>
    </row>
    <row r="9" spans="1:7" ht="21.75" customHeight="1">
      <c r="C9" t="s">
        <v>190</v>
      </c>
      <c r="D9" s="214" t="s">
        <v>186</v>
      </c>
      <c r="E9" s="214" t="s">
        <v>186</v>
      </c>
      <c r="F9" s="214"/>
    </row>
    <row r="10" spans="1:7" ht="21.75" customHeight="1">
      <c r="C10" t="s">
        <v>191</v>
      </c>
      <c r="D10" s="214" t="s">
        <v>186</v>
      </c>
      <c r="E10" s="214" t="s">
        <v>186</v>
      </c>
      <c r="F10" s="214"/>
    </row>
    <row r="11" spans="1:7" ht="21.75" customHeight="1">
      <c r="C11" t="s">
        <v>192</v>
      </c>
      <c r="D11" s="214" t="s">
        <v>186</v>
      </c>
      <c r="E11" s="214" t="s">
        <v>186</v>
      </c>
      <c r="F11" s="214"/>
    </row>
    <row r="12" spans="1:7" ht="21.75" customHeight="1">
      <c r="C12" t="s">
        <v>193</v>
      </c>
      <c r="D12" s="214" t="s">
        <v>186</v>
      </c>
      <c r="E12" s="214" t="s">
        <v>186</v>
      </c>
      <c r="F12" s="214"/>
    </row>
    <row r="13" spans="1:7" ht="21.75" customHeight="1">
      <c r="C13" t="s">
        <v>194</v>
      </c>
      <c r="D13" s="214" t="s">
        <v>186</v>
      </c>
      <c r="E13" s="214" t="s">
        <v>186</v>
      </c>
      <c r="F13" s="214"/>
    </row>
    <row r="14" spans="1:7" ht="21.75" customHeight="1">
      <c r="C14" t="s">
        <v>195</v>
      </c>
      <c r="D14" s="214" t="s">
        <v>186</v>
      </c>
      <c r="E14" s="214" t="s">
        <v>186</v>
      </c>
      <c r="F14" s="214"/>
    </row>
    <row r="15" spans="1:7" ht="21.75" customHeight="1">
      <c r="C15" t="s">
        <v>196</v>
      </c>
      <c r="D15" s="214" t="s">
        <v>186</v>
      </c>
      <c r="E15" s="214" t="s">
        <v>186</v>
      </c>
      <c r="F15" s="214"/>
    </row>
    <row r="16" spans="1:7" ht="21.75" customHeight="1">
      <c r="C16" t="s">
        <v>197</v>
      </c>
      <c r="D16" s="214" t="s">
        <v>186</v>
      </c>
      <c r="E16" s="214" t="s">
        <v>186</v>
      </c>
      <c r="F16" s="214"/>
    </row>
    <row r="17" spans="3:6" ht="21.75" customHeight="1">
      <c r="C17" t="s">
        <v>198</v>
      </c>
      <c r="D17" s="214" t="s">
        <v>186</v>
      </c>
      <c r="E17" s="214" t="s">
        <v>186</v>
      </c>
      <c r="F17" s="214"/>
    </row>
    <row r="18" spans="3:6" ht="21.75" customHeight="1">
      <c r="C18" t="s">
        <v>199</v>
      </c>
      <c r="D18" s="214" t="s">
        <v>186</v>
      </c>
      <c r="E18" s="214" t="s">
        <v>186</v>
      </c>
      <c r="F18" s="214"/>
    </row>
    <row r="19" spans="3:6" ht="21.75" customHeight="1">
      <c r="C19" t="s">
        <v>200</v>
      </c>
      <c r="D19" s="214" t="s">
        <v>186</v>
      </c>
      <c r="E19" s="214" t="s">
        <v>186</v>
      </c>
      <c r="F19" s="214"/>
    </row>
    <row r="20" spans="3:6" ht="21.75" customHeight="1">
      <c r="C20" t="s">
        <v>201</v>
      </c>
      <c r="D20" s="214" t="s">
        <v>186</v>
      </c>
      <c r="E20" s="214" t="s">
        <v>186</v>
      </c>
      <c r="F20" s="214"/>
    </row>
    <row r="21" spans="3:6" ht="21.75" customHeight="1">
      <c r="C21" t="s">
        <v>202</v>
      </c>
      <c r="D21" s="214" t="s">
        <v>186</v>
      </c>
      <c r="E21" s="214" t="s">
        <v>203</v>
      </c>
      <c r="F21" s="214"/>
    </row>
    <row r="22" spans="3:6" ht="21.75" customHeight="1">
      <c r="C22" t="s">
        <v>204</v>
      </c>
      <c r="D22" s="214" t="s">
        <v>186</v>
      </c>
      <c r="E22" s="214" t="s">
        <v>186</v>
      </c>
      <c r="F22" s="214"/>
    </row>
    <row r="23" spans="3:6" ht="21.75" customHeight="1">
      <c r="C23" t="s">
        <v>205</v>
      </c>
      <c r="D23" s="214" t="s">
        <v>186</v>
      </c>
      <c r="E23" s="214" t="s">
        <v>186</v>
      </c>
      <c r="F23" s="214"/>
    </row>
    <row r="24" spans="3:6" ht="21.75" customHeight="1">
      <c r="C24" t="s">
        <v>206</v>
      </c>
      <c r="D24" s="214" t="s">
        <v>186</v>
      </c>
      <c r="E24" s="214" t="s">
        <v>186</v>
      </c>
      <c r="F24" s="214"/>
    </row>
    <row r="25" spans="3:6" ht="21.75" customHeight="1">
      <c r="C25" t="s">
        <v>207</v>
      </c>
      <c r="D25" s="214" t="s">
        <v>186</v>
      </c>
      <c r="E25" s="214" t="s">
        <v>186</v>
      </c>
      <c r="F25" s="214"/>
    </row>
    <row r="26" spans="3:6" ht="21.75" customHeight="1">
      <c r="C26" t="s">
        <v>208</v>
      </c>
      <c r="D26" s="214" t="s">
        <v>186</v>
      </c>
      <c r="E26" s="214" t="s">
        <v>186</v>
      </c>
      <c r="F26" s="214"/>
    </row>
    <row r="27" spans="3:6" ht="21.75" customHeight="1">
      <c r="C27" t="s">
        <v>209</v>
      </c>
      <c r="D27" s="214" t="s">
        <v>186</v>
      </c>
      <c r="E27" s="214" t="s">
        <v>186</v>
      </c>
      <c r="F27" s="214"/>
    </row>
    <row r="28" spans="3:6" ht="21.75" customHeight="1">
      <c r="C28" t="s">
        <v>210</v>
      </c>
      <c r="D28" s="214" t="s">
        <v>186</v>
      </c>
      <c r="E28" s="214" t="s">
        <v>186</v>
      </c>
      <c r="F28" s="214"/>
    </row>
    <row r="29" spans="3:6" ht="21.75" customHeight="1">
      <c r="C29" t="s">
        <v>211</v>
      </c>
      <c r="D29" s="214" t="s">
        <v>186</v>
      </c>
      <c r="E29" s="214" t="s">
        <v>186</v>
      </c>
      <c r="F29" s="214"/>
    </row>
    <row r="30" spans="3:6" ht="21.75" customHeight="1">
      <c r="C30" t="s">
        <v>212</v>
      </c>
      <c r="D30" s="214" t="s">
        <v>186</v>
      </c>
      <c r="E30" s="214" t="s">
        <v>203</v>
      </c>
      <c r="F30" s="214"/>
    </row>
    <row r="31" spans="3:6" ht="21.75" customHeight="1">
      <c r="C31" t="s">
        <v>213</v>
      </c>
      <c r="D31" s="214" t="s">
        <v>186</v>
      </c>
      <c r="E31" s="214" t="s">
        <v>186</v>
      </c>
      <c r="F31" s="214"/>
    </row>
    <row r="32" spans="3:6" ht="21.75" customHeight="1">
      <c r="C32" t="s">
        <v>214</v>
      </c>
      <c r="D32" s="214" t="s">
        <v>186</v>
      </c>
      <c r="E32" s="214" t="s">
        <v>186</v>
      </c>
      <c r="F32" s="214"/>
    </row>
    <row r="33" spans="3:6" ht="21.75" customHeight="1">
      <c r="C33" t="s">
        <v>215</v>
      </c>
      <c r="D33" s="214" t="s">
        <v>186</v>
      </c>
      <c r="E33" s="214" t="s">
        <v>186</v>
      </c>
      <c r="F33" s="214"/>
    </row>
    <row r="34" spans="3:6" ht="21.75" customHeight="1">
      <c r="C34" t="s">
        <v>216</v>
      </c>
      <c r="D34" s="214" t="s">
        <v>186</v>
      </c>
      <c r="E34" s="214" t="s">
        <v>186</v>
      </c>
      <c r="F34" s="214"/>
    </row>
    <row r="35" spans="3:6" ht="21.75" customHeight="1">
      <c r="C35" t="s">
        <v>217</v>
      </c>
      <c r="D35" s="214" t="s">
        <v>186</v>
      </c>
      <c r="E35" s="214" t="s">
        <v>186</v>
      </c>
      <c r="F35" s="214"/>
    </row>
    <row r="36" spans="3:6" ht="21.75" customHeight="1">
      <c r="C36" t="s">
        <v>218</v>
      </c>
      <c r="D36" s="214" t="s">
        <v>186</v>
      </c>
      <c r="E36" s="214" t="s">
        <v>186</v>
      </c>
      <c r="F36" s="214"/>
    </row>
    <row r="37" spans="3:6" ht="21.75" customHeight="1">
      <c r="C37" t="s">
        <v>219</v>
      </c>
      <c r="D37" s="214" t="s">
        <v>186</v>
      </c>
      <c r="E37" s="214" t="s">
        <v>186</v>
      </c>
      <c r="F37" s="214"/>
    </row>
    <row r="38" spans="3:6" ht="21.75" customHeight="1">
      <c r="C38" t="s">
        <v>220</v>
      </c>
      <c r="D38" s="214" t="s">
        <v>186</v>
      </c>
      <c r="E38" s="214" t="s">
        <v>186</v>
      </c>
      <c r="F38" s="214"/>
    </row>
    <row r="39" spans="3:6" ht="21.75" customHeight="1">
      <c r="C39" t="s">
        <v>221</v>
      </c>
      <c r="D39" s="214" t="s">
        <v>186</v>
      </c>
      <c r="E39" s="214" t="s">
        <v>186</v>
      </c>
      <c r="F39" s="214"/>
    </row>
    <row r="40" spans="3:6" ht="21.75" customHeight="1">
      <c r="C40" t="s">
        <v>222</v>
      </c>
      <c r="D40" s="214" t="s">
        <v>186</v>
      </c>
      <c r="E40" s="214" t="s">
        <v>186</v>
      </c>
      <c r="F40" s="214"/>
    </row>
    <row r="41" spans="3:6" ht="21.75" customHeight="1">
      <c r="C41" t="s">
        <v>223</v>
      </c>
      <c r="D41" s="214" t="s">
        <v>186</v>
      </c>
      <c r="E41" s="214" t="s">
        <v>186</v>
      </c>
      <c r="F41" s="214"/>
    </row>
    <row r="42" spans="3:6" ht="21.75" customHeight="1">
      <c r="C42" t="s">
        <v>224</v>
      </c>
      <c r="D42" s="214" t="s">
        <v>186</v>
      </c>
      <c r="E42" s="214" t="s">
        <v>186</v>
      </c>
      <c r="F42" s="214"/>
    </row>
    <row r="43" spans="3:6" ht="21.75" customHeight="1">
      <c r="C43" t="s">
        <v>225</v>
      </c>
      <c r="D43" s="214" t="s">
        <v>186</v>
      </c>
      <c r="E43" s="214" t="s">
        <v>186</v>
      </c>
      <c r="F43" s="214"/>
    </row>
    <row r="44" spans="3:6" ht="21.75" customHeight="1">
      <c r="C44" t="s">
        <v>226</v>
      </c>
      <c r="D44" s="214" t="s">
        <v>186</v>
      </c>
      <c r="E44" s="214" t="s">
        <v>186</v>
      </c>
      <c r="F44" s="214"/>
    </row>
    <row r="45" spans="3:6" ht="21.75" customHeight="1">
      <c r="C45" t="s">
        <v>227</v>
      </c>
      <c r="D45" s="214" t="s">
        <v>186</v>
      </c>
      <c r="E45" s="214" t="s">
        <v>186</v>
      </c>
      <c r="F45" s="214"/>
    </row>
    <row r="46" spans="3:6" ht="21.75" customHeight="1">
      <c r="C46" t="s">
        <v>228</v>
      </c>
      <c r="D46" s="214" t="s">
        <v>186</v>
      </c>
      <c r="E46" s="214" t="s">
        <v>186</v>
      </c>
      <c r="F46" s="214"/>
    </row>
    <row r="47" spans="3:6" ht="21.75" customHeight="1">
      <c r="C47" t="s">
        <v>229</v>
      </c>
      <c r="D47" s="214" t="s">
        <v>186</v>
      </c>
      <c r="E47" s="214" t="s">
        <v>186</v>
      </c>
      <c r="F47" s="214"/>
    </row>
    <row r="48" spans="3:6" ht="21.75" customHeight="1">
      <c r="C48" t="s">
        <v>230</v>
      </c>
      <c r="D48" s="214" t="s">
        <v>186</v>
      </c>
      <c r="E48" s="214" t="s">
        <v>186</v>
      </c>
    </row>
    <row r="49" spans="1:6" ht="21.75" customHeight="1">
      <c r="B49" s="215" t="s">
        <v>231</v>
      </c>
      <c r="C49"/>
      <c r="D49" s="214"/>
      <c r="E49" s="214"/>
      <c r="F49" s="116" t="s">
        <v>232</v>
      </c>
    </row>
    <row r="50" spans="1:6" ht="21.75" customHeight="1">
      <c r="C50" t="s">
        <v>233</v>
      </c>
      <c r="D50" s="214" t="s">
        <v>203</v>
      </c>
      <c r="E50" s="214" t="s">
        <v>186</v>
      </c>
    </row>
    <row r="51" spans="1:6" ht="21.75" customHeight="1">
      <c r="C51" t="s">
        <v>234</v>
      </c>
      <c r="D51" s="214" t="s">
        <v>186</v>
      </c>
      <c r="E51" s="214" t="s">
        <v>203</v>
      </c>
    </row>
    <row r="52" spans="1:6" ht="21.75" customHeight="1">
      <c r="C52" t="s">
        <v>235</v>
      </c>
      <c r="D52" s="214" t="s">
        <v>186</v>
      </c>
      <c r="E52" s="214" t="s">
        <v>203</v>
      </c>
    </row>
    <row r="53" spans="1:6" ht="21.75" customHeight="1">
      <c r="C53" t="s">
        <v>236</v>
      </c>
      <c r="D53" s="214" t="s">
        <v>186</v>
      </c>
      <c r="E53" s="214" t="s">
        <v>186</v>
      </c>
    </row>
    <row r="54" spans="1:6" ht="21.75" customHeight="1">
      <c r="C54" t="s">
        <v>237</v>
      </c>
      <c r="D54" s="214" t="s">
        <v>186</v>
      </c>
      <c r="E54" s="214" t="s">
        <v>203</v>
      </c>
    </row>
    <row r="55" spans="1:6" ht="21.75" customHeight="1">
      <c r="B55" s="215" t="s">
        <v>238</v>
      </c>
      <c r="C55" s="213"/>
      <c r="D55" s="214" t="s">
        <v>186</v>
      </c>
      <c r="E55" s="214" t="s">
        <v>203</v>
      </c>
    </row>
    <row r="56" spans="1:6" ht="21.75" customHeight="1">
      <c r="C56" t="s">
        <v>239</v>
      </c>
      <c r="D56" s="214" t="s">
        <v>186</v>
      </c>
      <c r="E56" s="214" t="s">
        <v>203</v>
      </c>
      <c r="F56" s="214"/>
    </row>
    <row r="57" spans="1:6" ht="21.75" customHeight="1">
      <c r="C57" t="s">
        <v>240</v>
      </c>
      <c r="D57" s="214" t="s">
        <v>186</v>
      </c>
      <c r="E57" s="214" t="s">
        <v>203</v>
      </c>
      <c r="F57" s="214"/>
    </row>
    <row r="58" spans="1:6" ht="21.75" customHeight="1">
      <c r="C58" t="s">
        <v>241</v>
      </c>
      <c r="D58" s="214" t="s">
        <v>186</v>
      </c>
      <c r="E58" s="214" t="s">
        <v>203</v>
      </c>
      <c r="F58" s="214"/>
    </row>
    <row r="59" spans="1:6" ht="21.75" customHeight="1">
      <c r="C59" t="s">
        <v>242</v>
      </c>
      <c r="D59" s="214" t="s">
        <v>186</v>
      </c>
      <c r="E59" s="214" t="s">
        <v>203</v>
      </c>
      <c r="F59" s="214"/>
    </row>
    <row r="60" spans="1:6" ht="21.75" customHeight="1">
      <c r="C60" t="s">
        <v>243</v>
      </c>
      <c r="D60" s="214" t="s">
        <v>186</v>
      </c>
      <c r="E60" s="216" t="s">
        <v>244</v>
      </c>
      <c r="F60" s="216"/>
    </row>
    <row r="61" spans="1:6" ht="21.75" customHeight="1">
      <c r="C61" t="s">
        <v>245</v>
      </c>
      <c r="D61" s="214" t="s">
        <v>186</v>
      </c>
      <c r="E61" s="214" t="s">
        <v>203</v>
      </c>
      <c r="F61" s="214"/>
    </row>
    <row r="62" spans="1:6" ht="21.75" customHeight="1">
      <c r="C62" t="s">
        <v>246</v>
      </c>
      <c r="D62" s="214"/>
      <c r="E62" s="214"/>
      <c r="F62" s="214"/>
    </row>
    <row r="63" spans="1:6" ht="21.75" customHeight="1">
      <c r="A63" s="211" t="s">
        <v>247</v>
      </c>
      <c r="B63" s="212" t="s">
        <v>248</v>
      </c>
      <c r="C63" s="213"/>
      <c r="D63" s="214"/>
      <c r="E63" s="214"/>
      <c r="F63" s="214"/>
    </row>
    <row r="64" spans="1:6" ht="21.75" customHeight="1">
      <c r="C64" t="s">
        <v>249</v>
      </c>
      <c r="D64" s="214" t="s">
        <v>186</v>
      </c>
      <c r="E64" s="214" t="s">
        <v>186</v>
      </c>
      <c r="F64" s="214"/>
    </row>
    <row r="65" spans="1:6" ht="21.75" customHeight="1">
      <c r="C65" t="s">
        <v>250</v>
      </c>
      <c r="D65" s="214" t="s">
        <v>186</v>
      </c>
      <c r="E65" s="214" t="s">
        <v>186</v>
      </c>
      <c r="F65" s="214"/>
    </row>
    <row r="66" spans="1:6" ht="21.75" customHeight="1">
      <c r="C66" t="s">
        <v>251</v>
      </c>
      <c r="D66" s="214" t="s">
        <v>186</v>
      </c>
      <c r="E66" s="214" t="s">
        <v>186</v>
      </c>
      <c r="F66" s="214"/>
    </row>
    <row r="67" spans="1:6" ht="21.75" customHeight="1">
      <c r="C67" t="s">
        <v>252</v>
      </c>
      <c r="D67" s="214" t="s">
        <v>186</v>
      </c>
      <c r="E67" s="214" t="s">
        <v>186</v>
      </c>
      <c r="F67" s="214"/>
    </row>
    <row r="68" spans="1:6" ht="21.75" customHeight="1">
      <c r="C68" t="s">
        <v>253</v>
      </c>
      <c r="D68" s="214" t="s">
        <v>186</v>
      </c>
      <c r="E68" s="214" t="s">
        <v>186</v>
      </c>
      <c r="F68" s="214"/>
    </row>
    <row r="69" spans="1:6" ht="21.75" customHeight="1">
      <c r="C69" t="s">
        <v>254</v>
      </c>
      <c r="D69" s="214" t="s">
        <v>186</v>
      </c>
      <c r="E69" s="214" t="s">
        <v>186</v>
      </c>
      <c r="F69" s="214"/>
    </row>
    <row r="70" spans="1:6" ht="21.75" customHeight="1">
      <c r="C70" t="s">
        <v>255</v>
      </c>
      <c r="D70" s="214" t="s">
        <v>186</v>
      </c>
      <c r="E70" s="214" t="s">
        <v>186</v>
      </c>
      <c r="F70" s="214"/>
    </row>
    <row r="71" spans="1:6" ht="21.75" customHeight="1">
      <c r="C71" t="s">
        <v>256</v>
      </c>
      <c r="D71" s="214" t="s">
        <v>186</v>
      </c>
      <c r="E71" s="214" t="s">
        <v>186</v>
      </c>
      <c r="F71" s="214"/>
    </row>
    <row r="72" spans="1:6" ht="21.75" customHeight="1">
      <c r="C72" t="s">
        <v>257</v>
      </c>
      <c r="D72" s="214" t="s">
        <v>186</v>
      </c>
      <c r="E72" s="214" t="s">
        <v>186</v>
      </c>
      <c r="F72" s="214"/>
    </row>
    <row r="73" spans="1:6" ht="21.75" customHeight="1">
      <c r="C73" t="s">
        <v>258</v>
      </c>
      <c r="D73" s="214" t="s">
        <v>186</v>
      </c>
      <c r="E73" s="214" t="s">
        <v>186</v>
      </c>
      <c r="F73" s="214"/>
    </row>
    <row r="74" spans="1:6" ht="21.75" customHeight="1">
      <c r="C74" t="s">
        <v>259</v>
      </c>
      <c r="D74" s="214" t="s">
        <v>186</v>
      </c>
      <c r="E74" s="214" t="s">
        <v>186</v>
      </c>
      <c r="F74" s="214"/>
    </row>
    <row r="75" spans="1:6" ht="21.75" customHeight="1">
      <c r="C75" t="s">
        <v>260</v>
      </c>
      <c r="D75" s="214"/>
      <c r="E75" s="214"/>
      <c r="F75" s="214"/>
    </row>
    <row r="76" spans="1:6" ht="21.75" customHeight="1">
      <c r="B76" s="212" t="s">
        <v>261</v>
      </c>
      <c r="D76" s="214" t="s">
        <v>186</v>
      </c>
      <c r="E76" s="214" t="s">
        <v>186</v>
      </c>
      <c r="F76" s="214"/>
    </row>
    <row r="77" spans="1:6" ht="21.75" customHeight="1">
      <c r="C77" t="s">
        <v>262</v>
      </c>
      <c r="D77" s="214" t="s">
        <v>186</v>
      </c>
      <c r="E77" s="214" t="s">
        <v>186</v>
      </c>
      <c r="F77" s="214"/>
    </row>
    <row r="78" spans="1:6" ht="21.75" customHeight="1">
      <c r="C78" t="s">
        <v>263</v>
      </c>
      <c r="D78" s="214" t="s">
        <v>186</v>
      </c>
      <c r="E78" s="214" t="s">
        <v>203</v>
      </c>
      <c r="F78" s="214"/>
    </row>
    <row r="79" spans="1:6" ht="21.75" customHeight="1">
      <c r="C79" t="s">
        <v>264</v>
      </c>
      <c r="D79" s="214" t="s">
        <v>186</v>
      </c>
      <c r="E79" s="214" t="s">
        <v>186</v>
      </c>
      <c r="F79" s="214"/>
    </row>
    <row r="80" spans="1:6" ht="21.75" customHeight="1">
      <c r="A80" s="211" t="s">
        <v>265</v>
      </c>
      <c r="C80" s="213"/>
      <c r="D80" s="214"/>
      <c r="E80" s="214"/>
      <c r="F80" s="214"/>
    </row>
    <row r="81" spans="3:6" ht="21.75" customHeight="1">
      <c r="C81" t="s">
        <v>266</v>
      </c>
      <c r="D81" s="214" t="s">
        <v>186</v>
      </c>
      <c r="E81" s="214" t="s">
        <v>186</v>
      </c>
      <c r="F81" s="214"/>
    </row>
    <row r="82" spans="3:6" ht="21.75" customHeight="1">
      <c r="C82" t="s">
        <v>267</v>
      </c>
      <c r="D82" s="214" t="s">
        <v>186</v>
      </c>
      <c r="E82" s="214" t="s">
        <v>186</v>
      </c>
      <c r="F82" s="214"/>
    </row>
    <row r="83" spans="3:6" ht="21.75" customHeight="1">
      <c r="C83" t="s">
        <v>268</v>
      </c>
      <c r="D83" s="214"/>
      <c r="E83" s="214"/>
    </row>
    <row r="84" spans="3:6" ht="21.75" customHeight="1">
      <c r="C84" t="s">
        <v>269</v>
      </c>
      <c r="D84" s="214"/>
      <c r="E84" s="214"/>
    </row>
    <row r="85" spans="3:6" ht="21.75" customHeight="1">
      <c r="C85" t="s">
        <v>270</v>
      </c>
      <c r="D85" s="214"/>
      <c r="E85" s="214"/>
    </row>
    <row r="86" spans="3:6" ht="21.75" customHeight="1">
      <c r="C86" t="s">
        <v>271</v>
      </c>
      <c r="D86" s="214"/>
      <c r="E86" s="214"/>
    </row>
    <row r="87" spans="3:6" ht="21.75" customHeight="1">
      <c r="C87" t="s">
        <v>272</v>
      </c>
      <c r="D87" s="214"/>
      <c r="E87" s="214"/>
    </row>
    <row r="88" spans="3:6" ht="21.75" customHeight="1">
      <c r="C88" s="213"/>
      <c r="D88" s="214"/>
      <c r="E88" s="214"/>
    </row>
    <row r="89" spans="3:6" ht="21.75" customHeight="1">
      <c r="D89" s="214"/>
      <c r="E89" s="214"/>
    </row>
    <row r="90" spans="3:6" ht="21.75" customHeight="1">
      <c r="D90" s="214"/>
      <c r="E90" s="214"/>
    </row>
    <row r="91" spans="3:6" ht="21.75" customHeight="1">
      <c r="D91" s="214"/>
      <c r="E91" s="214"/>
    </row>
    <row r="92" spans="3:6" ht="21.75" customHeight="1">
      <c r="D92" s="214"/>
      <c r="E92" s="214"/>
    </row>
    <row r="93" spans="3:6" ht="21.75" customHeight="1">
      <c r="D93" s="214"/>
      <c r="E93" s="214"/>
    </row>
    <row r="94" spans="3:6" ht="21.75" customHeight="1">
      <c r="D94" s="214"/>
      <c r="E94" s="214"/>
    </row>
    <row r="95" spans="3:6" ht="21.75" customHeight="1">
      <c r="D95" s="214"/>
      <c r="E95" s="214"/>
    </row>
    <row r="96" spans="3:6" ht="21.75" customHeight="1">
      <c r="D96" s="214"/>
      <c r="E96" s="214"/>
    </row>
    <row r="97" spans="4:5" ht="21.75" customHeight="1">
      <c r="D97" s="214"/>
      <c r="E97" s="214"/>
    </row>
    <row r="98" spans="4:5" ht="21.75" customHeight="1">
      <c r="D98" s="214"/>
      <c r="E98" s="214"/>
    </row>
    <row r="99" spans="4:5" ht="21.75" customHeight="1">
      <c r="D99" s="214"/>
      <c r="E99" s="214"/>
    </row>
    <row r="100" spans="4:5" ht="21.75" customHeight="1">
      <c r="D100" s="214"/>
      <c r="E100" s="214"/>
    </row>
    <row r="101" spans="4:5" ht="21.75" customHeight="1">
      <c r="D101" s="214"/>
      <c r="E101" s="214"/>
    </row>
    <row r="102" spans="4:5" ht="21.75" customHeight="1">
      <c r="D102" s="214"/>
      <c r="E102" s="214"/>
    </row>
    <row r="103" spans="4:5" ht="21.75" customHeight="1">
      <c r="D103" s="214"/>
      <c r="E103" s="214"/>
    </row>
    <row r="104" spans="4:5" ht="21.75" customHeight="1">
      <c r="D104" s="214"/>
      <c r="E104" s="214"/>
    </row>
    <row r="105" spans="4:5" ht="21.75" customHeight="1">
      <c r="D105" s="214"/>
      <c r="E105" s="214"/>
    </row>
    <row r="106" spans="4:5" ht="21.75" customHeight="1">
      <c r="D106" s="214"/>
      <c r="E106" s="214"/>
    </row>
    <row r="107" spans="4:5" ht="21.75" customHeight="1">
      <c r="D107" s="214"/>
      <c r="E107" s="214"/>
    </row>
  </sheetData>
  <sheetProtection sheet="1" formatCells="0" formatColumns="0" formatRows="0" insertColumns="0" insertRows="0" insertHyperlinks="0" sort="0" autoFilter="0" pivotTables="0"/>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D9964-DC27-4051-A54A-0F9808B7D0D3}">
  <sheetPr codeName="Blad9"/>
  <dimension ref="B2:O106"/>
  <sheetViews>
    <sheetView zoomScaleNormal="100" workbookViewId="0">
      <selection activeCell="T13" sqref="T13"/>
    </sheetView>
  </sheetViews>
  <sheetFormatPr defaultRowHeight="15"/>
  <cols>
    <col min="3" max="3" width="9.28515625" customWidth="1"/>
    <col min="4" max="4" width="12.7109375" customWidth="1"/>
    <col min="6" max="6" width="9.28515625" customWidth="1"/>
    <col min="8" max="8" width="6.7109375" customWidth="1"/>
    <col min="9" max="9" width="11.7109375" bestFit="1" customWidth="1"/>
    <col min="13" max="13" width="8.42578125" customWidth="1"/>
    <col min="14" max="14" width="11.7109375" bestFit="1" customWidth="1"/>
  </cols>
  <sheetData>
    <row r="2" spans="2:15" ht="15.75" thickBot="1"/>
    <row r="3" spans="2:15" ht="15.75" thickBot="1">
      <c r="B3" s="551" t="s">
        <v>273</v>
      </c>
      <c r="C3" s="552"/>
      <c r="D3" s="552"/>
      <c r="E3" s="553"/>
      <c r="G3" s="554" t="s">
        <v>274</v>
      </c>
      <c r="H3" s="555"/>
      <c r="I3" s="555"/>
      <c r="J3" s="556"/>
      <c r="K3" s="276"/>
      <c r="L3" s="557" t="s">
        <v>275</v>
      </c>
      <c r="M3" s="558"/>
      <c r="N3" s="558"/>
      <c r="O3" s="559"/>
    </row>
    <row r="4" spans="2:15">
      <c r="B4" s="291" t="s">
        <v>276</v>
      </c>
      <c r="C4" s="292" t="s">
        <v>17</v>
      </c>
      <c r="D4" s="292" t="s">
        <v>277</v>
      </c>
      <c r="E4" s="293" t="s">
        <v>278</v>
      </c>
      <c r="G4" s="318" t="s">
        <v>276</v>
      </c>
      <c r="H4" s="319" t="s">
        <v>17</v>
      </c>
      <c r="I4" s="319" t="s">
        <v>277</v>
      </c>
      <c r="J4" s="320" t="s">
        <v>278</v>
      </c>
      <c r="K4" s="274"/>
      <c r="L4" s="318" t="s">
        <v>276</v>
      </c>
      <c r="M4" s="319" t="s">
        <v>17</v>
      </c>
      <c r="N4" s="319" t="s">
        <v>277</v>
      </c>
      <c r="O4" s="320" t="s">
        <v>278</v>
      </c>
    </row>
    <row r="5" spans="2:15">
      <c r="B5" s="272">
        <v>1</v>
      </c>
      <c r="C5" s="268" cm="1">
        <f t="array" ref="C5">_xlfn.IFS(B5&gt;'Invulblad inkoper'!$F$16,'Invulblad inkoper'!$I$16,B5&gt;'Invulblad inkoper'!$F$15,'Invulblad inkoper'!$I$15,B5&gt;'Invulblad inkoper'!$F$14,'Invulblad inkoper'!$I$14)</f>
        <v>0</v>
      </c>
      <c r="D5" s="267">
        <f>IF((B5/100)&gt;'Resultaat gunningscriterium SEB'!$G$26,0,1)</f>
        <v>0</v>
      </c>
      <c r="E5" s="270">
        <f t="shared" ref="E5:E68" si="0">C5*D5</f>
        <v>0</v>
      </c>
      <c r="G5" s="272">
        <v>1</v>
      </c>
      <c r="H5" s="268" cm="1">
        <f t="array" ref="H5">_xlfn.IFS(G5&gt;'Invulblad inkoper'!$F$23,'Invulblad inkoper'!$I$23,G5&gt;'Invulblad inkoper'!$F$22,'Invulblad inkoper'!$I$22,G5&gt;'Invulblad inkoper'!$F$21,'Invulblad inkoper'!$I$21)</f>
        <v>0</v>
      </c>
      <c r="I5" s="321">
        <f>IF((B5/100)&gt;'Resultaat gunningscriterium SEB'!$F$52,0,1)</f>
        <v>0</v>
      </c>
      <c r="J5" s="270">
        <f>H5*I5</f>
        <v>0</v>
      </c>
      <c r="K5" s="274"/>
      <c r="L5" s="272">
        <v>1</v>
      </c>
      <c r="M5" s="268" cm="1">
        <f t="array" ref="M5">_xlfn.IFS(L5&gt;'Invulblad inkoper'!$F$30,'Invulblad inkoper'!$I$30,L5&gt;'Invulblad inkoper'!$F$29,'Invulblad inkoper'!$I$29,L5&gt;'Invulblad inkoper'!$F$28,'Invulblad inkoper'!$I$28)</f>
        <v>0</v>
      </c>
      <c r="N5" s="321">
        <f>IF((B5/100)&gt;'Resultaat gunningscriterium SEB'!$F$69,0,1)</f>
        <v>0</v>
      </c>
      <c r="O5" s="270">
        <f t="shared" ref="O5:O36" si="1">C5*N5</f>
        <v>0</v>
      </c>
    </row>
    <row r="6" spans="2:15">
      <c r="B6" s="272">
        <v>2</v>
      </c>
      <c r="C6" s="268" cm="1">
        <f t="array" ref="C6">_xlfn.IFS(B6&gt;'Invulblad inkoper'!$F$16,'Invulblad inkoper'!$I$16,B6&gt;'Invulblad inkoper'!$F$15,'Invulblad inkoper'!$I$15,B6&gt;'Invulblad inkoper'!$F$14,'Invulblad inkoper'!$I$14)</f>
        <v>0</v>
      </c>
      <c r="D6" s="267">
        <f>IF((B6/100)&gt;'Resultaat gunningscriterium SEB'!$G$26,0,1)</f>
        <v>0</v>
      </c>
      <c r="E6" s="270">
        <f t="shared" si="0"/>
        <v>0</v>
      </c>
      <c r="G6" s="272">
        <v>2</v>
      </c>
      <c r="H6" s="268" cm="1">
        <f t="array" ref="H6">_xlfn.IFS(G6&gt;'Invulblad inkoper'!$F$23,'Invulblad inkoper'!$I$23,G6&gt;'Invulblad inkoper'!$F$22,'Invulblad inkoper'!$I$22,G6&gt;'Invulblad inkoper'!$F$21,'Invulblad inkoper'!$I$21)</f>
        <v>0</v>
      </c>
      <c r="I6" s="321">
        <f>IF((B6/100)&gt;'Resultaat gunningscriterium SEB'!$F$52,0,1)</f>
        <v>0</v>
      </c>
      <c r="J6" s="270">
        <f t="shared" ref="J6:J69" si="2">H6*I6</f>
        <v>0</v>
      </c>
      <c r="K6" s="274"/>
      <c r="L6" s="272">
        <v>2</v>
      </c>
      <c r="M6" s="268" cm="1">
        <f t="array" ref="M6">_xlfn.IFS(L6&gt;'Invulblad inkoper'!$F$30,'Invulblad inkoper'!$I$30,L6&gt;'Invulblad inkoper'!$F$29,'Invulblad inkoper'!$I$29,L6&gt;'Invulblad inkoper'!$F$28,'Invulblad inkoper'!$I$28)</f>
        <v>0</v>
      </c>
      <c r="N6" s="321">
        <f>IF((B6/100)&gt;'Resultaat gunningscriterium SEB'!$F$69,0,1)</f>
        <v>0</v>
      </c>
      <c r="O6" s="270">
        <f t="shared" si="1"/>
        <v>0</v>
      </c>
    </row>
    <row r="7" spans="2:15">
      <c r="B7" s="272">
        <v>3</v>
      </c>
      <c r="C7" s="268" cm="1">
        <f t="array" ref="C7">_xlfn.IFS(B7&gt;'Invulblad inkoper'!$F$16,'Invulblad inkoper'!$I$16,B7&gt;'Invulblad inkoper'!$F$15,'Invulblad inkoper'!$I$15,B7&gt;'Invulblad inkoper'!$F$14,'Invulblad inkoper'!$I$14)</f>
        <v>0</v>
      </c>
      <c r="D7" s="267">
        <f>IF((B7/100)&gt;'Resultaat gunningscriterium SEB'!$G$26,0,1)</f>
        <v>0</v>
      </c>
      <c r="E7" s="270">
        <f t="shared" si="0"/>
        <v>0</v>
      </c>
      <c r="G7" s="272">
        <v>3</v>
      </c>
      <c r="H7" s="268" cm="1">
        <f t="array" ref="H7">_xlfn.IFS(G7&gt;'Invulblad inkoper'!$F$23,'Invulblad inkoper'!$I$23,G7&gt;'Invulblad inkoper'!$F$22,'Invulblad inkoper'!$I$22,G7&gt;'Invulblad inkoper'!$F$21,'Invulblad inkoper'!$I$21)</f>
        <v>0</v>
      </c>
      <c r="I7" s="321">
        <f>IF((B7/100)&gt;'Resultaat gunningscriterium SEB'!$F$52,0,1)</f>
        <v>0</v>
      </c>
      <c r="J7" s="270">
        <f t="shared" si="2"/>
        <v>0</v>
      </c>
      <c r="K7" s="274"/>
      <c r="L7" s="272">
        <v>3</v>
      </c>
      <c r="M7" s="268" cm="1">
        <f t="array" ref="M7">_xlfn.IFS(L7&gt;'Invulblad inkoper'!$F$30,'Invulblad inkoper'!$I$30,L7&gt;'Invulblad inkoper'!$F$29,'Invulblad inkoper'!$I$29,L7&gt;'Invulblad inkoper'!$F$28,'Invulblad inkoper'!$I$28)</f>
        <v>0</v>
      </c>
      <c r="N7" s="321">
        <f>IF((B7/100)&gt;'Resultaat gunningscriterium SEB'!$F$69,0,1)</f>
        <v>0</v>
      </c>
      <c r="O7" s="270">
        <f t="shared" si="1"/>
        <v>0</v>
      </c>
    </row>
    <row r="8" spans="2:15">
      <c r="B8" s="272">
        <v>4</v>
      </c>
      <c r="C8" s="268" cm="1">
        <f t="array" ref="C8">_xlfn.IFS(B8&gt;'Invulblad inkoper'!$F$16,'Invulblad inkoper'!$I$16,B8&gt;'Invulblad inkoper'!$F$15,'Invulblad inkoper'!$I$15,B8&gt;'Invulblad inkoper'!$F$14,'Invulblad inkoper'!$I$14)</f>
        <v>0</v>
      </c>
      <c r="D8" s="267">
        <f>IF((B8/100)&gt;'Resultaat gunningscriterium SEB'!$G$26,0,1)</f>
        <v>0</v>
      </c>
      <c r="E8" s="270">
        <f t="shared" si="0"/>
        <v>0</v>
      </c>
      <c r="G8" s="272">
        <v>4</v>
      </c>
      <c r="H8" s="268" cm="1">
        <f t="array" ref="H8">_xlfn.IFS(G8&gt;'Invulblad inkoper'!$F$23,'Invulblad inkoper'!$I$23,G8&gt;'Invulblad inkoper'!$F$22,'Invulblad inkoper'!$I$22,G8&gt;'Invulblad inkoper'!$F$21,'Invulblad inkoper'!$I$21)</f>
        <v>0</v>
      </c>
      <c r="I8" s="321">
        <f>IF((B8/100)&gt;'Resultaat gunningscriterium SEB'!$F$52,0,1)</f>
        <v>0</v>
      </c>
      <c r="J8" s="270">
        <f t="shared" si="2"/>
        <v>0</v>
      </c>
      <c r="K8" s="274"/>
      <c r="L8" s="272">
        <v>4</v>
      </c>
      <c r="M8" s="268" cm="1">
        <f t="array" ref="M8">_xlfn.IFS(L8&gt;'Invulblad inkoper'!$F$30,'Invulblad inkoper'!$I$30,L8&gt;'Invulblad inkoper'!$F$29,'Invulblad inkoper'!$I$29,L8&gt;'Invulblad inkoper'!$F$28,'Invulblad inkoper'!$I$28)</f>
        <v>0</v>
      </c>
      <c r="N8" s="321">
        <f>IF((B8/100)&gt;'Resultaat gunningscriterium SEB'!$F$69,0,1)</f>
        <v>0</v>
      </c>
      <c r="O8" s="270">
        <f t="shared" si="1"/>
        <v>0</v>
      </c>
    </row>
    <row r="9" spans="2:15">
      <c r="B9" s="272">
        <v>5</v>
      </c>
      <c r="C9" s="268" cm="1">
        <f t="array" ref="C9">_xlfn.IFS(B9&gt;'Invulblad inkoper'!$F$16,'Invulblad inkoper'!$I$16,B9&gt;'Invulblad inkoper'!$F$15,'Invulblad inkoper'!$I$15,B9&gt;'Invulblad inkoper'!$F$14,'Invulblad inkoper'!$I$14)</f>
        <v>0</v>
      </c>
      <c r="D9" s="267">
        <f>IF((B9/100)&gt;'Resultaat gunningscriterium SEB'!$G$26,0,1)</f>
        <v>0</v>
      </c>
      <c r="E9" s="270">
        <f t="shared" si="0"/>
        <v>0</v>
      </c>
      <c r="G9" s="272">
        <v>5</v>
      </c>
      <c r="H9" s="268" cm="1">
        <f t="array" ref="H9">_xlfn.IFS(G9&gt;'Invulblad inkoper'!$F$23,'Invulblad inkoper'!$I$23,G9&gt;'Invulblad inkoper'!$F$22,'Invulblad inkoper'!$I$22,G9&gt;'Invulblad inkoper'!$F$21,'Invulblad inkoper'!$I$21)</f>
        <v>0</v>
      </c>
      <c r="I9" s="321">
        <f>IF((B9/100)&gt;'Resultaat gunningscriterium SEB'!$F$52,0,1)</f>
        <v>0</v>
      </c>
      <c r="J9" s="270">
        <f t="shared" si="2"/>
        <v>0</v>
      </c>
      <c r="K9" s="274"/>
      <c r="L9" s="272">
        <v>5</v>
      </c>
      <c r="M9" s="268" cm="1">
        <f t="array" ref="M9">_xlfn.IFS(L9&gt;'Invulblad inkoper'!$F$30,'Invulblad inkoper'!$I$30,L9&gt;'Invulblad inkoper'!$F$29,'Invulblad inkoper'!$I$29,L9&gt;'Invulblad inkoper'!$F$28,'Invulblad inkoper'!$I$28)</f>
        <v>0</v>
      </c>
      <c r="N9" s="321">
        <f>IF((B9/100)&gt;'Resultaat gunningscriterium SEB'!$F$69,0,1)</f>
        <v>0</v>
      </c>
      <c r="O9" s="270">
        <f t="shared" si="1"/>
        <v>0</v>
      </c>
    </row>
    <row r="10" spans="2:15">
      <c r="B10" s="272">
        <v>6</v>
      </c>
      <c r="C10" s="268" cm="1">
        <f t="array" ref="C10">_xlfn.IFS(B10&gt;'Invulblad inkoper'!$F$16,'Invulblad inkoper'!$I$16,B10&gt;'Invulblad inkoper'!$F$15,'Invulblad inkoper'!$I$15,B10&gt;'Invulblad inkoper'!$F$14,'Invulblad inkoper'!$I$14)</f>
        <v>0</v>
      </c>
      <c r="D10" s="267">
        <f>IF((B10/100)&gt;'Resultaat gunningscriterium SEB'!$G$26,0,1)</f>
        <v>0</v>
      </c>
      <c r="E10" s="270">
        <f t="shared" si="0"/>
        <v>0</v>
      </c>
      <c r="G10" s="272">
        <v>6</v>
      </c>
      <c r="H10" s="268" cm="1">
        <f t="array" ref="H10">_xlfn.IFS(G10&gt;'Invulblad inkoper'!$F$23,'Invulblad inkoper'!$I$23,G10&gt;'Invulblad inkoper'!$F$22,'Invulblad inkoper'!$I$22,G10&gt;'Invulblad inkoper'!$F$21,'Invulblad inkoper'!$I$21)</f>
        <v>0</v>
      </c>
      <c r="I10" s="321">
        <f>IF((B10/100)&gt;'Resultaat gunningscriterium SEB'!$F$52,0,1)</f>
        <v>0</v>
      </c>
      <c r="J10" s="270">
        <f t="shared" si="2"/>
        <v>0</v>
      </c>
      <c r="K10" s="274"/>
      <c r="L10" s="272">
        <v>6</v>
      </c>
      <c r="M10" s="268" cm="1">
        <f t="array" ref="M10">_xlfn.IFS(L10&gt;'Invulblad inkoper'!$F$30,'Invulblad inkoper'!$I$30,L10&gt;'Invulblad inkoper'!$F$29,'Invulblad inkoper'!$I$29,L10&gt;'Invulblad inkoper'!$F$28,'Invulblad inkoper'!$I$28)</f>
        <v>0</v>
      </c>
      <c r="N10" s="321">
        <f>IF((B10/100)&gt;'Resultaat gunningscriterium SEB'!$F$69,0,1)</f>
        <v>0</v>
      </c>
      <c r="O10" s="270">
        <f t="shared" si="1"/>
        <v>0</v>
      </c>
    </row>
    <row r="11" spans="2:15">
      <c r="B11" s="272">
        <v>7</v>
      </c>
      <c r="C11" s="268" cm="1">
        <f t="array" ref="C11">_xlfn.IFS(B11&gt;'Invulblad inkoper'!$F$16,'Invulblad inkoper'!$I$16,B11&gt;'Invulblad inkoper'!$F$15,'Invulblad inkoper'!$I$15,B11&gt;'Invulblad inkoper'!$F$14,'Invulblad inkoper'!$I$14)</f>
        <v>0</v>
      </c>
      <c r="D11" s="267">
        <f>IF((B11/100)&gt;'Resultaat gunningscriterium SEB'!$G$26,0,1)</f>
        <v>0</v>
      </c>
      <c r="E11" s="270">
        <f t="shared" si="0"/>
        <v>0</v>
      </c>
      <c r="G11" s="272">
        <v>7</v>
      </c>
      <c r="H11" s="268" cm="1">
        <f t="array" ref="H11">_xlfn.IFS(G11&gt;'Invulblad inkoper'!$F$23,'Invulblad inkoper'!$I$23,G11&gt;'Invulblad inkoper'!$F$22,'Invulblad inkoper'!$I$22,G11&gt;'Invulblad inkoper'!$F$21,'Invulblad inkoper'!$I$21)</f>
        <v>0</v>
      </c>
      <c r="I11" s="321">
        <f>IF((B11/100)&gt;'Resultaat gunningscriterium SEB'!$F$52,0,1)</f>
        <v>0</v>
      </c>
      <c r="J11" s="270">
        <f t="shared" si="2"/>
        <v>0</v>
      </c>
      <c r="K11" s="274"/>
      <c r="L11" s="272">
        <v>7</v>
      </c>
      <c r="M11" s="268" cm="1">
        <f t="array" ref="M11">_xlfn.IFS(L11&gt;'Invulblad inkoper'!$F$30,'Invulblad inkoper'!$I$30,L11&gt;'Invulblad inkoper'!$F$29,'Invulblad inkoper'!$I$29,L11&gt;'Invulblad inkoper'!$F$28,'Invulblad inkoper'!$I$28)</f>
        <v>0</v>
      </c>
      <c r="N11" s="321">
        <f>IF((B11/100)&gt;'Resultaat gunningscriterium SEB'!$F$69,0,1)</f>
        <v>0</v>
      </c>
      <c r="O11" s="270">
        <f t="shared" si="1"/>
        <v>0</v>
      </c>
    </row>
    <row r="12" spans="2:15">
      <c r="B12" s="272">
        <v>8</v>
      </c>
      <c r="C12" s="268" cm="1">
        <f t="array" ref="C12">_xlfn.IFS(B12&gt;'Invulblad inkoper'!$F$16,'Invulblad inkoper'!$I$16,B12&gt;'Invulblad inkoper'!$F$15,'Invulblad inkoper'!$I$15,B12&gt;'Invulblad inkoper'!$F$14,'Invulblad inkoper'!$I$14)</f>
        <v>0</v>
      </c>
      <c r="D12" s="267">
        <f>IF((B12/100)&gt;'Resultaat gunningscriterium SEB'!$G$26,0,1)</f>
        <v>0</v>
      </c>
      <c r="E12" s="270">
        <f t="shared" si="0"/>
        <v>0</v>
      </c>
      <c r="G12" s="272">
        <v>8</v>
      </c>
      <c r="H12" s="268" cm="1">
        <f t="array" ref="H12">_xlfn.IFS(G12&gt;'Invulblad inkoper'!$F$23,'Invulblad inkoper'!$I$23,G12&gt;'Invulblad inkoper'!$F$22,'Invulblad inkoper'!$I$22,G12&gt;'Invulblad inkoper'!$F$21,'Invulblad inkoper'!$I$21)</f>
        <v>0</v>
      </c>
      <c r="I12" s="321">
        <f>IF((B12/100)&gt;'Resultaat gunningscriterium SEB'!$F$52,0,1)</f>
        <v>0</v>
      </c>
      <c r="J12" s="270">
        <f t="shared" si="2"/>
        <v>0</v>
      </c>
      <c r="K12" s="274"/>
      <c r="L12" s="272">
        <v>8</v>
      </c>
      <c r="M12" s="268" cm="1">
        <f t="array" ref="M12">_xlfn.IFS(L12&gt;'Invulblad inkoper'!$F$30,'Invulblad inkoper'!$I$30,L12&gt;'Invulblad inkoper'!$F$29,'Invulblad inkoper'!$I$29,L12&gt;'Invulblad inkoper'!$F$28,'Invulblad inkoper'!$I$28)</f>
        <v>0</v>
      </c>
      <c r="N12" s="321">
        <f>IF((B12/100)&gt;'Resultaat gunningscriterium SEB'!$F$69,0,1)</f>
        <v>0</v>
      </c>
      <c r="O12" s="270">
        <f t="shared" si="1"/>
        <v>0</v>
      </c>
    </row>
    <row r="13" spans="2:15">
      <c r="B13" s="272">
        <v>9</v>
      </c>
      <c r="C13" s="268" cm="1">
        <f t="array" ref="C13">_xlfn.IFS(B13&gt;'Invulblad inkoper'!$F$16,'Invulblad inkoper'!$I$16,B13&gt;'Invulblad inkoper'!$F$15,'Invulblad inkoper'!$I$15,B13&gt;'Invulblad inkoper'!$F$14,'Invulblad inkoper'!$I$14)</f>
        <v>0</v>
      </c>
      <c r="D13" s="267">
        <f>IF((B13/100)&gt;'Resultaat gunningscriterium SEB'!$G$26,0,1)</f>
        <v>0</v>
      </c>
      <c r="E13" s="270">
        <f t="shared" si="0"/>
        <v>0</v>
      </c>
      <c r="G13" s="272">
        <v>9</v>
      </c>
      <c r="H13" s="268" cm="1">
        <f t="array" ref="H13">_xlfn.IFS(G13&gt;'Invulblad inkoper'!$F$23,'Invulblad inkoper'!$I$23,G13&gt;'Invulblad inkoper'!$F$22,'Invulblad inkoper'!$I$22,G13&gt;'Invulblad inkoper'!$F$21,'Invulblad inkoper'!$I$21)</f>
        <v>0</v>
      </c>
      <c r="I13" s="321">
        <f>IF((B13/100)&gt;'Resultaat gunningscriterium SEB'!$F$52,0,1)</f>
        <v>0</v>
      </c>
      <c r="J13" s="270">
        <f t="shared" si="2"/>
        <v>0</v>
      </c>
      <c r="K13" s="274"/>
      <c r="L13" s="272">
        <v>9</v>
      </c>
      <c r="M13" s="268" cm="1">
        <f t="array" ref="M13">_xlfn.IFS(L13&gt;'Invulblad inkoper'!$F$30,'Invulblad inkoper'!$I$30,L13&gt;'Invulblad inkoper'!$F$29,'Invulblad inkoper'!$I$29,L13&gt;'Invulblad inkoper'!$F$28,'Invulblad inkoper'!$I$28)</f>
        <v>0</v>
      </c>
      <c r="N13" s="321">
        <f>IF((B13/100)&gt;'Resultaat gunningscriterium SEB'!$F$69,0,1)</f>
        <v>0</v>
      </c>
      <c r="O13" s="270">
        <f t="shared" si="1"/>
        <v>0</v>
      </c>
    </row>
    <row r="14" spans="2:15">
      <c r="B14" s="272">
        <v>10</v>
      </c>
      <c r="C14" s="268" cm="1">
        <f t="array" ref="C14">_xlfn.IFS(B14&gt;'Invulblad inkoper'!$F$16,'Invulblad inkoper'!$I$16,B14&gt;'Invulblad inkoper'!$F$15,'Invulblad inkoper'!$I$15,B14&gt;'Invulblad inkoper'!$F$14,'Invulblad inkoper'!$I$14)</f>
        <v>0</v>
      </c>
      <c r="D14" s="267">
        <f>IF((B14/100)&gt;'Resultaat gunningscriterium SEB'!$G$26,0,1)</f>
        <v>0</v>
      </c>
      <c r="E14" s="270">
        <f t="shared" si="0"/>
        <v>0</v>
      </c>
      <c r="G14" s="272">
        <v>10</v>
      </c>
      <c r="H14" s="268" cm="1">
        <f t="array" ref="H14">_xlfn.IFS(G14&gt;'Invulblad inkoper'!$F$23,'Invulblad inkoper'!$I$23,G14&gt;'Invulblad inkoper'!$F$22,'Invulblad inkoper'!$I$22,G14&gt;'Invulblad inkoper'!$F$21,'Invulblad inkoper'!$I$21)</f>
        <v>0</v>
      </c>
      <c r="I14" s="321">
        <f>IF((B14/100)&gt;'Resultaat gunningscriterium SEB'!$F$52,0,1)</f>
        <v>0</v>
      </c>
      <c r="J14" s="270">
        <f t="shared" si="2"/>
        <v>0</v>
      </c>
      <c r="K14" s="274"/>
      <c r="L14" s="272">
        <v>10</v>
      </c>
      <c r="M14" s="268" cm="1">
        <f t="array" ref="M14">_xlfn.IFS(L14&gt;'Invulblad inkoper'!$F$30,'Invulblad inkoper'!$I$30,L14&gt;'Invulblad inkoper'!$F$29,'Invulblad inkoper'!$I$29,L14&gt;'Invulblad inkoper'!$F$28,'Invulblad inkoper'!$I$28)</f>
        <v>0</v>
      </c>
      <c r="N14" s="321">
        <f>IF((B14/100)&gt;'Resultaat gunningscriterium SEB'!$F$69,0,1)</f>
        <v>0</v>
      </c>
      <c r="O14" s="270">
        <f t="shared" si="1"/>
        <v>0</v>
      </c>
    </row>
    <row r="15" spans="2:15">
      <c r="B15" s="272">
        <v>11</v>
      </c>
      <c r="C15" s="268" cm="1">
        <f t="array" ref="C15">_xlfn.IFS(B15&gt;'Invulblad inkoper'!$F$16,'Invulblad inkoper'!$I$16,B15&gt;'Invulblad inkoper'!$F$15,'Invulblad inkoper'!$I$15,B15&gt;'Invulblad inkoper'!$F$14,'Invulblad inkoper'!$I$14)</f>
        <v>0</v>
      </c>
      <c r="D15" s="267">
        <f>IF((B15/100)&gt;'Resultaat gunningscriterium SEB'!$G$26,0,1)</f>
        <v>0</v>
      </c>
      <c r="E15" s="270">
        <f t="shared" si="0"/>
        <v>0</v>
      </c>
      <c r="G15" s="272">
        <v>11</v>
      </c>
      <c r="H15" s="268" cm="1">
        <f t="array" ref="H15">_xlfn.IFS(G15&gt;'Invulblad inkoper'!$F$23,'Invulblad inkoper'!$I$23,G15&gt;'Invulblad inkoper'!$F$22,'Invulblad inkoper'!$I$22,G15&gt;'Invulblad inkoper'!$F$21,'Invulblad inkoper'!$I$21)</f>
        <v>0</v>
      </c>
      <c r="I15" s="321">
        <f>IF((B15/100)&gt;'Resultaat gunningscriterium SEB'!$F$52,0,1)</f>
        <v>0</v>
      </c>
      <c r="J15" s="270">
        <f t="shared" si="2"/>
        <v>0</v>
      </c>
      <c r="K15" s="274"/>
      <c r="L15" s="272">
        <v>11</v>
      </c>
      <c r="M15" s="268" cm="1">
        <f t="array" ref="M15">_xlfn.IFS(L15&gt;'Invulblad inkoper'!$F$30,'Invulblad inkoper'!$I$30,L15&gt;'Invulblad inkoper'!$F$29,'Invulblad inkoper'!$I$29,L15&gt;'Invulblad inkoper'!$F$28,'Invulblad inkoper'!$I$28)</f>
        <v>0</v>
      </c>
      <c r="N15" s="321">
        <f>IF((B15/100)&gt;'Resultaat gunningscriterium SEB'!$F$69,0,1)</f>
        <v>0</v>
      </c>
      <c r="O15" s="270">
        <f t="shared" si="1"/>
        <v>0</v>
      </c>
    </row>
    <row r="16" spans="2:15">
      <c r="B16" s="272">
        <v>12</v>
      </c>
      <c r="C16" s="268" cm="1">
        <f t="array" ref="C16">_xlfn.IFS(B16&gt;'Invulblad inkoper'!$F$16,'Invulblad inkoper'!$I$16,B16&gt;'Invulblad inkoper'!$F$15,'Invulblad inkoper'!$I$15,B16&gt;'Invulblad inkoper'!$F$14,'Invulblad inkoper'!$I$14)</f>
        <v>0</v>
      </c>
      <c r="D16" s="267">
        <f>IF((B16/100)&gt;'Resultaat gunningscriterium SEB'!$G$26,0,1)</f>
        <v>0</v>
      </c>
      <c r="E16" s="270">
        <f t="shared" si="0"/>
        <v>0</v>
      </c>
      <c r="G16" s="272">
        <v>12</v>
      </c>
      <c r="H16" s="268" cm="1">
        <f t="array" ref="H16">_xlfn.IFS(G16&gt;'Invulblad inkoper'!$F$23,'Invulblad inkoper'!$I$23,G16&gt;'Invulblad inkoper'!$F$22,'Invulblad inkoper'!$I$22,G16&gt;'Invulblad inkoper'!$F$21,'Invulblad inkoper'!$I$21)</f>
        <v>0</v>
      </c>
      <c r="I16" s="321">
        <f>IF((B16/100)&gt;'Resultaat gunningscriterium SEB'!$F$52,0,1)</f>
        <v>0</v>
      </c>
      <c r="J16" s="270">
        <f t="shared" si="2"/>
        <v>0</v>
      </c>
      <c r="K16" s="274"/>
      <c r="L16" s="272">
        <v>12</v>
      </c>
      <c r="M16" s="268" cm="1">
        <f t="array" ref="M16">_xlfn.IFS(L16&gt;'Invulblad inkoper'!$F$30,'Invulblad inkoper'!$I$30,L16&gt;'Invulblad inkoper'!$F$29,'Invulblad inkoper'!$I$29,L16&gt;'Invulblad inkoper'!$F$28,'Invulblad inkoper'!$I$28)</f>
        <v>0</v>
      </c>
      <c r="N16" s="321">
        <f>IF((B16/100)&gt;'Resultaat gunningscriterium SEB'!$F$69,0,1)</f>
        <v>0</v>
      </c>
      <c r="O16" s="270">
        <f t="shared" si="1"/>
        <v>0</v>
      </c>
    </row>
    <row r="17" spans="2:15">
      <c r="B17" s="272">
        <v>13</v>
      </c>
      <c r="C17" s="268" cm="1">
        <f t="array" ref="C17">_xlfn.IFS(B17&gt;'Invulblad inkoper'!$F$16,'Invulblad inkoper'!$I$16,B17&gt;'Invulblad inkoper'!$F$15,'Invulblad inkoper'!$I$15,B17&gt;'Invulblad inkoper'!$F$14,'Invulblad inkoper'!$I$14)</f>
        <v>0</v>
      </c>
      <c r="D17" s="267">
        <f>IF((B17/100)&gt;'Resultaat gunningscriterium SEB'!$G$26,0,1)</f>
        <v>0</v>
      </c>
      <c r="E17" s="270">
        <f t="shared" si="0"/>
        <v>0</v>
      </c>
      <c r="G17" s="272">
        <v>13</v>
      </c>
      <c r="H17" s="268" cm="1">
        <f t="array" ref="H17">_xlfn.IFS(G17&gt;'Invulblad inkoper'!$F$23,'Invulblad inkoper'!$I$23,G17&gt;'Invulblad inkoper'!$F$22,'Invulblad inkoper'!$I$22,G17&gt;'Invulblad inkoper'!$F$21,'Invulblad inkoper'!$I$21)</f>
        <v>0</v>
      </c>
      <c r="I17" s="321">
        <f>IF((B17/100)&gt;'Resultaat gunningscriterium SEB'!$F$52,0,1)</f>
        <v>0</v>
      </c>
      <c r="J17" s="270">
        <f t="shared" si="2"/>
        <v>0</v>
      </c>
      <c r="K17" s="274"/>
      <c r="L17" s="272">
        <v>13</v>
      </c>
      <c r="M17" s="268" cm="1">
        <f t="array" ref="M17">_xlfn.IFS(L17&gt;'Invulblad inkoper'!$F$30,'Invulblad inkoper'!$I$30,L17&gt;'Invulblad inkoper'!$F$29,'Invulblad inkoper'!$I$29,L17&gt;'Invulblad inkoper'!$F$28,'Invulblad inkoper'!$I$28)</f>
        <v>0</v>
      </c>
      <c r="N17" s="321">
        <f>IF((B17/100)&gt;'Resultaat gunningscriterium SEB'!$F$69,0,1)</f>
        <v>0</v>
      </c>
      <c r="O17" s="270">
        <f t="shared" si="1"/>
        <v>0</v>
      </c>
    </row>
    <row r="18" spans="2:15">
      <c r="B18" s="272">
        <v>14</v>
      </c>
      <c r="C18" s="268" cm="1">
        <f t="array" ref="C18">_xlfn.IFS(B18&gt;'Invulblad inkoper'!$F$16,'Invulblad inkoper'!$I$16,B18&gt;'Invulblad inkoper'!$F$15,'Invulblad inkoper'!$I$15,B18&gt;'Invulblad inkoper'!$F$14,'Invulblad inkoper'!$I$14)</f>
        <v>0</v>
      </c>
      <c r="D18" s="267">
        <f>IF((B18/100)&gt;'Resultaat gunningscriterium SEB'!$G$26,0,1)</f>
        <v>0</v>
      </c>
      <c r="E18" s="270">
        <f t="shared" si="0"/>
        <v>0</v>
      </c>
      <c r="G18" s="272">
        <v>14</v>
      </c>
      <c r="H18" s="268" cm="1">
        <f t="array" ref="H18">_xlfn.IFS(G18&gt;'Invulblad inkoper'!$F$23,'Invulblad inkoper'!$I$23,G18&gt;'Invulblad inkoper'!$F$22,'Invulblad inkoper'!$I$22,G18&gt;'Invulblad inkoper'!$F$21,'Invulblad inkoper'!$I$21)</f>
        <v>0</v>
      </c>
      <c r="I18" s="321">
        <f>IF((B18/100)&gt;'Resultaat gunningscriterium SEB'!$F$52,0,1)</f>
        <v>0</v>
      </c>
      <c r="J18" s="270">
        <f t="shared" si="2"/>
        <v>0</v>
      </c>
      <c r="K18" s="274"/>
      <c r="L18" s="272">
        <v>14</v>
      </c>
      <c r="M18" s="268" cm="1">
        <f t="array" ref="M18">_xlfn.IFS(L18&gt;'Invulblad inkoper'!$F$30,'Invulblad inkoper'!$I$30,L18&gt;'Invulblad inkoper'!$F$29,'Invulblad inkoper'!$I$29,L18&gt;'Invulblad inkoper'!$F$28,'Invulblad inkoper'!$I$28)</f>
        <v>0</v>
      </c>
      <c r="N18" s="321">
        <f>IF((B18/100)&gt;'Resultaat gunningscriterium SEB'!$F$69,0,1)</f>
        <v>0</v>
      </c>
      <c r="O18" s="270">
        <f t="shared" si="1"/>
        <v>0</v>
      </c>
    </row>
    <row r="19" spans="2:15">
      <c r="B19" s="272">
        <v>15</v>
      </c>
      <c r="C19" s="268" cm="1">
        <f t="array" ref="C19">_xlfn.IFS(B19&gt;'Invulblad inkoper'!$F$16,'Invulblad inkoper'!$I$16,B19&gt;'Invulblad inkoper'!$F$15,'Invulblad inkoper'!$I$15,B19&gt;'Invulblad inkoper'!$F$14,'Invulblad inkoper'!$I$14)</f>
        <v>0</v>
      </c>
      <c r="D19" s="267">
        <f>IF((B19/100)&gt;'Resultaat gunningscriterium SEB'!$G$26,0,1)</f>
        <v>0</v>
      </c>
      <c r="E19" s="270">
        <f t="shared" si="0"/>
        <v>0</v>
      </c>
      <c r="G19" s="272">
        <v>15</v>
      </c>
      <c r="H19" s="268" cm="1">
        <f t="array" ref="H19">_xlfn.IFS(G19&gt;'Invulblad inkoper'!$F$23,'Invulblad inkoper'!$I$23,G19&gt;'Invulblad inkoper'!$F$22,'Invulblad inkoper'!$I$22,G19&gt;'Invulblad inkoper'!$F$21,'Invulblad inkoper'!$I$21)</f>
        <v>0</v>
      </c>
      <c r="I19" s="321">
        <f>IF((B19/100)&gt;'Resultaat gunningscriterium SEB'!$F$52,0,1)</f>
        <v>0</v>
      </c>
      <c r="J19" s="270">
        <f t="shared" si="2"/>
        <v>0</v>
      </c>
      <c r="K19" s="274"/>
      <c r="L19" s="272">
        <v>15</v>
      </c>
      <c r="M19" s="268" cm="1">
        <f t="array" ref="M19">_xlfn.IFS(L19&gt;'Invulblad inkoper'!$F$30,'Invulblad inkoper'!$I$30,L19&gt;'Invulblad inkoper'!$F$29,'Invulblad inkoper'!$I$29,L19&gt;'Invulblad inkoper'!$F$28,'Invulblad inkoper'!$I$28)</f>
        <v>0</v>
      </c>
      <c r="N19" s="321">
        <f>IF((B19/100)&gt;'Resultaat gunningscriterium SEB'!$F$69,0,1)</f>
        <v>0</v>
      </c>
      <c r="O19" s="270">
        <f t="shared" si="1"/>
        <v>0</v>
      </c>
    </row>
    <row r="20" spans="2:15">
      <c r="B20" s="272">
        <v>16</v>
      </c>
      <c r="C20" s="268" cm="1">
        <f t="array" ref="C20">_xlfn.IFS(B20&gt;'Invulblad inkoper'!$F$16,'Invulblad inkoper'!$I$16,B20&gt;'Invulblad inkoper'!$F$15,'Invulblad inkoper'!$I$15,B20&gt;'Invulblad inkoper'!$F$14,'Invulblad inkoper'!$I$14)</f>
        <v>0</v>
      </c>
      <c r="D20" s="267">
        <f>IF((B20/100)&gt;'Resultaat gunningscriterium SEB'!$G$26,0,1)</f>
        <v>0</v>
      </c>
      <c r="E20" s="270">
        <f t="shared" si="0"/>
        <v>0</v>
      </c>
      <c r="G20" s="272">
        <v>16</v>
      </c>
      <c r="H20" s="268" cm="1">
        <f t="array" ref="H20">_xlfn.IFS(G20&gt;'Invulblad inkoper'!$F$23,'Invulblad inkoper'!$I$23,G20&gt;'Invulblad inkoper'!$F$22,'Invulblad inkoper'!$I$22,G20&gt;'Invulblad inkoper'!$F$21,'Invulblad inkoper'!$I$21)</f>
        <v>0</v>
      </c>
      <c r="I20" s="321">
        <f>IF((B20/100)&gt;'Resultaat gunningscriterium SEB'!$F$52,0,1)</f>
        <v>0</v>
      </c>
      <c r="J20" s="270">
        <f t="shared" si="2"/>
        <v>0</v>
      </c>
      <c r="K20" s="274"/>
      <c r="L20" s="272">
        <v>16</v>
      </c>
      <c r="M20" s="268" cm="1">
        <f t="array" ref="M20">_xlfn.IFS(L20&gt;'Invulblad inkoper'!$F$30,'Invulblad inkoper'!$I$30,L20&gt;'Invulblad inkoper'!$F$29,'Invulblad inkoper'!$I$29,L20&gt;'Invulblad inkoper'!$F$28,'Invulblad inkoper'!$I$28)</f>
        <v>0</v>
      </c>
      <c r="N20" s="321">
        <f>IF((B20/100)&gt;'Resultaat gunningscriterium SEB'!$F$69,0,1)</f>
        <v>0</v>
      </c>
      <c r="O20" s="270">
        <f t="shared" si="1"/>
        <v>0</v>
      </c>
    </row>
    <row r="21" spans="2:15">
      <c r="B21" s="272">
        <v>17</v>
      </c>
      <c r="C21" s="268" cm="1">
        <f t="array" ref="C21">_xlfn.IFS(B21&gt;'Invulblad inkoper'!$F$16,'Invulblad inkoper'!$I$16,B21&gt;'Invulblad inkoper'!$F$15,'Invulblad inkoper'!$I$15,B21&gt;'Invulblad inkoper'!$F$14,'Invulblad inkoper'!$I$14)</f>
        <v>0</v>
      </c>
      <c r="D21" s="267">
        <f>IF((B21/100)&gt;'Resultaat gunningscriterium SEB'!$G$26,0,1)</f>
        <v>0</v>
      </c>
      <c r="E21" s="270">
        <f t="shared" si="0"/>
        <v>0</v>
      </c>
      <c r="G21" s="272">
        <v>17</v>
      </c>
      <c r="H21" s="268" cm="1">
        <f t="array" ref="H21">_xlfn.IFS(G21&gt;'Invulblad inkoper'!$F$23,'Invulblad inkoper'!$I$23,G21&gt;'Invulblad inkoper'!$F$22,'Invulblad inkoper'!$I$22,G21&gt;'Invulblad inkoper'!$F$21,'Invulblad inkoper'!$I$21)</f>
        <v>0</v>
      </c>
      <c r="I21" s="321">
        <f>IF((B21/100)&gt;'Resultaat gunningscriterium SEB'!$F$52,0,1)</f>
        <v>0</v>
      </c>
      <c r="J21" s="270">
        <f t="shared" si="2"/>
        <v>0</v>
      </c>
      <c r="K21" s="274"/>
      <c r="L21" s="272">
        <v>17</v>
      </c>
      <c r="M21" s="268" cm="1">
        <f t="array" ref="M21">_xlfn.IFS(L21&gt;'Invulblad inkoper'!$F$30,'Invulblad inkoper'!$I$30,L21&gt;'Invulblad inkoper'!$F$29,'Invulblad inkoper'!$I$29,L21&gt;'Invulblad inkoper'!$F$28,'Invulblad inkoper'!$I$28)</f>
        <v>0</v>
      </c>
      <c r="N21" s="321">
        <f>IF((B21/100)&gt;'Resultaat gunningscriterium SEB'!$F$69,0,1)</f>
        <v>0</v>
      </c>
      <c r="O21" s="270">
        <f t="shared" si="1"/>
        <v>0</v>
      </c>
    </row>
    <row r="22" spans="2:15">
      <c r="B22" s="272">
        <v>18</v>
      </c>
      <c r="C22" s="268" cm="1">
        <f t="array" ref="C22">_xlfn.IFS(B22&gt;'Invulblad inkoper'!$F$16,'Invulblad inkoper'!$I$16,B22&gt;'Invulblad inkoper'!$F$15,'Invulblad inkoper'!$I$15,B22&gt;'Invulblad inkoper'!$F$14,'Invulblad inkoper'!$I$14)</f>
        <v>0</v>
      </c>
      <c r="D22" s="267">
        <f>IF((B22/100)&gt;'Resultaat gunningscriterium SEB'!$G$26,0,1)</f>
        <v>0</v>
      </c>
      <c r="E22" s="270">
        <f t="shared" si="0"/>
        <v>0</v>
      </c>
      <c r="G22" s="272">
        <v>18</v>
      </c>
      <c r="H22" s="268" cm="1">
        <f t="array" ref="H22">_xlfn.IFS(G22&gt;'Invulblad inkoper'!$F$23,'Invulblad inkoper'!$I$23,G22&gt;'Invulblad inkoper'!$F$22,'Invulblad inkoper'!$I$22,G22&gt;'Invulblad inkoper'!$F$21,'Invulblad inkoper'!$I$21)</f>
        <v>0</v>
      </c>
      <c r="I22" s="321">
        <f>IF((B22/100)&gt;'Resultaat gunningscriterium SEB'!$F$52,0,1)</f>
        <v>0</v>
      </c>
      <c r="J22" s="270">
        <f t="shared" si="2"/>
        <v>0</v>
      </c>
      <c r="K22" s="274"/>
      <c r="L22" s="272">
        <v>18</v>
      </c>
      <c r="M22" s="268" cm="1">
        <f t="array" ref="M22">_xlfn.IFS(L22&gt;'Invulblad inkoper'!$F$30,'Invulblad inkoper'!$I$30,L22&gt;'Invulblad inkoper'!$F$29,'Invulblad inkoper'!$I$29,L22&gt;'Invulblad inkoper'!$F$28,'Invulblad inkoper'!$I$28)</f>
        <v>0</v>
      </c>
      <c r="N22" s="321">
        <f>IF((B22/100)&gt;'Resultaat gunningscriterium SEB'!$F$69,0,1)</f>
        <v>0</v>
      </c>
      <c r="O22" s="270">
        <f t="shared" si="1"/>
        <v>0</v>
      </c>
    </row>
    <row r="23" spans="2:15">
      <c r="B23" s="272">
        <v>19</v>
      </c>
      <c r="C23" s="268" cm="1">
        <f t="array" ref="C23">_xlfn.IFS(B23&gt;'Invulblad inkoper'!$F$16,'Invulblad inkoper'!$I$16,B23&gt;'Invulblad inkoper'!$F$15,'Invulblad inkoper'!$I$15,B23&gt;'Invulblad inkoper'!$F$14,'Invulblad inkoper'!$I$14)</f>
        <v>0</v>
      </c>
      <c r="D23" s="267">
        <f>IF((B23/100)&gt;'Resultaat gunningscriterium SEB'!$G$26,0,1)</f>
        <v>0</v>
      </c>
      <c r="E23" s="270">
        <f t="shared" si="0"/>
        <v>0</v>
      </c>
      <c r="G23" s="272">
        <v>19</v>
      </c>
      <c r="H23" s="268" cm="1">
        <f t="array" ref="H23">_xlfn.IFS(G23&gt;'Invulblad inkoper'!$F$23,'Invulblad inkoper'!$I$23,G23&gt;'Invulblad inkoper'!$F$22,'Invulblad inkoper'!$I$22,G23&gt;'Invulblad inkoper'!$F$21,'Invulblad inkoper'!$I$21)</f>
        <v>0</v>
      </c>
      <c r="I23" s="321">
        <f>IF((B23/100)&gt;'Resultaat gunningscriterium SEB'!$F$52,0,1)</f>
        <v>0</v>
      </c>
      <c r="J23" s="270">
        <f t="shared" si="2"/>
        <v>0</v>
      </c>
      <c r="K23" s="274"/>
      <c r="L23" s="272">
        <v>19</v>
      </c>
      <c r="M23" s="268" cm="1">
        <f t="array" ref="M23">_xlfn.IFS(L23&gt;'Invulblad inkoper'!$F$30,'Invulblad inkoper'!$I$30,L23&gt;'Invulblad inkoper'!$F$29,'Invulblad inkoper'!$I$29,L23&gt;'Invulblad inkoper'!$F$28,'Invulblad inkoper'!$I$28)</f>
        <v>0</v>
      </c>
      <c r="N23" s="321">
        <f>IF((B23/100)&gt;'Resultaat gunningscriterium SEB'!$F$69,0,1)</f>
        <v>0</v>
      </c>
      <c r="O23" s="270">
        <f t="shared" si="1"/>
        <v>0</v>
      </c>
    </row>
    <row r="24" spans="2:15">
      <c r="B24" s="272">
        <v>20</v>
      </c>
      <c r="C24" s="268" cm="1">
        <f t="array" ref="C24">_xlfn.IFS(B24&gt;'Invulblad inkoper'!$F$16,'Invulblad inkoper'!$I$16,B24&gt;'Invulblad inkoper'!$F$15,'Invulblad inkoper'!$I$15,B24&gt;'Invulblad inkoper'!$F$14,'Invulblad inkoper'!$I$14)</f>
        <v>0</v>
      </c>
      <c r="D24" s="267">
        <f>IF((B24/100)&gt;'Resultaat gunningscriterium SEB'!$G$26,0,1)</f>
        <v>0</v>
      </c>
      <c r="E24" s="270">
        <f t="shared" si="0"/>
        <v>0</v>
      </c>
      <c r="G24" s="272">
        <v>20</v>
      </c>
      <c r="H24" s="268" cm="1">
        <f t="array" ref="H24">_xlfn.IFS(G24&gt;'Invulblad inkoper'!$F$23,'Invulblad inkoper'!$I$23,G24&gt;'Invulblad inkoper'!$F$22,'Invulblad inkoper'!$I$22,G24&gt;'Invulblad inkoper'!$F$21,'Invulblad inkoper'!$I$21)</f>
        <v>0</v>
      </c>
      <c r="I24" s="321">
        <f>IF((B24/100)&gt;'Resultaat gunningscriterium SEB'!$F$52,0,1)</f>
        <v>0</v>
      </c>
      <c r="J24" s="270">
        <f t="shared" si="2"/>
        <v>0</v>
      </c>
      <c r="K24" s="274"/>
      <c r="L24" s="272">
        <v>20</v>
      </c>
      <c r="M24" s="268" cm="1">
        <f t="array" ref="M24">_xlfn.IFS(L24&gt;'Invulblad inkoper'!$F$30,'Invulblad inkoper'!$I$30,L24&gt;'Invulblad inkoper'!$F$29,'Invulblad inkoper'!$I$29,L24&gt;'Invulblad inkoper'!$F$28,'Invulblad inkoper'!$I$28)</f>
        <v>0</v>
      </c>
      <c r="N24" s="321">
        <f>IF((B24/100)&gt;'Resultaat gunningscriterium SEB'!$F$69,0,1)</f>
        <v>0</v>
      </c>
      <c r="O24" s="270">
        <f t="shared" si="1"/>
        <v>0</v>
      </c>
    </row>
    <row r="25" spans="2:15">
      <c r="B25" s="272">
        <v>21</v>
      </c>
      <c r="C25" s="268" cm="1">
        <f t="array" ref="C25">_xlfn.IFS(B25&gt;'Invulblad inkoper'!$F$16,'Invulblad inkoper'!$I$16,B25&gt;'Invulblad inkoper'!$F$15,'Invulblad inkoper'!$I$15,B25&gt;'Invulblad inkoper'!$F$14,'Invulblad inkoper'!$I$14)</f>
        <v>3.3333333333333335</v>
      </c>
      <c r="D25" s="267">
        <f>IF((B25/100)&gt;'Resultaat gunningscriterium SEB'!$G$26,0,1)</f>
        <v>0</v>
      </c>
      <c r="E25" s="270">
        <f t="shared" si="0"/>
        <v>0</v>
      </c>
      <c r="G25" s="272">
        <v>21</v>
      </c>
      <c r="H25" s="268" cm="1">
        <f t="array" ref="H25">_xlfn.IFS(G25&gt;'Invulblad inkoper'!$F$23,'Invulblad inkoper'!$I$23,G25&gt;'Invulblad inkoper'!$F$22,'Invulblad inkoper'!$I$22,G25&gt;'Invulblad inkoper'!$F$21,'Invulblad inkoper'!$I$21)</f>
        <v>3.3333333333333335</v>
      </c>
      <c r="I25" s="321">
        <f>IF((B25/100)&gt;'Resultaat gunningscriterium SEB'!$F$52,0,1)</f>
        <v>0</v>
      </c>
      <c r="J25" s="270">
        <f t="shared" si="2"/>
        <v>0</v>
      </c>
      <c r="K25" s="274"/>
      <c r="L25" s="272">
        <v>21</v>
      </c>
      <c r="M25" s="268" cm="1">
        <f t="array" ref="M25">_xlfn.IFS(L25&gt;'Invulblad inkoper'!$F$30,'Invulblad inkoper'!$I$30,L25&gt;'Invulblad inkoper'!$F$29,'Invulblad inkoper'!$I$29,L25&gt;'Invulblad inkoper'!$F$28,'Invulblad inkoper'!$I$28)</f>
        <v>5</v>
      </c>
      <c r="N25" s="321">
        <f>IF((B25/100)&gt;'Resultaat gunningscriterium SEB'!$F$69,0,1)</f>
        <v>0</v>
      </c>
      <c r="O25" s="270">
        <f t="shared" si="1"/>
        <v>0</v>
      </c>
    </row>
    <row r="26" spans="2:15">
      <c r="B26" s="272">
        <v>22</v>
      </c>
      <c r="C26" s="268" cm="1">
        <f t="array" ref="C26">_xlfn.IFS(B26&gt;'Invulblad inkoper'!$F$16,'Invulblad inkoper'!$I$16,B26&gt;'Invulblad inkoper'!$F$15,'Invulblad inkoper'!$I$15,B26&gt;'Invulblad inkoper'!$F$14,'Invulblad inkoper'!$I$14)</f>
        <v>3.3333333333333335</v>
      </c>
      <c r="D26" s="267">
        <f>IF((B26/100)&gt;'Resultaat gunningscriterium SEB'!$G$26,0,1)</f>
        <v>0</v>
      </c>
      <c r="E26" s="270">
        <f t="shared" si="0"/>
        <v>0</v>
      </c>
      <c r="G26" s="272">
        <v>22</v>
      </c>
      <c r="H26" s="268" cm="1">
        <f t="array" ref="H26">_xlfn.IFS(G26&gt;'Invulblad inkoper'!$F$23,'Invulblad inkoper'!$I$23,G26&gt;'Invulblad inkoper'!$F$22,'Invulblad inkoper'!$I$22,G26&gt;'Invulblad inkoper'!$F$21,'Invulblad inkoper'!$I$21)</f>
        <v>3.3333333333333335</v>
      </c>
      <c r="I26" s="321">
        <f>IF((B26/100)&gt;'Resultaat gunningscriterium SEB'!$F$52,0,1)</f>
        <v>0</v>
      </c>
      <c r="J26" s="270">
        <f t="shared" si="2"/>
        <v>0</v>
      </c>
      <c r="K26" s="274"/>
      <c r="L26" s="272">
        <v>22</v>
      </c>
      <c r="M26" s="268" cm="1">
        <f t="array" ref="M26">_xlfn.IFS(L26&gt;'Invulblad inkoper'!$F$30,'Invulblad inkoper'!$I$30,L26&gt;'Invulblad inkoper'!$F$29,'Invulblad inkoper'!$I$29,L26&gt;'Invulblad inkoper'!$F$28,'Invulblad inkoper'!$I$28)</f>
        <v>5</v>
      </c>
      <c r="N26" s="321">
        <f>IF((B26/100)&gt;'Resultaat gunningscriterium SEB'!$F$69,0,1)</f>
        <v>0</v>
      </c>
      <c r="O26" s="270">
        <f t="shared" si="1"/>
        <v>0</v>
      </c>
    </row>
    <row r="27" spans="2:15">
      <c r="B27" s="272">
        <v>23</v>
      </c>
      <c r="C27" s="268" cm="1">
        <f t="array" ref="C27">_xlfn.IFS(B27&gt;'Invulblad inkoper'!$F$16,'Invulblad inkoper'!$I$16,B27&gt;'Invulblad inkoper'!$F$15,'Invulblad inkoper'!$I$15,B27&gt;'Invulblad inkoper'!$F$14,'Invulblad inkoper'!$I$14)</f>
        <v>3.3333333333333335</v>
      </c>
      <c r="D27" s="267">
        <f>IF((B27/100)&gt;'Resultaat gunningscriterium SEB'!$G$26,0,1)</f>
        <v>0</v>
      </c>
      <c r="E27" s="270">
        <f t="shared" si="0"/>
        <v>0</v>
      </c>
      <c r="G27" s="272">
        <v>23</v>
      </c>
      <c r="H27" s="268" cm="1">
        <f t="array" ref="H27">_xlfn.IFS(G27&gt;'Invulblad inkoper'!$F$23,'Invulblad inkoper'!$I$23,G27&gt;'Invulblad inkoper'!$F$22,'Invulblad inkoper'!$I$22,G27&gt;'Invulblad inkoper'!$F$21,'Invulblad inkoper'!$I$21)</f>
        <v>3.3333333333333335</v>
      </c>
      <c r="I27" s="321">
        <f>IF((B27/100)&gt;'Resultaat gunningscriterium SEB'!$F$52,0,1)</f>
        <v>0</v>
      </c>
      <c r="J27" s="270">
        <f t="shared" si="2"/>
        <v>0</v>
      </c>
      <c r="K27" s="274"/>
      <c r="L27" s="272">
        <v>23</v>
      </c>
      <c r="M27" s="268" cm="1">
        <f t="array" ref="M27">_xlfn.IFS(L27&gt;'Invulblad inkoper'!$F$30,'Invulblad inkoper'!$I$30,L27&gt;'Invulblad inkoper'!$F$29,'Invulblad inkoper'!$I$29,L27&gt;'Invulblad inkoper'!$F$28,'Invulblad inkoper'!$I$28)</f>
        <v>5</v>
      </c>
      <c r="N27" s="321">
        <f>IF((B27/100)&gt;'Resultaat gunningscriterium SEB'!$F$69,0,1)</f>
        <v>0</v>
      </c>
      <c r="O27" s="270">
        <f t="shared" si="1"/>
        <v>0</v>
      </c>
    </row>
    <row r="28" spans="2:15">
      <c r="B28" s="272">
        <v>24</v>
      </c>
      <c r="C28" s="268" cm="1">
        <f t="array" ref="C28">_xlfn.IFS(B28&gt;'Invulblad inkoper'!$F$16,'Invulblad inkoper'!$I$16,B28&gt;'Invulblad inkoper'!$F$15,'Invulblad inkoper'!$I$15,B28&gt;'Invulblad inkoper'!$F$14,'Invulblad inkoper'!$I$14)</f>
        <v>3.3333333333333335</v>
      </c>
      <c r="D28" s="267">
        <f>IF((B28/100)&gt;'Resultaat gunningscriterium SEB'!$G$26,0,1)</f>
        <v>0</v>
      </c>
      <c r="E28" s="270">
        <f t="shared" si="0"/>
        <v>0</v>
      </c>
      <c r="G28" s="272">
        <v>24</v>
      </c>
      <c r="H28" s="268" cm="1">
        <f t="array" ref="H28">_xlfn.IFS(G28&gt;'Invulblad inkoper'!$F$23,'Invulblad inkoper'!$I$23,G28&gt;'Invulblad inkoper'!$F$22,'Invulblad inkoper'!$I$22,G28&gt;'Invulblad inkoper'!$F$21,'Invulblad inkoper'!$I$21)</f>
        <v>3.3333333333333335</v>
      </c>
      <c r="I28" s="321">
        <f>IF((B28/100)&gt;'Resultaat gunningscriterium SEB'!$F$52,0,1)</f>
        <v>0</v>
      </c>
      <c r="J28" s="270">
        <f t="shared" si="2"/>
        <v>0</v>
      </c>
      <c r="K28" s="274"/>
      <c r="L28" s="272">
        <v>24</v>
      </c>
      <c r="M28" s="268" cm="1">
        <f t="array" ref="M28">_xlfn.IFS(L28&gt;'Invulblad inkoper'!$F$30,'Invulblad inkoper'!$I$30,L28&gt;'Invulblad inkoper'!$F$29,'Invulblad inkoper'!$I$29,L28&gt;'Invulblad inkoper'!$F$28,'Invulblad inkoper'!$I$28)</f>
        <v>5</v>
      </c>
      <c r="N28" s="321">
        <f>IF((B28/100)&gt;'Resultaat gunningscriterium SEB'!$F$69,0,1)</f>
        <v>0</v>
      </c>
      <c r="O28" s="270">
        <f t="shared" si="1"/>
        <v>0</v>
      </c>
    </row>
    <row r="29" spans="2:15">
      <c r="B29" s="272">
        <v>25</v>
      </c>
      <c r="C29" s="268" cm="1">
        <f t="array" ref="C29">_xlfn.IFS(B29&gt;'Invulblad inkoper'!$F$16,'Invulblad inkoper'!$I$16,B29&gt;'Invulblad inkoper'!$F$15,'Invulblad inkoper'!$I$15,B29&gt;'Invulblad inkoper'!$F$14,'Invulblad inkoper'!$I$14)</f>
        <v>3.3333333333333335</v>
      </c>
      <c r="D29" s="267">
        <f>IF((B29/100)&gt;'Resultaat gunningscriterium SEB'!$G$26,0,1)</f>
        <v>0</v>
      </c>
      <c r="E29" s="270">
        <f t="shared" si="0"/>
        <v>0</v>
      </c>
      <c r="G29" s="272">
        <v>25</v>
      </c>
      <c r="H29" s="268" cm="1">
        <f t="array" ref="H29">_xlfn.IFS(G29&gt;'Invulblad inkoper'!$F$23,'Invulblad inkoper'!$I$23,G29&gt;'Invulblad inkoper'!$F$22,'Invulblad inkoper'!$I$22,G29&gt;'Invulblad inkoper'!$F$21,'Invulblad inkoper'!$I$21)</f>
        <v>3.3333333333333335</v>
      </c>
      <c r="I29" s="321">
        <f>IF((B29/100)&gt;'Resultaat gunningscriterium SEB'!$F$52,0,1)</f>
        <v>0</v>
      </c>
      <c r="J29" s="270">
        <f t="shared" si="2"/>
        <v>0</v>
      </c>
      <c r="K29" s="274"/>
      <c r="L29" s="272">
        <v>25</v>
      </c>
      <c r="M29" s="268" cm="1">
        <f t="array" ref="M29">_xlfn.IFS(L29&gt;'Invulblad inkoper'!$F$30,'Invulblad inkoper'!$I$30,L29&gt;'Invulblad inkoper'!$F$29,'Invulblad inkoper'!$I$29,L29&gt;'Invulblad inkoper'!$F$28,'Invulblad inkoper'!$I$28)</f>
        <v>5</v>
      </c>
      <c r="N29" s="321">
        <f>IF((B29/100)&gt;'Resultaat gunningscriterium SEB'!$F$69,0,1)</f>
        <v>0</v>
      </c>
      <c r="O29" s="270">
        <f t="shared" si="1"/>
        <v>0</v>
      </c>
    </row>
    <row r="30" spans="2:15">
      <c r="B30" s="272">
        <v>26</v>
      </c>
      <c r="C30" s="268" cm="1">
        <f t="array" ref="C30">_xlfn.IFS(B30&gt;'Invulblad inkoper'!$F$16,'Invulblad inkoper'!$I$16,B30&gt;'Invulblad inkoper'!$F$15,'Invulblad inkoper'!$I$15,B30&gt;'Invulblad inkoper'!$F$14,'Invulblad inkoper'!$I$14)</f>
        <v>3.3333333333333335</v>
      </c>
      <c r="D30" s="267">
        <f>IF((B30/100)&gt;'Resultaat gunningscriterium SEB'!$G$26,0,1)</f>
        <v>0</v>
      </c>
      <c r="E30" s="270">
        <f t="shared" si="0"/>
        <v>0</v>
      </c>
      <c r="G30" s="272">
        <v>26</v>
      </c>
      <c r="H30" s="268" cm="1">
        <f t="array" ref="H30">_xlfn.IFS(G30&gt;'Invulblad inkoper'!$F$23,'Invulblad inkoper'!$I$23,G30&gt;'Invulblad inkoper'!$F$22,'Invulblad inkoper'!$I$22,G30&gt;'Invulblad inkoper'!$F$21,'Invulblad inkoper'!$I$21)</f>
        <v>3.3333333333333335</v>
      </c>
      <c r="I30" s="321">
        <f>IF((B30/100)&gt;'Resultaat gunningscriterium SEB'!$F$52,0,1)</f>
        <v>0</v>
      </c>
      <c r="J30" s="270">
        <f t="shared" si="2"/>
        <v>0</v>
      </c>
      <c r="K30" s="274"/>
      <c r="L30" s="272">
        <v>26</v>
      </c>
      <c r="M30" s="268" cm="1">
        <f t="array" ref="M30">_xlfn.IFS(L30&gt;'Invulblad inkoper'!$F$30,'Invulblad inkoper'!$I$30,L30&gt;'Invulblad inkoper'!$F$29,'Invulblad inkoper'!$I$29,L30&gt;'Invulblad inkoper'!$F$28,'Invulblad inkoper'!$I$28)</f>
        <v>5</v>
      </c>
      <c r="N30" s="321">
        <f>IF((B30/100)&gt;'Resultaat gunningscriterium SEB'!$F$69,0,1)</f>
        <v>0</v>
      </c>
      <c r="O30" s="270">
        <f t="shared" si="1"/>
        <v>0</v>
      </c>
    </row>
    <row r="31" spans="2:15">
      <c r="B31" s="272">
        <v>27</v>
      </c>
      <c r="C31" s="268" cm="1">
        <f t="array" ref="C31">_xlfn.IFS(B31&gt;'Invulblad inkoper'!$F$16,'Invulblad inkoper'!$I$16,B31&gt;'Invulblad inkoper'!$F$15,'Invulblad inkoper'!$I$15,B31&gt;'Invulblad inkoper'!$F$14,'Invulblad inkoper'!$I$14)</f>
        <v>3.3333333333333335</v>
      </c>
      <c r="D31" s="267">
        <f>IF((B31/100)&gt;'Resultaat gunningscriterium SEB'!$G$26,0,1)</f>
        <v>0</v>
      </c>
      <c r="E31" s="270">
        <f t="shared" si="0"/>
        <v>0</v>
      </c>
      <c r="G31" s="272">
        <v>27</v>
      </c>
      <c r="H31" s="268" cm="1">
        <f t="array" ref="H31">_xlfn.IFS(G31&gt;'Invulblad inkoper'!$F$23,'Invulblad inkoper'!$I$23,G31&gt;'Invulblad inkoper'!$F$22,'Invulblad inkoper'!$I$22,G31&gt;'Invulblad inkoper'!$F$21,'Invulblad inkoper'!$I$21)</f>
        <v>3.3333333333333335</v>
      </c>
      <c r="I31" s="321">
        <f>IF((B31/100)&gt;'Resultaat gunningscriterium SEB'!$F$52,0,1)</f>
        <v>0</v>
      </c>
      <c r="J31" s="270">
        <f t="shared" si="2"/>
        <v>0</v>
      </c>
      <c r="K31" s="274"/>
      <c r="L31" s="272">
        <v>27</v>
      </c>
      <c r="M31" s="268" cm="1">
        <f t="array" ref="M31">_xlfn.IFS(L31&gt;'Invulblad inkoper'!$F$30,'Invulblad inkoper'!$I$30,L31&gt;'Invulblad inkoper'!$F$29,'Invulblad inkoper'!$I$29,L31&gt;'Invulblad inkoper'!$F$28,'Invulblad inkoper'!$I$28)</f>
        <v>5</v>
      </c>
      <c r="N31" s="321">
        <f>IF((B31/100)&gt;'Resultaat gunningscriterium SEB'!$F$69,0,1)</f>
        <v>0</v>
      </c>
      <c r="O31" s="270">
        <f t="shared" si="1"/>
        <v>0</v>
      </c>
    </row>
    <row r="32" spans="2:15">
      <c r="B32" s="272">
        <v>28</v>
      </c>
      <c r="C32" s="268" cm="1">
        <f t="array" ref="C32">_xlfn.IFS(B32&gt;'Invulblad inkoper'!$F$16,'Invulblad inkoper'!$I$16,B32&gt;'Invulblad inkoper'!$F$15,'Invulblad inkoper'!$I$15,B32&gt;'Invulblad inkoper'!$F$14,'Invulblad inkoper'!$I$14)</f>
        <v>3.3333333333333335</v>
      </c>
      <c r="D32" s="267">
        <f>IF((B32/100)&gt;'Resultaat gunningscriterium SEB'!$G$26,0,1)</f>
        <v>0</v>
      </c>
      <c r="E32" s="270">
        <f t="shared" si="0"/>
        <v>0</v>
      </c>
      <c r="G32" s="272">
        <v>28</v>
      </c>
      <c r="H32" s="268" cm="1">
        <f t="array" ref="H32">_xlfn.IFS(G32&gt;'Invulblad inkoper'!$F$23,'Invulblad inkoper'!$I$23,G32&gt;'Invulblad inkoper'!$F$22,'Invulblad inkoper'!$I$22,G32&gt;'Invulblad inkoper'!$F$21,'Invulblad inkoper'!$I$21)</f>
        <v>3.3333333333333335</v>
      </c>
      <c r="I32" s="321">
        <f>IF((B32/100)&gt;'Resultaat gunningscriterium SEB'!$F$52,0,1)</f>
        <v>0</v>
      </c>
      <c r="J32" s="270">
        <f t="shared" si="2"/>
        <v>0</v>
      </c>
      <c r="K32" s="274"/>
      <c r="L32" s="272">
        <v>28</v>
      </c>
      <c r="M32" s="268" cm="1">
        <f t="array" ref="M32">_xlfn.IFS(L32&gt;'Invulblad inkoper'!$F$30,'Invulblad inkoper'!$I$30,L32&gt;'Invulblad inkoper'!$F$29,'Invulblad inkoper'!$I$29,L32&gt;'Invulblad inkoper'!$F$28,'Invulblad inkoper'!$I$28)</f>
        <v>5</v>
      </c>
      <c r="N32" s="321">
        <f>IF((B32/100)&gt;'Resultaat gunningscriterium SEB'!$F$69,0,1)</f>
        <v>0</v>
      </c>
      <c r="O32" s="270">
        <f t="shared" si="1"/>
        <v>0</v>
      </c>
    </row>
    <row r="33" spans="2:15">
      <c r="B33" s="272">
        <v>29</v>
      </c>
      <c r="C33" s="268" cm="1">
        <f t="array" ref="C33">_xlfn.IFS(B33&gt;'Invulblad inkoper'!$F$16,'Invulblad inkoper'!$I$16,B33&gt;'Invulblad inkoper'!$F$15,'Invulblad inkoper'!$I$15,B33&gt;'Invulblad inkoper'!$F$14,'Invulblad inkoper'!$I$14)</f>
        <v>3.3333333333333335</v>
      </c>
      <c r="D33" s="267">
        <f>IF((B33/100)&gt;'Resultaat gunningscriterium SEB'!$G$26,0,1)</f>
        <v>0</v>
      </c>
      <c r="E33" s="270">
        <f t="shared" si="0"/>
        <v>0</v>
      </c>
      <c r="G33" s="272">
        <v>29</v>
      </c>
      <c r="H33" s="268" cm="1">
        <f t="array" ref="H33">_xlfn.IFS(G33&gt;'Invulblad inkoper'!$F$23,'Invulblad inkoper'!$I$23,G33&gt;'Invulblad inkoper'!$F$22,'Invulblad inkoper'!$I$22,G33&gt;'Invulblad inkoper'!$F$21,'Invulblad inkoper'!$I$21)</f>
        <v>3.3333333333333335</v>
      </c>
      <c r="I33" s="321">
        <f>IF((B33/100)&gt;'Resultaat gunningscriterium SEB'!$F$52,0,1)</f>
        <v>0</v>
      </c>
      <c r="J33" s="270">
        <f t="shared" si="2"/>
        <v>0</v>
      </c>
      <c r="K33" s="274"/>
      <c r="L33" s="272">
        <v>29</v>
      </c>
      <c r="M33" s="268" cm="1">
        <f t="array" ref="M33">_xlfn.IFS(L33&gt;'Invulblad inkoper'!$F$30,'Invulblad inkoper'!$I$30,L33&gt;'Invulblad inkoper'!$F$29,'Invulblad inkoper'!$I$29,L33&gt;'Invulblad inkoper'!$F$28,'Invulblad inkoper'!$I$28)</f>
        <v>5</v>
      </c>
      <c r="N33" s="321">
        <f>IF((B33/100)&gt;'Resultaat gunningscriterium SEB'!$F$69,0,1)</f>
        <v>0</v>
      </c>
      <c r="O33" s="270">
        <f t="shared" si="1"/>
        <v>0</v>
      </c>
    </row>
    <row r="34" spans="2:15">
      <c r="B34" s="272">
        <v>30</v>
      </c>
      <c r="C34" s="268" cm="1">
        <f t="array" ref="C34">_xlfn.IFS(B34&gt;'Invulblad inkoper'!$F$16,'Invulblad inkoper'!$I$16,B34&gt;'Invulblad inkoper'!$F$15,'Invulblad inkoper'!$I$15,B34&gt;'Invulblad inkoper'!$F$14,'Invulblad inkoper'!$I$14)</f>
        <v>3.3333333333333335</v>
      </c>
      <c r="D34" s="267">
        <f>IF((B34/100)&gt;'Resultaat gunningscriterium SEB'!$G$26,0,1)</f>
        <v>0</v>
      </c>
      <c r="E34" s="270">
        <f t="shared" si="0"/>
        <v>0</v>
      </c>
      <c r="G34" s="272">
        <v>30</v>
      </c>
      <c r="H34" s="268" cm="1">
        <f t="array" ref="H34">_xlfn.IFS(G34&gt;'Invulblad inkoper'!$F$23,'Invulblad inkoper'!$I$23,G34&gt;'Invulblad inkoper'!$F$22,'Invulblad inkoper'!$I$22,G34&gt;'Invulblad inkoper'!$F$21,'Invulblad inkoper'!$I$21)</f>
        <v>3.3333333333333335</v>
      </c>
      <c r="I34" s="321">
        <f>IF((B34/100)&gt;'Resultaat gunningscriterium SEB'!$F$52,0,1)</f>
        <v>0</v>
      </c>
      <c r="J34" s="270">
        <f t="shared" si="2"/>
        <v>0</v>
      </c>
      <c r="K34" s="274"/>
      <c r="L34" s="272">
        <v>30</v>
      </c>
      <c r="M34" s="268" cm="1">
        <f t="array" ref="M34">_xlfn.IFS(L34&gt;'Invulblad inkoper'!$F$30,'Invulblad inkoper'!$I$30,L34&gt;'Invulblad inkoper'!$F$29,'Invulblad inkoper'!$I$29,L34&gt;'Invulblad inkoper'!$F$28,'Invulblad inkoper'!$I$28)</f>
        <v>5</v>
      </c>
      <c r="N34" s="321">
        <f>IF((B34/100)&gt;'Resultaat gunningscriterium SEB'!$F$69,0,1)</f>
        <v>0</v>
      </c>
      <c r="O34" s="270">
        <f t="shared" si="1"/>
        <v>0</v>
      </c>
    </row>
    <row r="35" spans="2:15">
      <c r="B35" s="272">
        <v>31</v>
      </c>
      <c r="C35" s="268" cm="1">
        <f t="array" ref="C35">_xlfn.IFS(B35&gt;'Invulblad inkoper'!$F$16,'Invulblad inkoper'!$I$16,B35&gt;'Invulblad inkoper'!$F$15,'Invulblad inkoper'!$I$15,B35&gt;'Invulblad inkoper'!$F$14,'Invulblad inkoper'!$I$14)</f>
        <v>3.3333333333333335</v>
      </c>
      <c r="D35" s="267">
        <f>IF((B35/100)&gt;'Resultaat gunningscriterium SEB'!$G$26,0,1)</f>
        <v>0</v>
      </c>
      <c r="E35" s="270">
        <f t="shared" si="0"/>
        <v>0</v>
      </c>
      <c r="G35" s="272">
        <v>31</v>
      </c>
      <c r="H35" s="268" cm="1">
        <f t="array" ref="H35">_xlfn.IFS(G35&gt;'Invulblad inkoper'!$F$23,'Invulblad inkoper'!$I$23,G35&gt;'Invulblad inkoper'!$F$22,'Invulblad inkoper'!$I$22,G35&gt;'Invulblad inkoper'!$F$21,'Invulblad inkoper'!$I$21)</f>
        <v>3.3333333333333335</v>
      </c>
      <c r="I35" s="321">
        <f>IF((B35/100)&gt;'Resultaat gunningscriterium SEB'!$F$52,0,1)</f>
        <v>0</v>
      </c>
      <c r="J35" s="270">
        <f t="shared" si="2"/>
        <v>0</v>
      </c>
      <c r="K35" s="274"/>
      <c r="L35" s="272">
        <v>31</v>
      </c>
      <c r="M35" s="268" cm="1">
        <f t="array" ref="M35">_xlfn.IFS(L35&gt;'Invulblad inkoper'!$F$30,'Invulblad inkoper'!$I$30,L35&gt;'Invulblad inkoper'!$F$29,'Invulblad inkoper'!$I$29,L35&gt;'Invulblad inkoper'!$F$28,'Invulblad inkoper'!$I$28)</f>
        <v>5</v>
      </c>
      <c r="N35" s="321">
        <f>IF((B35/100)&gt;'Resultaat gunningscriterium SEB'!$F$69,0,1)</f>
        <v>0</v>
      </c>
      <c r="O35" s="270">
        <f t="shared" si="1"/>
        <v>0</v>
      </c>
    </row>
    <row r="36" spans="2:15">
      <c r="B36" s="272">
        <v>32</v>
      </c>
      <c r="C36" s="268" cm="1">
        <f t="array" ref="C36">_xlfn.IFS(B36&gt;'Invulblad inkoper'!$F$16,'Invulblad inkoper'!$I$16,B36&gt;'Invulblad inkoper'!$F$15,'Invulblad inkoper'!$I$15,B36&gt;'Invulblad inkoper'!$F$14,'Invulblad inkoper'!$I$14)</f>
        <v>3.3333333333333335</v>
      </c>
      <c r="D36" s="267">
        <f>IF((B36/100)&gt;'Resultaat gunningscriterium SEB'!$G$26,0,1)</f>
        <v>0</v>
      </c>
      <c r="E36" s="270">
        <f t="shared" si="0"/>
        <v>0</v>
      </c>
      <c r="G36" s="272">
        <v>32</v>
      </c>
      <c r="H36" s="268" cm="1">
        <f t="array" ref="H36">_xlfn.IFS(G36&gt;'Invulblad inkoper'!$F$23,'Invulblad inkoper'!$I$23,G36&gt;'Invulblad inkoper'!$F$22,'Invulblad inkoper'!$I$22,G36&gt;'Invulblad inkoper'!$F$21,'Invulblad inkoper'!$I$21)</f>
        <v>3.3333333333333335</v>
      </c>
      <c r="I36" s="321">
        <f>IF((B36/100)&gt;'Resultaat gunningscriterium SEB'!$F$52,0,1)</f>
        <v>0</v>
      </c>
      <c r="J36" s="270">
        <f t="shared" si="2"/>
        <v>0</v>
      </c>
      <c r="K36" s="274"/>
      <c r="L36" s="272">
        <v>32</v>
      </c>
      <c r="M36" s="268" cm="1">
        <f t="array" ref="M36">_xlfn.IFS(L36&gt;'Invulblad inkoper'!$F$30,'Invulblad inkoper'!$I$30,L36&gt;'Invulblad inkoper'!$F$29,'Invulblad inkoper'!$I$29,L36&gt;'Invulblad inkoper'!$F$28,'Invulblad inkoper'!$I$28)</f>
        <v>5</v>
      </c>
      <c r="N36" s="321">
        <f>IF((B36/100)&gt;'Resultaat gunningscriterium SEB'!$F$69,0,1)</f>
        <v>0</v>
      </c>
      <c r="O36" s="270">
        <f t="shared" si="1"/>
        <v>0</v>
      </c>
    </row>
    <row r="37" spans="2:15">
      <c r="B37" s="272">
        <v>33</v>
      </c>
      <c r="C37" s="268" cm="1">
        <f t="array" ref="C37">_xlfn.IFS(B37&gt;'Invulblad inkoper'!$F$16,'Invulblad inkoper'!$I$16,B37&gt;'Invulblad inkoper'!$F$15,'Invulblad inkoper'!$I$15,B37&gt;'Invulblad inkoper'!$F$14,'Invulblad inkoper'!$I$14)</f>
        <v>3.3333333333333335</v>
      </c>
      <c r="D37" s="267">
        <f>IF((B37/100)&gt;'Resultaat gunningscriterium SEB'!$G$26,0,1)</f>
        <v>0</v>
      </c>
      <c r="E37" s="270">
        <f t="shared" si="0"/>
        <v>0</v>
      </c>
      <c r="G37" s="272">
        <v>33</v>
      </c>
      <c r="H37" s="268" cm="1">
        <f t="array" ref="H37">_xlfn.IFS(G37&gt;'Invulblad inkoper'!$F$23,'Invulblad inkoper'!$I$23,G37&gt;'Invulblad inkoper'!$F$22,'Invulblad inkoper'!$I$22,G37&gt;'Invulblad inkoper'!$F$21,'Invulblad inkoper'!$I$21)</f>
        <v>3.3333333333333335</v>
      </c>
      <c r="I37" s="321">
        <f>IF((B37/100)&gt;'Resultaat gunningscriterium SEB'!$F$52,0,1)</f>
        <v>0</v>
      </c>
      <c r="J37" s="270">
        <f t="shared" si="2"/>
        <v>0</v>
      </c>
      <c r="K37" s="274"/>
      <c r="L37" s="272">
        <v>33</v>
      </c>
      <c r="M37" s="268" cm="1">
        <f t="array" ref="M37">_xlfn.IFS(L37&gt;'Invulblad inkoper'!$F$30,'Invulblad inkoper'!$I$30,L37&gt;'Invulblad inkoper'!$F$29,'Invulblad inkoper'!$I$29,L37&gt;'Invulblad inkoper'!$F$28,'Invulblad inkoper'!$I$28)</f>
        <v>5</v>
      </c>
      <c r="N37" s="321">
        <f>IF((B37/100)&gt;'Resultaat gunningscriterium SEB'!$F$69,0,1)</f>
        <v>0</v>
      </c>
      <c r="O37" s="270">
        <f t="shared" ref="O37:O68" si="3">C37*N37</f>
        <v>0</v>
      </c>
    </row>
    <row r="38" spans="2:15">
      <c r="B38" s="272">
        <v>34</v>
      </c>
      <c r="C38" s="268" cm="1">
        <f t="array" ref="C38">_xlfn.IFS(B38&gt;'Invulblad inkoper'!$F$16,'Invulblad inkoper'!$I$16,B38&gt;'Invulblad inkoper'!$F$15,'Invulblad inkoper'!$I$15,B38&gt;'Invulblad inkoper'!$F$14,'Invulblad inkoper'!$I$14)</f>
        <v>3.3333333333333335</v>
      </c>
      <c r="D38" s="267">
        <f>IF((B38/100)&gt;'Resultaat gunningscriterium SEB'!$G$26,0,1)</f>
        <v>0</v>
      </c>
      <c r="E38" s="270">
        <f t="shared" si="0"/>
        <v>0</v>
      </c>
      <c r="G38" s="272">
        <v>34</v>
      </c>
      <c r="H38" s="268" cm="1">
        <f t="array" ref="H38">_xlfn.IFS(G38&gt;'Invulblad inkoper'!$F$23,'Invulblad inkoper'!$I$23,G38&gt;'Invulblad inkoper'!$F$22,'Invulblad inkoper'!$I$22,G38&gt;'Invulblad inkoper'!$F$21,'Invulblad inkoper'!$I$21)</f>
        <v>3.3333333333333335</v>
      </c>
      <c r="I38" s="321">
        <f>IF((B38/100)&gt;'Resultaat gunningscriterium SEB'!$F$52,0,1)</f>
        <v>0</v>
      </c>
      <c r="J38" s="270">
        <f t="shared" si="2"/>
        <v>0</v>
      </c>
      <c r="K38" s="274"/>
      <c r="L38" s="272">
        <v>34</v>
      </c>
      <c r="M38" s="268" cm="1">
        <f t="array" ref="M38">_xlfn.IFS(L38&gt;'Invulblad inkoper'!$F$30,'Invulblad inkoper'!$I$30,L38&gt;'Invulblad inkoper'!$F$29,'Invulblad inkoper'!$I$29,L38&gt;'Invulblad inkoper'!$F$28,'Invulblad inkoper'!$I$28)</f>
        <v>5</v>
      </c>
      <c r="N38" s="321">
        <f>IF((B38/100)&gt;'Resultaat gunningscriterium SEB'!$F$69,0,1)</f>
        <v>0</v>
      </c>
      <c r="O38" s="270">
        <f t="shared" si="3"/>
        <v>0</v>
      </c>
    </row>
    <row r="39" spans="2:15">
      <c r="B39" s="272">
        <v>35</v>
      </c>
      <c r="C39" s="268" cm="1">
        <f t="array" ref="C39">_xlfn.IFS(B39&gt;'Invulblad inkoper'!$F$16,'Invulblad inkoper'!$I$16,B39&gt;'Invulblad inkoper'!$F$15,'Invulblad inkoper'!$I$15,B39&gt;'Invulblad inkoper'!$F$14,'Invulblad inkoper'!$I$14)</f>
        <v>3.3333333333333335</v>
      </c>
      <c r="D39" s="267">
        <f>IF((B39/100)&gt;'Resultaat gunningscriterium SEB'!$G$26,0,1)</f>
        <v>0</v>
      </c>
      <c r="E39" s="270">
        <f t="shared" si="0"/>
        <v>0</v>
      </c>
      <c r="G39" s="272">
        <v>35</v>
      </c>
      <c r="H39" s="268" cm="1">
        <f t="array" ref="H39">_xlfn.IFS(G39&gt;'Invulblad inkoper'!$F$23,'Invulblad inkoper'!$I$23,G39&gt;'Invulblad inkoper'!$F$22,'Invulblad inkoper'!$I$22,G39&gt;'Invulblad inkoper'!$F$21,'Invulblad inkoper'!$I$21)</f>
        <v>3.3333333333333335</v>
      </c>
      <c r="I39" s="321">
        <f>IF((B39/100)&gt;'Resultaat gunningscriterium SEB'!$F$52,0,1)</f>
        <v>0</v>
      </c>
      <c r="J39" s="270">
        <f t="shared" si="2"/>
        <v>0</v>
      </c>
      <c r="K39" s="274"/>
      <c r="L39" s="272">
        <v>35</v>
      </c>
      <c r="M39" s="268" cm="1">
        <f t="array" ref="M39">_xlfn.IFS(L39&gt;'Invulblad inkoper'!$F$30,'Invulblad inkoper'!$I$30,L39&gt;'Invulblad inkoper'!$F$29,'Invulblad inkoper'!$I$29,L39&gt;'Invulblad inkoper'!$F$28,'Invulblad inkoper'!$I$28)</f>
        <v>5</v>
      </c>
      <c r="N39" s="321">
        <f>IF((B39/100)&gt;'Resultaat gunningscriterium SEB'!$F$69,0,1)</f>
        <v>0</v>
      </c>
      <c r="O39" s="270">
        <f t="shared" si="3"/>
        <v>0</v>
      </c>
    </row>
    <row r="40" spans="2:15">
      <c r="B40" s="272">
        <v>36</v>
      </c>
      <c r="C40" s="268" cm="1">
        <f t="array" ref="C40">_xlfn.IFS(B40&gt;'Invulblad inkoper'!$F$16,'Invulblad inkoper'!$I$16,B40&gt;'Invulblad inkoper'!$F$15,'Invulblad inkoper'!$I$15,B40&gt;'Invulblad inkoper'!$F$14,'Invulblad inkoper'!$I$14)</f>
        <v>3.3333333333333335</v>
      </c>
      <c r="D40" s="267">
        <f>IF((B40/100)&gt;'Resultaat gunningscriterium SEB'!$G$26,0,1)</f>
        <v>0</v>
      </c>
      <c r="E40" s="270">
        <f t="shared" si="0"/>
        <v>0</v>
      </c>
      <c r="G40" s="272">
        <v>36</v>
      </c>
      <c r="H40" s="268" cm="1">
        <f t="array" ref="H40">_xlfn.IFS(G40&gt;'Invulblad inkoper'!$F$23,'Invulblad inkoper'!$I$23,G40&gt;'Invulblad inkoper'!$F$22,'Invulblad inkoper'!$I$22,G40&gt;'Invulblad inkoper'!$F$21,'Invulblad inkoper'!$I$21)</f>
        <v>3.3333333333333335</v>
      </c>
      <c r="I40" s="321">
        <f>IF((B40/100)&gt;'Resultaat gunningscriterium SEB'!$F$52,0,1)</f>
        <v>0</v>
      </c>
      <c r="J40" s="270">
        <f t="shared" si="2"/>
        <v>0</v>
      </c>
      <c r="K40" s="274"/>
      <c r="L40" s="272">
        <v>36</v>
      </c>
      <c r="M40" s="268" cm="1">
        <f t="array" ref="M40">_xlfn.IFS(L40&gt;'Invulblad inkoper'!$F$30,'Invulblad inkoper'!$I$30,L40&gt;'Invulblad inkoper'!$F$29,'Invulblad inkoper'!$I$29,L40&gt;'Invulblad inkoper'!$F$28,'Invulblad inkoper'!$I$28)</f>
        <v>5</v>
      </c>
      <c r="N40" s="321">
        <f>IF((B40/100)&gt;'Resultaat gunningscriterium SEB'!$F$69,0,1)</f>
        <v>0</v>
      </c>
      <c r="O40" s="270">
        <f t="shared" si="3"/>
        <v>0</v>
      </c>
    </row>
    <row r="41" spans="2:15">
      <c r="B41" s="272">
        <v>37</v>
      </c>
      <c r="C41" s="268" cm="1">
        <f t="array" ref="C41">_xlfn.IFS(B41&gt;'Invulblad inkoper'!$F$16,'Invulblad inkoper'!$I$16,B41&gt;'Invulblad inkoper'!$F$15,'Invulblad inkoper'!$I$15,B41&gt;'Invulblad inkoper'!$F$14,'Invulblad inkoper'!$I$14)</f>
        <v>3.3333333333333335</v>
      </c>
      <c r="D41" s="267">
        <f>IF((B41/100)&gt;'Resultaat gunningscriterium SEB'!$G$26,0,1)</f>
        <v>0</v>
      </c>
      <c r="E41" s="270">
        <f t="shared" si="0"/>
        <v>0</v>
      </c>
      <c r="G41" s="272">
        <v>37</v>
      </c>
      <c r="H41" s="268" cm="1">
        <f t="array" ref="H41">_xlfn.IFS(G41&gt;'Invulblad inkoper'!$F$23,'Invulblad inkoper'!$I$23,G41&gt;'Invulblad inkoper'!$F$22,'Invulblad inkoper'!$I$22,G41&gt;'Invulblad inkoper'!$F$21,'Invulblad inkoper'!$I$21)</f>
        <v>3.3333333333333335</v>
      </c>
      <c r="I41" s="321">
        <f>IF((B41/100)&gt;'Resultaat gunningscriterium SEB'!$F$52,0,1)</f>
        <v>0</v>
      </c>
      <c r="J41" s="270">
        <f t="shared" si="2"/>
        <v>0</v>
      </c>
      <c r="K41" s="274"/>
      <c r="L41" s="272">
        <v>37</v>
      </c>
      <c r="M41" s="268" cm="1">
        <f t="array" ref="M41">_xlfn.IFS(L41&gt;'Invulblad inkoper'!$F$30,'Invulblad inkoper'!$I$30,L41&gt;'Invulblad inkoper'!$F$29,'Invulblad inkoper'!$I$29,L41&gt;'Invulblad inkoper'!$F$28,'Invulblad inkoper'!$I$28)</f>
        <v>5</v>
      </c>
      <c r="N41" s="321">
        <f>IF((B41/100)&gt;'Resultaat gunningscriterium SEB'!$F$69,0,1)</f>
        <v>0</v>
      </c>
      <c r="O41" s="270">
        <f t="shared" si="3"/>
        <v>0</v>
      </c>
    </row>
    <row r="42" spans="2:15">
      <c r="B42" s="272">
        <v>38</v>
      </c>
      <c r="C42" s="268" cm="1">
        <f t="array" ref="C42">_xlfn.IFS(B42&gt;'Invulblad inkoper'!$F$16,'Invulblad inkoper'!$I$16,B42&gt;'Invulblad inkoper'!$F$15,'Invulblad inkoper'!$I$15,B42&gt;'Invulblad inkoper'!$F$14,'Invulblad inkoper'!$I$14)</f>
        <v>3.3333333333333335</v>
      </c>
      <c r="D42" s="267">
        <f>IF((B42/100)&gt;'Resultaat gunningscriterium SEB'!$G$26,0,1)</f>
        <v>0</v>
      </c>
      <c r="E42" s="270">
        <f t="shared" si="0"/>
        <v>0</v>
      </c>
      <c r="G42" s="272">
        <v>38</v>
      </c>
      <c r="H42" s="268" cm="1">
        <f t="array" ref="H42">_xlfn.IFS(G42&gt;'Invulblad inkoper'!$F$23,'Invulblad inkoper'!$I$23,G42&gt;'Invulblad inkoper'!$F$22,'Invulblad inkoper'!$I$22,G42&gt;'Invulblad inkoper'!$F$21,'Invulblad inkoper'!$I$21)</f>
        <v>3.3333333333333335</v>
      </c>
      <c r="I42" s="321">
        <f>IF((B42/100)&gt;'Resultaat gunningscriterium SEB'!$F$52,0,1)</f>
        <v>0</v>
      </c>
      <c r="J42" s="270">
        <f t="shared" si="2"/>
        <v>0</v>
      </c>
      <c r="K42" s="274"/>
      <c r="L42" s="272">
        <v>38</v>
      </c>
      <c r="M42" s="268" cm="1">
        <f t="array" ref="M42">_xlfn.IFS(L42&gt;'Invulblad inkoper'!$F$30,'Invulblad inkoper'!$I$30,L42&gt;'Invulblad inkoper'!$F$29,'Invulblad inkoper'!$I$29,L42&gt;'Invulblad inkoper'!$F$28,'Invulblad inkoper'!$I$28)</f>
        <v>5</v>
      </c>
      <c r="N42" s="321">
        <f>IF((B42/100)&gt;'Resultaat gunningscriterium SEB'!$F$69,0,1)</f>
        <v>0</v>
      </c>
      <c r="O42" s="270">
        <f t="shared" si="3"/>
        <v>0</v>
      </c>
    </row>
    <row r="43" spans="2:15">
      <c r="B43" s="272">
        <v>39</v>
      </c>
      <c r="C43" s="268" cm="1">
        <f t="array" ref="C43">_xlfn.IFS(B43&gt;'Invulblad inkoper'!$F$16,'Invulblad inkoper'!$I$16,B43&gt;'Invulblad inkoper'!$F$15,'Invulblad inkoper'!$I$15,B43&gt;'Invulblad inkoper'!$F$14,'Invulblad inkoper'!$I$14)</f>
        <v>3.3333333333333335</v>
      </c>
      <c r="D43" s="267">
        <f>IF((B43/100)&gt;'Resultaat gunningscriterium SEB'!$G$26,0,1)</f>
        <v>0</v>
      </c>
      <c r="E43" s="270">
        <f t="shared" si="0"/>
        <v>0</v>
      </c>
      <c r="G43" s="272">
        <v>39</v>
      </c>
      <c r="H43" s="268" cm="1">
        <f t="array" ref="H43">_xlfn.IFS(G43&gt;'Invulblad inkoper'!$F$23,'Invulblad inkoper'!$I$23,G43&gt;'Invulblad inkoper'!$F$22,'Invulblad inkoper'!$I$22,G43&gt;'Invulblad inkoper'!$F$21,'Invulblad inkoper'!$I$21)</f>
        <v>3.3333333333333335</v>
      </c>
      <c r="I43" s="321">
        <f>IF((B43/100)&gt;'Resultaat gunningscriterium SEB'!$F$52,0,1)</f>
        <v>0</v>
      </c>
      <c r="J43" s="270">
        <f t="shared" si="2"/>
        <v>0</v>
      </c>
      <c r="K43" s="274"/>
      <c r="L43" s="272">
        <v>39</v>
      </c>
      <c r="M43" s="268" cm="1">
        <f t="array" ref="M43">_xlfn.IFS(L43&gt;'Invulblad inkoper'!$F$30,'Invulblad inkoper'!$I$30,L43&gt;'Invulblad inkoper'!$F$29,'Invulblad inkoper'!$I$29,L43&gt;'Invulblad inkoper'!$F$28,'Invulblad inkoper'!$I$28)</f>
        <v>5</v>
      </c>
      <c r="N43" s="321">
        <f>IF((B43/100)&gt;'Resultaat gunningscriterium SEB'!$F$69,0,1)</f>
        <v>0</v>
      </c>
      <c r="O43" s="270">
        <f t="shared" si="3"/>
        <v>0</v>
      </c>
    </row>
    <row r="44" spans="2:15">
      <c r="B44" s="272">
        <v>40</v>
      </c>
      <c r="C44" s="268" cm="1">
        <f t="array" ref="C44">_xlfn.IFS(B44&gt;'Invulblad inkoper'!$F$16,'Invulblad inkoper'!$I$16,B44&gt;'Invulblad inkoper'!$F$15,'Invulblad inkoper'!$I$15,B44&gt;'Invulblad inkoper'!$F$14,'Invulblad inkoper'!$I$14)</f>
        <v>3.3333333333333335</v>
      </c>
      <c r="D44" s="267">
        <f>IF((B44/100)&gt;'Resultaat gunningscriterium SEB'!$G$26,0,1)</f>
        <v>0</v>
      </c>
      <c r="E44" s="270">
        <f t="shared" si="0"/>
        <v>0</v>
      </c>
      <c r="G44" s="272">
        <v>40</v>
      </c>
      <c r="H44" s="268" cm="1">
        <f t="array" ref="H44">_xlfn.IFS(G44&gt;'Invulblad inkoper'!$F$23,'Invulblad inkoper'!$I$23,G44&gt;'Invulblad inkoper'!$F$22,'Invulblad inkoper'!$I$22,G44&gt;'Invulblad inkoper'!$F$21,'Invulblad inkoper'!$I$21)</f>
        <v>3.3333333333333335</v>
      </c>
      <c r="I44" s="321">
        <f>IF((B44/100)&gt;'Resultaat gunningscriterium SEB'!$F$52,0,1)</f>
        <v>0</v>
      </c>
      <c r="J44" s="270">
        <f t="shared" si="2"/>
        <v>0</v>
      </c>
      <c r="K44" s="274"/>
      <c r="L44" s="272">
        <v>40</v>
      </c>
      <c r="M44" s="268" cm="1">
        <f t="array" ref="M44">_xlfn.IFS(L44&gt;'Invulblad inkoper'!$F$30,'Invulblad inkoper'!$I$30,L44&gt;'Invulblad inkoper'!$F$29,'Invulblad inkoper'!$I$29,L44&gt;'Invulblad inkoper'!$F$28,'Invulblad inkoper'!$I$28)</f>
        <v>5</v>
      </c>
      <c r="N44" s="321">
        <f>IF((B44/100)&gt;'Resultaat gunningscriterium SEB'!$F$69,0,1)</f>
        <v>0</v>
      </c>
      <c r="O44" s="270">
        <f t="shared" si="3"/>
        <v>0</v>
      </c>
    </row>
    <row r="45" spans="2:15">
      <c r="B45" s="272">
        <v>41</v>
      </c>
      <c r="C45" s="268" cm="1">
        <f t="array" ref="C45">_xlfn.IFS(B45&gt;'Invulblad inkoper'!$F$16,'Invulblad inkoper'!$I$16,B45&gt;'Invulblad inkoper'!$F$15,'Invulblad inkoper'!$I$15,B45&gt;'Invulblad inkoper'!$F$14,'Invulblad inkoper'!$I$14)</f>
        <v>3.3333333333333335</v>
      </c>
      <c r="D45" s="267">
        <f>IF((B45/100)&gt;'Resultaat gunningscriterium SEB'!$G$26,0,1)</f>
        <v>0</v>
      </c>
      <c r="E45" s="270">
        <f t="shared" si="0"/>
        <v>0</v>
      </c>
      <c r="G45" s="272">
        <v>41</v>
      </c>
      <c r="H45" s="268" cm="1">
        <f t="array" ref="H45">_xlfn.IFS(G45&gt;'Invulblad inkoper'!$F$23,'Invulblad inkoper'!$I$23,G45&gt;'Invulblad inkoper'!$F$22,'Invulblad inkoper'!$I$22,G45&gt;'Invulblad inkoper'!$F$21,'Invulblad inkoper'!$I$21)</f>
        <v>3.3333333333333335</v>
      </c>
      <c r="I45" s="321">
        <f>IF((B45/100)&gt;'Resultaat gunningscriterium SEB'!$F$52,0,1)</f>
        <v>0</v>
      </c>
      <c r="J45" s="270">
        <f t="shared" si="2"/>
        <v>0</v>
      </c>
      <c r="K45" s="274"/>
      <c r="L45" s="272">
        <v>41</v>
      </c>
      <c r="M45" s="268" cm="1">
        <f t="array" ref="M45">_xlfn.IFS(L45&gt;'Invulblad inkoper'!$F$30,'Invulblad inkoper'!$I$30,L45&gt;'Invulblad inkoper'!$F$29,'Invulblad inkoper'!$I$29,L45&gt;'Invulblad inkoper'!$F$28,'Invulblad inkoper'!$I$28)</f>
        <v>0</v>
      </c>
      <c r="N45" s="321">
        <f>IF((B45/100)&gt;'Resultaat gunningscriterium SEB'!$F$69,0,1)</f>
        <v>0</v>
      </c>
      <c r="O45" s="270">
        <f t="shared" si="3"/>
        <v>0</v>
      </c>
    </row>
    <row r="46" spans="2:15">
      <c r="B46" s="272">
        <v>42</v>
      </c>
      <c r="C46" s="268" cm="1">
        <f t="array" ref="C46">_xlfn.IFS(B46&gt;'Invulblad inkoper'!$F$16,'Invulblad inkoper'!$I$16,B46&gt;'Invulblad inkoper'!$F$15,'Invulblad inkoper'!$I$15,B46&gt;'Invulblad inkoper'!$F$14,'Invulblad inkoper'!$I$14)</f>
        <v>3.3333333333333335</v>
      </c>
      <c r="D46" s="267">
        <f>IF((B46/100)&gt;'Resultaat gunningscriterium SEB'!$G$26,0,1)</f>
        <v>0</v>
      </c>
      <c r="E46" s="270">
        <f t="shared" si="0"/>
        <v>0</v>
      </c>
      <c r="G46" s="272">
        <v>42</v>
      </c>
      <c r="H46" s="268" cm="1">
        <f t="array" ref="H46">_xlfn.IFS(G46&gt;'Invulblad inkoper'!$F$23,'Invulblad inkoper'!$I$23,G46&gt;'Invulblad inkoper'!$F$22,'Invulblad inkoper'!$I$22,G46&gt;'Invulblad inkoper'!$F$21,'Invulblad inkoper'!$I$21)</f>
        <v>3.3333333333333335</v>
      </c>
      <c r="I46" s="321">
        <f>IF((B46/100)&gt;'Resultaat gunningscriterium SEB'!$F$52,0,1)</f>
        <v>0</v>
      </c>
      <c r="J46" s="270">
        <f t="shared" si="2"/>
        <v>0</v>
      </c>
      <c r="K46" s="274"/>
      <c r="L46" s="272">
        <v>42</v>
      </c>
      <c r="M46" s="268" cm="1">
        <f t="array" ref="M46">_xlfn.IFS(L46&gt;'Invulblad inkoper'!$F$30,'Invulblad inkoper'!$I$30,L46&gt;'Invulblad inkoper'!$F$29,'Invulblad inkoper'!$I$29,L46&gt;'Invulblad inkoper'!$F$28,'Invulblad inkoper'!$I$28)</f>
        <v>0</v>
      </c>
      <c r="N46" s="321">
        <f>IF((B46/100)&gt;'Resultaat gunningscriterium SEB'!$F$69,0,1)</f>
        <v>0</v>
      </c>
      <c r="O46" s="270">
        <f t="shared" si="3"/>
        <v>0</v>
      </c>
    </row>
    <row r="47" spans="2:15">
      <c r="B47" s="272">
        <v>43</v>
      </c>
      <c r="C47" s="268" cm="1">
        <f t="array" ref="C47">_xlfn.IFS(B47&gt;'Invulblad inkoper'!$F$16,'Invulblad inkoper'!$I$16,B47&gt;'Invulblad inkoper'!$F$15,'Invulblad inkoper'!$I$15,B47&gt;'Invulblad inkoper'!$F$14,'Invulblad inkoper'!$I$14)</f>
        <v>3.3333333333333335</v>
      </c>
      <c r="D47" s="267">
        <f>IF((B47/100)&gt;'Resultaat gunningscriterium SEB'!$G$26,0,1)</f>
        <v>0</v>
      </c>
      <c r="E47" s="270">
        <f t="shared" si="0"/>
        <v>0</v>
      </c>
      <c r="G47" s="272">
        <v>43</v>
      </c>
      <c r="H47" s="268" cm="1">
        <f t="array" ref="H47">_xlfn.IFS(G47&gt;'Invulblad inkoper'!$F$23,'Invulblad inkoper'!$I$23,G47&gt;'Invulblad inkoper'!$F$22,'Invulblad inkoper'!$I$22,G47&gt;'Invulblad inkoper'!$F$21,'Invulblad inkoper'!$I$21)</f>
        <v>3.3333333333333335</v>
      </c>
      <c r="I47" s="321">
        <f>IF((B47/100)&gt;'Resultaat gunningscriterium SEB'!$F$52,0,1)</f>
        <v>0</v>
      </c>
      <c r="J47" s="270">
        <f t="shared" si="2"/>
        <v>0</v>
      </c>
      <c r="K47" s="274"/>
      <c r="L47" s="272">
        <v>43</v>
      </c>
      <c r="M47" s="268" cm="1">
        <f t="array" ref="M47">_xlfn.IFS(L47&gt;'Invulblad inkoper'!$F$30,'Invulblad inkoper'!$I$30,L47&gt;'Invulblad inkoper'!$F$29,'Invulblad inkoper'!$I$29,L47&gt;'Invulblad inkoper'!$F$28,'Invulblad inkoper'!$I$28)</f>
        <v>0</v>
      </c>
      <c r="N47" s="321">
        <f>IF((B47/100)&gt;'Resultaat gunningscriterium SEB'!$F$69,0,1)</f>
        <v>0</v>
      </c>
      <c r="O47" s="270">
        <f t="shared" si="3"/>
        <v>0</v>
      </c>
    </row>
    <row r="48" spans="2:15">
      <c r="B48" s="272">
        <v>44</v>
      </c>
      <c r="C48" s="268" cm="1">
        <f t="array" ref="C48">_xlfn.IFS(B48&gt;'Invulblad inkoper'!$F$16,'Invulblad inkoper'!$I$16,B48&gt;'Invulblad inkoper'!$F$15,'Invulblad inkoper'!$I$15,B48&gt;'Invulblad inkoper'!$F$14,'Invulblad inkoper'!$I$14)</f>
        <v>3.3333333333333335</v>
      </c>
      <c r="D48" s="267">
        <f>IF((B48/100)&gt;'Resultaat gunningscriterium SEB'!$G$26,0,1)</f>
        <v>0</v>
      </c>
      <c r="E48" s="270">
        <f t="shared" si="0"/>
        <v>0</v>
      </c>
      <c r="G48" s="272">
        <v>44</v>
      </c>
      <c r="H48" s="268" cm="1">
        <f t="array" ref="H48">_xlfn.IFS(G48&gt;'Invulblad inkoper'!$F$23,'Invulblad inkoper'!$I$23,G48&gt;'Invulblad inkoper'!$F$22,'Invulblad inkoper'!$I$22,G48&gt;'Invulblad inkoper'!$F$21,'Invulblad inkoper'!$I$21)</f>
        <v>3.3333333333333335</v>
      </c>
      <c r="I48" s="321">
        <f>IF((B48/100)&gt;'Resultaat gunningscriterium SEB'!$F$52,0,1)</f>
        <v>0</v>
      </c>
      <c r="J48" s="270">
        <f t="shared" si="2"/>
        <v>0</v>
      </c>
      <c r="K48" s="274"/>
      <c r="L48" s="272">
        <v>44</v>
      </c>
      <c r="M48" s="268" cm="1">
        <f t="array" ref="M48">_xlfn.IFS(L48&gt;'Invulblad inkoper'!$F$30,'Invulblad inkoper'!$I$30,L48&gt;'Invulblad inkoper'!$F$29,'Invulblad inkoper'!$I$29,L48&gt;'Invulblad inkoper'!$F$28,'Invulblad inkoper'!$I$28)</f>
        <v>0</v>
      </c>
      <c r="N48" s="321">
        <f>IF((B48/100)&gt;'Resultaat gunningscriterium SEB'!$F$69,0,1)</f>
        <v>0</v>
      </c>
      <c r="O48" s="270">
        <f t="shared" si="3"/>
        <v>0</v>
      </c>
    </row>
    <row r="49" spans="2:15">
      <c r="B49" s="272">
        <v>45</v>
      </c>
      <c r="C49" s="268" cm="1">
        <f t="array" ref="C49">_xlfn.IFS(B49&gt;'Invulblad inkoper'!$F$16,'Invulblad inkoper'!$I$16,B49&gt;'Invulblad inkoper'!$F$15,'Invulblad inkoper'!$I$15,B49&gt;'Invulblad inkoper'!$F$14,'Invulblad inkoper'!$I$14)</f>
        <v>3.3333333333333335</v>
      </c>
      <c r="D49" s="267">
        <f>IF((B49/100)&gt;'Resultaat gunningscriterium SEB'!$G$26,0,1)</f>
        <v>0</v>
      </c>
      <c r="E49" s="270">
        <f t="shared" si="0"/>
        <v>0</v>
      </c>
      <c r="G49" s="272">
        <v>45</v>
      </c>
      <c r="H49" s="268" cm="1">
        <f t="array" ref="H49">_xlfn.IFS(G49&gt;'Invulblad inkoper'!$F$23,'Invulblad inkoper'!$I$23,G49&gt;'Invulblad inkoper'!$F$22,'Invulblad inkoper'!$I$22,G49&gt;'Invulblad inkoper'!$F$21,'Invulblad inkoper'!$I$21)</f>
        <v>3.3333333333333335</v>
      </c>
      <c r="I49" s="321">
        <f>IF((B49/100)&gt;'Resultaat gunningscriterium SEB'!$F$52,0,1)</f>
        <v>0</v>
      </c>
      <c r="J49" s="270">
        <f t="shared" si="2"/>
        <v>0</v>
      </c>
      <c r="K49" s="274"/>
      <c r="L49" s="272">
        <v>45</v>
      </c>
      <c r="M49" s="268" cm="1">
        <f t="array" ref="M49">_xlfn.IFS(L49&gt;'Invulblad inkoper'!$F$30,'Invulblad inkoper'!$I$30,L49&gt;'Invulblad inkoper'!$F$29,'Invulblad inkoper'!$I$29,L49&gt;'Invulblad inkoper'!$F$28,'Invulblad inkoper'!$I$28)</f>
        <v>0</v>
      </c>
      <c r="N49" s="321">
        <f>IF((B49/100)&gt;'Resultaat gunningscriterium SEB'!$F$69,0,1)</f>
        <v>0</v>
      </c>
      <c r="O49" s="270">
        <f t="shared" si="3"/>
        <v>0</v>
      </c>
    </row>
    <row r="50" spans="2:15">
      <c r="B50" s="272">
        <v>46</v>
      </c>
      <c r="C50" s="268" cm="1">
        <f t="array" ref="C50">_xlfn.IFS(B50&gt;'Invulblad inkoper'!$F$16,'Invulblad inkoper'!$I$16,B50&gt;'Invulblad inkoper'!$F$15,'Invulblad inkoper'!$I$15,B50&gt;'Invulblad inkoper'!$F$14,'Invulblad inkoper'!$I$14)</f>
        <v>3.3333333333333335</v>
      </c>
      <c r="D50" s="267">
        <f>IF((B50/100)&gt;'Resultaat gunningscriterium SEB'!$G$26,0,1)</f>
        <v>0</v>
      </c>
      <c r="E50" s="270">
        <f t="shared" si="0"/>
        <v>0</v>
      </c>
      <c r="G50" s="272">
        <v>46</v>
      </c>
      <c r="H50" s="268" cm="1">
        <f t="array" ref="H50">_xlfn.IFS(G50&gt;'Invulblad inkoper'!$F$23,'Invulblad inkoper'!$I$23,G50&gt;'Invulblad inkoper'!$F$22,'Invulblad inkoper'!$I$22,G50&gt;'Invulblad inkoper'!$F$21,'Invulblad inkoper'!$I$21)</f>
        <v>3.3333333333333335</v>
      </c>
      <c r="I50" s="321">
        <f>IF((B50/100)&gt;'Resultaat gunningscriterium SEB'!$F$52,0,1)</f>
        <v>0</v>
      </c>
      <c r="J50" s="270">
        <f t="shared" si="2"/>
        <v>0</v>
      </c>
      <c r="K50" s="274"/>
      <c r="L50" s="272">
        <v>46</v>
      </c>
      <c r="M50" s="268" cm="1">
        <f t="array" ref="M50">_xlfn.IFS(L50&gt;'Invulblad inkoper'!$F$30,'Invulblad inkoper'!$I$30,L50&gt;'Invulblad inkoper'!$F$29,'Invulblad inkoper'!$I$29,L50&gt;'Invulblad inkoper'!$F$28,'Invulblad inkoper'!$I$28)</f>
        <v>0</v>
      </c>
      <c r="N50" s="321">
        <f>IF((B50/100)&gt;'Resultaat gunningscriterium SEB'!$F$69,0,1)</f>
        <v>0</v>
      </c>
      <c r="O50" s="270">
        <f t="shared" si="3"/>
        <v>0</v>
      </c>
    </row>
    <row r="51" spans="2:15">
      <c r="B51" s="272">
        <v>47</v>
      </c>
      <c r="C51" s="268" cm="1">
        <f t="array" ref="C51">_xlfn.IFS(B51&gt;'Invulblad inkoper'!$F$16,'Invulblad inkoper'!$I$16,B51&gt;'Invulblad inkoper'!$F$15,'Invulblad inkoper'!$I$15,B51&gt;'Invulblad inkoper'!$F$14,'Invulblad inkoper'!$I$14)</f>
        <v>3.3333333333333335</v>
      </c>
      <c r="D51" s="267">
        <f>IF((B51/100)&gt;'Resultaat gunningscriterium SEB'!$G$26,0,1)</f>
        <v>0</v>
      </c>
      <c r="E51" s="270">
        <f t="shared" si="0"/>
        <v>0</v>
      </c>
      <c r="G51" s="272">
        <v>47</v>
      </c>
      <c r="H51" s="268" cm="1">
        <f t="array" ref="H51">_xlfn.IFS(G51&gt;'Invulblad inkoper'!$F$23,'Invulblad inkoper'!$I$23,G51&gt;'Invulblad inkoper'!$F$22,'Invulblad inkoper'!$I$22,G51&gt;'Invulblad inkoper'!$F$21,'Invulblad inkoper'!$I$21)</f>
        <v>3.3333333333333335</v>
      </c>
      <c r="I51" s="321">
        <f>IF((B51/100)&gt;'Resultaat gunningscriterium SEB'!$F$52,0,1)</f>
        <v>0</v>
      </c>
      <c r="J51" s="270">
        <f t="shared" si="2"/>
        <v>0</v>
      </c>
      <c r="K51" s="274"/>
      <c r="L51" s="272">
        <v>47</v>
      </c>
      <c r="M51" s="268" cm="1">
        <f t="array" ref="M51">_xlfn.IFS(L51&gt;'Invulblad inkoper'!$F$30,'Invulblad inkoper'!$I$30,L51&gt;'Invulblad inkoper'!$F$29,'Invulblad inkoper'!$I$29,L51&gt;'Invulblad inkoper'!$F$28,'Invulblad inkoper'!$I$28)</f>
        <v>0</v>
      </c>
      <c r="N51" s="321">
        <f>IF((B51/100)&gt;'Resultaat gunningscriterium SEB'!$F$69,0,1)</f>
        <v>0</v>
      </c>
      <c r="O51" s="270">
        <f t="shared" si="3"/>
        <v>0</v>
      </c>
    </row>
    <row r="52" spans="2:15">
      <c r="B52" s="272">
        <v>48</v>
      </c>
      <c r="C52" s="268" cm="1">
        <f t="array" ref="C52">_xlfn.IFS(B52&gt;'Invulblad inkoper'!$F$16,'Invulblad inkoper'!$I$16,B52&gt;'Invulblad inkoper'!$F$15,'Invulblad inkoper'!$I$15,B52&gt;'Invulblad inkoper'!$F$14,'Invulblad inkoper'!$I$14)</f>
        <v>3.3333333333333335</v>
      </c>
      <c r="D52" s="267">
        <f>IF((B52/100)&gt;'Resultaat gunningscriterium SEB'!$G$26,0,1)</f>
        <v>0</v>
      </c>
      <c r="E52" s="270">
        <f t="shared" si="0"/>
        <v>0</v>
      </c>
      <c r="G52" s="272">
        <v>48</v>
      </c>
      <c r="H52" s="268" cm="1">
        <f t="array" ref="H52">_xlfn.IFS(G52&gt;'Invulblad inkoper'!$F$23,'Invulblad inkoper'!$I$23,G52&gt;'Invulblad inkoper'!$F$22,'Invulblad inkoper'!$I$22,G52&gt;'Invulblad inkoper'!$F$21,'Invulblad inkoper'!$I$21)</f>
        <v>3.3333333333333335</v>
      </c>
      <c r="I52" s="321">
        <f>IF((B52/100)&gt;'Resultaat gunningscriterium SEB'!$F$52,0,1)</f>
        <v>0</v>
      </c>
      <c r="J52" s="270">
        <f t="shared" si="2"/>
        <v>0</v>
      </c>
      <c r="K52" s="274"/>
      <c r="L52" s="272">
        <v>48</v>
      </c>
      <c r="M52" s="268" cm="1">
        <f t="array" ref="M52">_xlfn.IFS(L52&gt;'Invulblad inkoper'!$F$30,'Invulblad inkoper'!$I$30,L52&gt;'Invulblad inkoper'!$F$29,'Invulblad inkoper'!$I$29,L52&gt;'Invulblad inkoper'!$F$28,'Invulblad inkoper'!$I$28)</f>
        <v>0</v>
      </c>
      <c r="N52" s="321">
        <f>IF((B52/100)&gt;'Resultaat gunningscriterium SEB'!$F$69,0,1)</f>
        <v>0</v>
      </c>
      <c r="O52" s="270">
        <f t="shared" si="3"/>
        <v>0</v>
      </c>
    </row>
    <row r="53" spans="2:15">
      <c r="B53" s="272">
        <v>49</v>
      </c>
      <c r="C53" s="268" cm="1">
        <f t="array" ref="C53">_xlfn.IFS(B53&gt;'Invulblad inkoper'!$F$16,'Invulblad inkoper'!$I$16,B53&gt;'Invulblad inkoper'!$F$15,'Invulblad inkoper'!$I$15,B53&gt;'Invulblad inkoper'!$F$14,'Invulblad inkoper'!$I$14)</f>
        <v>3.3333333333333335</v>
      </c>
      <c r="D53" s="267">
        <f>IF((B53/100)&gt;'Resultaat gunningscriterium SEB'!$G$26,0,1)</f>
        <v>0</v>
      </c>
      <c r="E53" s="270">
        <f t="shared" si="0"/>
        <v>0</v>
      </c>
      <c r="G53" s="272">
        <v>49</v>
      </c>
      <c r="H53" s="268" cm="1">
        <f t="array" ref="H53">_xlfn.IFS(G53&gt;'Invulblad inkoper'!$F$23,'Invulblad inkoper'!$I$23,G53&gt;'Invulblad inkoper'!$F$22,'Invulblad inkoper'!$I$22,G53&gt;'Invulblad inkoper'!$F$21,'Invulblad inkoper'!$I$21)</f>
        <v>3.3333333333333335</v>
      </c>
      <c r="I53" s="321">
        <f>IF((B53/100)&gt;'Resultaat gunningscriterium SEB'!$F$52,0,1)</f>
        <v>0</v>
      </c>
      <c r="J53" s="270">
        <f t="shared" si="2"/>
        <v>0</v>
      </c>
      <c r="K53" s="274"/>
      <c r="L53" s="272">
        <v>49</v>
      </c>
      <c r="M53" s="268" cm="1">
        <f t="array" ref="M53">_xlfn.IFS(L53&gt;'Invulblad inkoper'!$F$30,'Invulblad inkoper'!$I$30,L53&gt;'Invulblad inkoper'!$F$29,'Invulblad inkoper'!$I$29,L53&gt;'Invulblad inkoper'!$F$28,'Invulblad inkoper'!$I$28)</f>
        <v>0</v>
      </c>
      <c r="N53" s="321">
        <f>IF((B53/100)&gt;'Resultaat gunningscriterium SEB'!$F$69,0,1)</f>
        <v>0</v>
      </c>
      <c r="O53" s="270">
        <f t="shared" si="3"/>
        <v>0</v>
      </c>
    </row>
    <row r="54" spans="2:15">
      <c r="B54" s="272">
        <v>50</v>
      </c>
      <c r="C54" s="268" cm="1">
        <f t="array" ref="C54">_xlfn.IFS(B54&gt;'Invulblad inkoper'!$F$16,'Invulblad inkoper'!$I$16,B54&gt;'Invulblad inkoper'!$F$15,'Invulblad inkoper'!$I$15,B54&gt;'Invulblad inkoper'!$F$14,'Invulblad inkoper'!$I$14)</f>
        <v>3.3333333333333335</v>
      </c>
      <c r="D54" s="267">
        <f>IF((B54/100)&gt;'Resultaat gunningscriterium SEB'!$G$26,0,1)</f>
        <v>0</v>
      </c>
      <c r="E54" s="270">
        <f t="shared" si="0"/>
        <v>0</v>
      </c>
      <c r="G54" s="272">
        <v>50</v>
      </c>
      <c r="H54" s="268" cm="1">
        <f t="array" ref="H54">_xlfn.IFS(G54&gt;'Invulblad inkoper'!$F$23,'Invulblad inkoper'!$I$23,G54&gt;'Invulblad inkoper'!$F$22,'Invulblad inkoper'!$I$22,G54&gt;'Invulblad inkoper'!$F$21,'Invulblad inkoper'!$I$21)</f>
        <v>3.3333333333333335</v>
      </c>
      <c r="I54" s="321">
        <f>IF((B54/100)&gt;'Resultaat gunningscriterium SEB'!$F$52,0,1)</f>
        <v>0</v>
      </c>
      <c r="J54" s="270">
        <f t="shared" si="2"/>
        <v>0</v>
      </c>
      <c r="K54" s="274"/>
      <c r="L54" s="272">
        <v>50</v>
      </c>
      <c r="M54" s="268" cm="1">
        <f t="array" ref="M54">_xlfn.IFS(L54&gt;'Invulblad inkoper'!$F$30,'Invulblad inkoper'!$I$30,L54&gt;'Invulblad inkoper'!$F$29,'Invulblad inkoper'!$I$29,L54&gt;'Invulblad inkoper'!$F$28,'Invulblad inkoper'!$I$28)</f>
        <v>0</v>
      </c>
      <c r="N54" s="321">
        <f>IF((B54/100)&gt;'Resultaat gunningscriterium SEB'!$F$69,0,1)</f>
        <v>0</v>
      </c>
      <c r="O54" s="270">
        <f t="shared" si="3"/>
        <v>0</v>
      </c>
    </row>
    <row r="55" spans="2:15">
      <c r="B55" s="272">
        <v>51</v>
      </c>
      <c r="C55" s="268" cm="1">
        <f t="array" ref="C55">_xlfn.IFS(B55&gt;'Invulblad inkoper'!$F$16,'Invulblad inkoper'!$I$16,B55&gt;'Invulblad inkoper'!$F$15,'Invulblad inkoper'!$I$15,B55&gt;'Invulblad inkoper'!$F$14,'Invulblad inkoper'!$I$14)</f>
        <v>0</v>
      </c>
      <c r="D55" s="267">
        <f>IF((B55/100)&gt;'Resultaat gunningscriterium SEB'!$G$26,0,1)</f>
        <v>0</v>
      </c>
      <c r="E55" s="270">
        <f t="shared" si="0"/>
        <v>0</v>
      </c>
      <c r="G55" s="272">
        <v>51</v>
      </c>
      <c r="H55" s="268" cm="1">
        <f t="array" ref="H55">_xlfn.IFS(G55&gt;'Invulblad inkoper'!$F$23,'Invulblad inkoper'!$I$23,G55&gt;'Invulblad inkoper'!$F$22,'Invulblad inkoper'!$I$22,G55&gt;'Invulblad inkoper'!$F$21,'Invulblad inkoper'!$I$21)</f>
        <v>0</v>
      </c>
      <c r="I55" s="321">
        <f>IF((B55/100)&gt;'Resultaat gunningscriterium SEB'!$F$52,0,1)</f>
        <v>0</v>
      </c>
      <c r="J55" s="270">
        <f t="shared" si="2"/>
        <v>0</v>
      </c>
      <c r="K55" s="274"/>
      <c r="L55" s="272">
        <v>51</v>
      </c>
      <c r="M55" s="268" cm="1">
        <f t="array" ref="M55">_xlfn.IFS(L55&gt;'Invulblad inkoper'!$F$30,'Invulblad inkoper'!$I$30,L55&gt;'Invulblad inkoper'!$F$29,'Invulblad inkoper'!$I$29,L55&gt;'Invulblad inkoper'!$F$28,'Invulblad inkoper'!$I$28)</f>
        <v>0</v>
      </c>
      <c r="N55" s="321">
        <f>IF((B55/100)&gt;'Resultaat gunningscriterium SEB'!$F$69,0,1)</f>
        <v>0</v>
      </c>
      <c r="O55" s="270">
        <f t="shared" si="3"/>
        <v>0</v>
      </c>
    </row>
    <row r="56" spans="2:15">
      <c r="B56" s="272">
        <v>52</v>
      </c>
      <c r="C56" s="268" cm="1">
        <f t="array" ref="C56">_xlfn.IFS(B56&gt;'Invulblad inkoper'!$F$16,'Invulblad inkoper'!$I$16,B56&gt;'Invulblad inkoper'!$F$15,'Invulblad inkoper'!$I$15,B56&gt;'Invulblad inkoper'!$F$14,'Invulblad inkoper'!$I$14)</f>
        <v>0</v>
      </c>
      <c r="D56" s="267">
        <f>IF((B56/100)&gt;'Resultaat gunningscriterium SEB'!$G$26,0,1)</f>
        <v>0</v>
      </c>
      <c r="E56" s="270">
        <f t="shared" si="0"/>
        <v>0</v>
      </c>
      <c r="G56" s="272">
        <v>52</v>
      </c>
      <c r="H56" s="268" cm="1">
        <f t="array" ref="H56">_xlfn.IFS(G56&gt;'Invulblad inkoper'!$F$23,'Invulblad inkoper'!$I$23,G56&gt;'Invulblad inkoper'!$F$22,'Invulblad inkoper'!$I$22,G56&gt;'Invulblad inkoper'!$F$21,'Invulblad inkoper'!$I$21)</f>
        <v>0</v>
      </c>
      <c r="I56" s="321">
        <f>IF((B56/100)&gt;'Resultaat gunningscriterium SEB'!$F$52,0,1)</f>
        <v>0</v>
      </c>
      <c r="J56" s="270">
        <f t="shared" si="2"/>
        <v>0</v>
      </c>
      <c r="K56" s="274"/>
      <c r="L56" s="272">
        <v>52</v>
      </c>
      <c r="M56" s="268" cm="1">
        <f t="array" ref="M56">_xlfn.IFS(L56&gt;'Invulblad inkoper'!$F$30,'Invulblad inkoper'!$I$30,L56&gt;'Invulblad inkoper'!$F$29,'Invulblad inkoper'!$I$29,L56&gt;'Invulblad inkoper'!$F$28,'Invulblad inkoper'!$I$28)</f>
        <v>0</v>
      </c>
      <c r="N56" s="321">
        <f>IF((B56/100)&gt;'Resultaat gunningscriterium SEB'!$F$69,0,1)</f>
        <v>0</v>
      </c>
      <c r="O56" s="270">
        <f t="shared" si="3"/>
        <v>0</v>
      </c>
    </row>
    <row r="57" spans="2:15">
      <c r="B57" s="272">
        <v>53</v>
      </c>
      <c r="C57" s="268" cm="1">
        <f t="array" ref="C57">_xlfn.IFS(B57&gt;'Invulblad inkoper'!$F$16,'Invulblad inkoper'!$I$16,B57&gt;'Invulblad inkoper'!$F$15,'Invulblad inkoper'!$I$15,B57&gt;'Invulblad inkoper'!$F$14,'Invulblad inkoper'!$I$14)</f>
        <v>0</v>
      </c>
      <c r="D57" s="267">
        <f>IF((B57/100)&gt;'Resultaat gunningscriterium SEB'!$G$26,0,1)</f>
        <v>0</v>
      </c>
      <c r="E57" s="270">
        <f t="shared" si="0"/>
        <v>0</v>
      </c>
      <c r="G57" s="272">
        <v>53</v>
      </c>
      <c r="H57" s="268" cm="1">
        <f t="array" ref="H57">_xlfn.IFS(G57&gt;'Invulblad inkoper'!$F$23,'Invulblad inkoper'!$I$23,G57&gt;'Invulblad inkoper'!$F$22,'Invulblad inkoper'!$I$22,G57&gt;'Invulblad inkoper'!$F$21,'Invulblad inkoper'!$I$21)</f>
        <v>0</v>
      </c>
      <c r="I57" s="321">
        <f>IF((B57/100)&gt;'Resultaat gunningscriterium SEB'!$F$52,0,1)</f>
        <v>0</v>
      </c>
      <c r="J57" s="270">
        <f t="shared" si="2"/>
        <v>0</v>
      </c>
      <c r="K57" s="274"/>
      <c r="L57" s="272">
        <v>53</v>
      </c>
      <c r="M57" s="268" cm="1">
        <f t="array" ref="M57">_xlfn.IFS(L57&gt;'Invulblad inkoper'!$F$30,'Invulblad inkoper'!$I$30,L57&gt;'Invulblad inkoper'!$F$29,'Invulblad inkoper'!$I$29,L57&gt;'Invulblad inkoper'!$F$28,'Invulblad inkoper'!$I$28)</f>
        <v>0</v>
      </c>
      <c r="N57" s="321">
        <f>IF((B57/100)&gt;'Resultaat gunningscriterium SEB'!$F$69,0,1)</f>
        <v>0</v>
      </c>
      <c r="O57" s="270">
        <f t="shared" si="3"/>
        <v>0</v>
      </c>
    </row>
    <row r="58" spans="2:15">
      <c r="B58" s="272">
        <v>54</v>
      </c>
      <c r="C58" s="268" cm="1">
        <f t="array" ref="C58">_xlfn.IFS(B58&gt;'Invulblad inkoper'!$F$16,'Invulblad inkoper'!$I$16,B58&gt;'Invulblad inkoper'!$F$15,'Invulblad inkoper'!$I$15,B58&gt;'Invulblad inkoper'!$F$14,'Invulblad inkoper'!$I$14)</f>
        <v>0</v>
      </c>
      <c r="D58" s="267">
        <f>IF((B58/100)&gt;'Resultaat gunningscriterium SEB'!$G$26,0,1)</f>
        <v>0</v>
      </c>
      <c r="E58" s="270">
        <f t="shared" si="0"/>
        <v>0</v>
      </c>
      <c r="G58" s="272">
        <v>54</v>
      </c>
      <c r="H58" s="268" cm="1">
        <f t="array" ref="H58">_xlfn.IFS(G58&gt;'Invulblad inkoper'!$F$23,'Invulblad inkoper'!$I$23,G58&gt;'Invulblad inkoper'!$F$22,'Invulblad inkoper'!$I$22,G58&gt;'Invulblad inkoper'!$F$21,'Invulblad inkoper'!$I$21)</f>
        <v>0</v>
      </c>
      <c r="I58" s="321">
        <f>IF((B58/100)&gt;'Resultaat gunningscriterium SEB'!$F$52,0,1)</f>
        <v>0</v>
      </c>
      <c r="J58" s="270">
        <f t="shared" si="2"/>
        <v>0</v>
      </c>
      <c r="K58" s="274"/>
      <c r="L58" s="272">
        <v>54</v>
      </c>
      <c r="M58" s="268" cm="1">
        <f t="array" ref="M58">_xlfn.IFS(L58&gt;'Invulblad inkoper'!$F$30,'Invulblad inkoper'!$I$30,L58&gt;'Invulblad inkoper'!$F$29,'Invulblad inkoper'!$I$29,L58&gt;'Invulblad inkoper'!$F$28,'Invulblad inkoper'!$I$28)</f>
        <v>0</v>
      </c>
      <c r="N58" s="321">
        <f>IF((B58/100)&gt;'Resultaat gunningscriterium SEB'!$F$69,0,1)</f>
        <v>0</v>
      </c>
      <c r="O58" s="270">
        <f t="shared" si="3"/>
        <v>0</v>
      </c>
    </row>
    <row r="59" spans="2:15">
      <c r="B59" s="272">
        <v>55</v>
      </c>
      <c r="C59" s="268" cm="1">
        <f t="array" ref="C59">_xlfn.IFS(B59&gt;'Invulblad inkoper'!$F$16,'Invulblad inkoper'!$I$16,B59&gt;'Invulblad inkoper'!$F$15,'Invulblad inkoper'!$I$15,B59&gt;'Invulblad inkoper'!$F$14,'Invulblad inkoper'!$I$14)</f>
        <v>0</v>
      </c>
      <c r="D59" s="267">
        <f>IF((B59/100)&gt;'Resultaat gunningscriterium SEB'!$G$26,0,1)</f>
        <v>0</v>
      </c>
      <c r="E59" s="270">
        <f t="shared" si="0"/>
        <v>0</v>
      </c>
      <c r="G59" s="272">
        <v>55</v>
      </c>
      <c r="H59" s="268" cm="1">
        <f t="array" ref="H59">_xlfn.IFS(G59&gt;'Invulblad inkoper'!$F$23,'Invulblad inkoper'!$I$23,G59&gt;'Invulblad inkoper'!$F$22,'Invulblad inkoper'!$I$22,G59&gt;'Invulblad inkoper'!$F$21,'Invulblad inkoper'!$I$21)</f>
        <v>0</v>
      </c>
      <c r="I59" s="321">
        <f>IF((B59/100)&gt;'Resultaat gunningscriterium SEB'!$F$52,0,1)</f>
        <v>0</v>
      </c>
      <c r="J59" s="270">
        <f t="shared" si="2"/>
        <v>0</v>
      </c>
      <c r="K59" s="274"/>
      <c r="L59" s="272">
        <v>55</v>
      </c>
      <c r="M59" s="268" cm="1">
        <f t="array" ref="M59">_xlfn.IFS(L59&gt;'Invulblad inkoper'!$F$30,'Invulblad inkoper'!$I$30,L59&gt;'Invulblad inkoper'!$F$29,'Invulblad inkoper'!$I$29,L59&gt;'Invulblad inkoper'!$F$28,'Invulblad inkoper'!$I$28)</f>
        <v>0</v>
      </c>
      <c r="N59" s="321">
        <f>IF((B59/100)&gt;'Resultaat gunningscriterium SEB'!$F$69,0,1)</f>
        <v>0</v>
      </c>
      <c r="O59" s="270">
        <f t="shared" si="3"/>
        <v>0</v>
      </c>
    </row>
    <row r="60" spans="2:15">
      <c r="B60" s="272">
        <v>56</v>
      </c>
      <c r="C60" s="268" cm="1">
        <f t="array" ref="C60">_xlfn.IFS(B60&gt;'Invulblad inkoper'!$F$16,'Invulblad inkoper'!$I$16,B60&gt;'Invulblad inkoper'!$F$15,'Invulblad inkoper'!$I$15,B60&gt;'Invulblad inkoper'!$F$14,'Invulblad inkoper'!$I$14)</f>
        <v>0</v>
      </c>
      <c r="D60" s="267">
        <f>IF((B60/100)&gt;'Resultaat gunningscriterium SEB'!$G$26,0,1)</f>
        <v>0</v>
      </c>
      <c r="E60" s="270">
        <f t="shared" si="0"/>
        <v>0</v>
      </c>
      <c r="G60" s="272">
        <v>56</v>
      </c>
      <c r="H60" s="268" cm="1">
        <f t="array" ref="H60">_xlfn.IFS(G60&gt;'Invulblad inkoper'!$F$23,'Invulblad inkoper'!$I$23,G60&gt;'Invulblad inkoper'!$F$22,'Invulblad inkoper'!$I$22,G60&gt;'Invulblad inkoper'!$F$21,'Invulblad inkoper'!$I$21)</f>
        <v>0</v>
      </c>
      <c r="I60" s="321">
        <f>IF((B60/100)&gt;'Resultaat gunningscriterium SEB'!$F$52,0,1)</f>
        <v>0</v>
      </c>
      <c r="J60" s="270">
        <f t="shared" si="2"/>
        <v>0</v>
      </c>
      <c r="K60" s="274"/>
      <c r="L60" s="272">
        <v>56</v>
      </c>
      <c r="M60" s="268" cm="1">
        <f t="array" ref="M60">_xlfn.IFS(L60&gt;'Invulblad inkoper'!$F$30,'Invulblad inkoper'!$I$30,L60&gt;'Invulblad inkoper'!$F$29,'Invulblad inkoper'!$I$29,L60&gt;'Invulblad inkoper'!$F$28,'Invulblad inkoper'!$I$28)</f>
        <v>0</v>
      </c>
      <c r="N60" s="321">
        <f>IF((B60/100)&gt;'Resultaat gunningscriterium SEB'!$F$69,0,1)</f>
        <v>0</v>
      </c>
      <c r="O60" s="270">
        <f t="shared" si="3"/>
        <v>0</v>
      </c>
    </row>
    <row r="61" spans="2:15">
      <c r="B61" s="272">
        <v>57</v>
      </c>
      <c r="C61" s="268" cm="1">
        <f t="array" ref="C61">_xlfn.IFS(B61&gt;'Invulblad inkoper'!$F$16,'Invulblad inkoper'!$I$16,B61&gt;'Invulblad inkoper'!$F$15,'Invulblad inkoper'!$I$15,B61&gt;'Invulblad inkoper'!$F$14,'Invulblad inkoper'!$I$14)</f>
        <v>0</v>
      </c>
      <c r="D61" s="267">
        <f>IF((B61/100)&gt;'Resultaat gunningscriterium SEB'!$G$26,0,1)</f>
        <v>0</v>
      </c>
      <c r="E61" s="270">
        <f t="shared" si="0"/>
        <v>0</v>
      </c>
      <c r="G61" s="272">
        <v>57</v>
      </c>
      <c r="H61" s="268" cm="1">
        <f t="array" ref="H61">_xlfn.IFS(G61&gt;'Invulblad inkoper'!$F$23,'Invulblad inkoper'!$I$23,G61&gt;'Invulblad inkoper'!$F$22,'Invulblad inkoper'!$I$22,G61&gt;'Invulblad inkoper'!$F$21,'Invulblad inkoper'!$I$21)</f>
        <v>0</v>
      </c>
      <c r="I61" s="321">
        <f>IF((B61/100)&gt;'Resultaat gunningscriterium SEB'!$F$52,0,1)</f>
        <v>0</v>
      </c>
      <c r="J61" s="270">
        <f t="shared" si="2"/>
        <v>0</v>
      </c>
      <c r="K61" s="274"/>
      <c r="L61" s="272">
        <v>57</v>
      </c>
      <c r="M61" s="268" cm="1">
        <f t="array" ref="M61">_xlfn.IFS(L61&gt;'Invulblad inkoper'!$F$30,'Invulblad inkoper'!$I$30,L61&gt;'Invulblad inkoper'!$F$29,'Invulblad inkoper'!$I$29,L61&gt;'Invulblad inkoper'!$F$28,'Invulblad inkoper'!$I$28)</f>
        <v>0</v>
      </c>
      <c r="N61" s="321">
        <f>IF((B61/100)&gt;'Resultaat gunningscriterium SEB'!$F$69,0,1)</f>
        <v>0</v>
      </c>
      <c r="O61" s="270">
        <f t="shared" si="3"/>
        <v>0</v>
      </c>
    </row>
    <row r="62" spans="2:15">
      <c r="B62" s="272">
        <v>58</v>
      </c>
      <c r="C62" s="268" cm="1">
        <f t="array" ref="C62">_xlfn.IFS(B62&gt;'Invulblad inkoper'!$F$16,'Invulblad inkoper'!$I$16,B62&gt;'Invulblad inkoper'!$F$15,'Invulblad inkoper'!$I$15,B62&gt;'Invulblad inkoper'!$F$14,'Invulblad inkoper'!$I$14)</f>
        <v>0</v>
      </c>
      <c r="D62" s="267">
        <f>IF((B62/100)&gt;'Resultaat gunningscriterium SEB'!$G$26,0,1)</f>
        <v>0</v>
      </c>
      <c r="E62" s="270">
        <f t="shared" si="0"/>
        <v>0</v>
      </c>
      <c r="G62" s="272">
        <v>58</v>
      </c>
      <c r="H62" s="268" cm="1">
        <f t="array" ref="H62">_xlfn.IFS(G62&gt;'Invulblad inkoper'!$F$23,'Invulblad inkoper'!$I$23,G62&gt;'Invulblad inkoper'!$F$22,'Invulblad inkoper'!$I$22,G62&gt;'Invulblad inkoper'!$F$21,'Invulblad inkoper'!$I$21)</f>
        <v>0</v>
      </c>
      <c r="I62" s="321">
        <f>IF((B62/100)&gt;'Resultaat gunningscriterium SEB'!$F$52,0,1)</f>
        <v>0</v>
      </c>
      <c r="J62" s="270">
        <f t="shared" si="2"/>
        <v>0</v>
      </c>
      <c r="K62" s="274"/>
      <c r="L62" s="272">
        <v>58</v>
      </c>
      <c r="M62" s="268" cm="1">
        <f t="array" ref="M62">_xlfn.IFS(L62&gt;'Invulblad inkoper'!$F$30,'Invulblad inkoper'!$I$30,L62&gt;'Invulblad inkoper'!$F$29,'Invulblad inkoper'!$I$29,L62&gt;'Invulblad inkoper'!$F$28,'Invulblad inkoper'!$I$28)</f>
        <v>0</v>
      </c>
      <c r="N62" s="321">
        <f>IF((B62/100)&gt;'Resultaat gunningscriterium SEB'!$F$69,0,1)</f>
        <v>0</v>
      </c>
      <c r="O62" s="270">
        <f t="shared" si="3"/>
        <v>0</v>
      </c>
    </row>
    <row r="63" spans="2:15">
      <c r="B63" s="272">
        <v>59</v>
      </c>
      <c r="C63" s="268" cm="1">
        <f t="array" ref="C63">_xlfn.IFS(B63&gt;'Invulblad inkoper'!$F$16,'Invulblad inkoper'!$I$16,B63&gt;'Invulblad inkoper'!$F$15,'Invulblad inkoper'!$I$15,B63&gt;'Invulblad inkoper'!$F$14,'Invulblad inkoper'!$I$14)</f>
        <v>0</v>
      </c>
      <c r="D63" s="267">
        <f>IF((B63/100)&gt;'Resultaat gunningscriterium SEB'!$G$26,0,1)</f>
        <v>0</v>
      </c>
      <c r="E63" s="270">
        <f t="shared" si="0"/>
        <v>0</v>
      </c>
      <c r="G63" s="272">
        <v>59</v>
      </c>
      <c r="H63" s="268" cm="1">
        <f t="array" ref="H63">_xlfn.IFS(G63&gt;'Invulblad inkoper'!$F$23,'Invulblad inkoper'!$I$23,G63&gt;'Invulblad inkoper'!$F$22,'Invulblad inkoper'!$I$22,G63&gt;'Invulblad inkoper'!$F$21,'Invulblad inkoper'!$I$21)</f>
        <v>0</v>
      </c>
      <c r="I63" s="321">
        <f>IF((B63/100)&gt;'Resultaat gunningscriterium SEB'!$F$52,0,1)</f>
        <v>0</v>
      </c>
      <c r="J63" s="270">
        <f t="shared" si="2"/>
        <v>0</v>
      </c>
      <c r="K63" s="274"/>
      <c r="L63" s="272">
        <v>59</v>
      </c>
      <c r="M63" s="268" cm="1">
        <f t="array" ref="M63">_xlfn.IFS(L63&gt;'Invulblad inkoper'!$F$30,'Invulblad inkoper'!$I$30,L63&gt;'Invulblad inkoper'!$F$29,'Invulblad inkoper'!$I$29,L63&gt;'Invulblad inkoper'!$F$28,'Invulblad inkoper'!$I$28)</f>
        <v>0</v>
      </c>
      <c r="N63" s="321">
        <f>IF((B63/100)&gt;'Resultaat gunningscriterium SEB'!$F$69,0,1)</f>
        <v>0</v>
      </c>
      <c r="O63" s="270">
        <f t="shared" si="3"/>
        <v>0</v>
      </c>
    </row>
    <row r="64" spans="2:15">
      <c r="B64" s="272">
        <v>60</v>
      </c>
      <c r="C64" s="268" cm="1">
        <f t="array" ref="C64">_xlfn.IFS(B64&gt;'Invulblad inkoper'!$F$16,'Invulblad inkoper'!$I$16,B64&gt;'Invulblad inkoper'!$F$15,'Invulblad inkoper'!$I$15,B64&gt;'Invulblad inkoper'!$F$14,'Invulblad inkoper'!$I$14)</f>
        <v>0</v>
      </c>
      <c r="D64" s="267">
        <f>IF((B64/100)&gt;'Resultaat gunningscriterium SEB'!$G$26,0,1)</f>
        <v>0</v>
      </c>
      <c r="E64" s="270">
        <f t="shared" si="0"/>
        <v>0</v>
      </c>
      <c r="G64" s="272">
        <v>60</v>
      </c>
      <c r="H64" s="268" cm="1">
        <f t="array" ref="H64">_xlfn.IFS(G64&gt;'Invulblad inkoper'!$F$23,'Invulblad inkoper'!$I$23,G64&gt;'Invulblad inkoper'!$F$22,'Invulblad inkoper'!$I$22,G64&gt;'Invulblad inkoper'!$F$21,'Invulblad inkoper'!$I$21)</f>
        <v>0</v>
      </c>
      <c r="I64" s="321">
        <f>IF((B64/100)&gt;'Resultaat gunningscriterium SEB'!$F$52,0,1)</f>
        <v>0</v>
      </c>
      <c r="J64" s="270">
        <f t="shared" si="2"/>
        <v>0</v>
      </c>
      <c r="K64" s="274"/>
      <c r="L64" s="272">
        <v>60</v>
      </c>
      <c r="M64" s="268" cm="1">
        <f t="array" ref="M64">_xlfn.IFS(L64&gt;'Invulblad inkoper'!$F$30,'Invulblad inkoper'!$I$30,L64&gt;'Invulblad inkoper'!$F$29,'Invulblad inkoper'!$I$29,L64&gt;'Invulblad inkoper'!$F$28,'Invulblad inkoper'!$I$28)</f>
        <v>0</v>
      </c>
      <c r="N64" s="321">
        <f>IF((B64/100)&gt;'Resultaat gunningscriterium SEB'!$F$69,0,1)</f>
        <v>0</v>
      </c>
      <c r="O64" s="270">
        <f t="shared" si="3"/>
        <v>0</v>
      </c>
    </row>
    <row r="65" spans="2:15">
      <c r="B65" s="272">
        <v>61</v>
      </c>
      <c r="C65" s="268" cm="1">
        <f t="array" ref="C65">_xlfn.IFS(B65&gt;'Invulblad inkoper'!$F$16,'Invulblad inkoper'!$I$16,B65&gt;'Invulblad inkoper'!$F$15,'Invulblad inkoper'!$I$15,B65&gt;'Invulblad inkoper'!$F$14,'Invulblad inkoper'!$I$14)</f>
        <v>0</v>
      </c>
      <c r="D65" s="267">
        <f>IF((B65/100)&gt;'Resultaat gunningscriterium SEB'!$G$26,0,1)</f>
        <v>0</v>
      </c>
      <c r="E65" s="270">
        <f t="shared" si="0"/>
        <v>0</v>
      </c>
      <c r="G65" s="272">
        <v>61</v>
      </c>
      <c r="H65" s="268" cm="1">
        <f t="array" ref="H65">_xlfn.IFS(G65&gt;'Invulblad inkoper'!$F$23,'Invulblad inkoper'!$I$23,G65&gt;'Invulblad inkoper'!$F$22,'Invulblad inkoper'!$I$22,G65&gt;'Invulblad inkoper'!$F$21,'Invulblad inkoper'!$I$21)</f>
        <v>0</v>
      </c>
      <c r="I65" s="321">
        <f>IF((B65/100)&gt;'Resultaat gunningscriterium SEB'!$F$52,0,1)</f>
        <v>0</v>
      </c>
      <c r="J65" s="270">
        <f t="shared" si="2"/>
        <v>0</v>
      </c>
      <c r="K65" s="274"/>
      <c r="L65" s="272">
        <v>61</v>
      </c>
      <c r="M65" s="268" cm="1">
        <f t="array" ref="M65">_xlfn.IFS(L65&gt;'Invulblad inkoper'!$F$30,'Invulblad inkoper'!$I$30,L65&gt;'Invulblad inkoper'!$F$29,'Invulblad inkoper'!$I$29,L65&gt;'Invulblad inkoper'!$F$28,'Invulblad inkoper'!$I$28)</f>
        <v>0</v>
      </c>
      <c r="N65" s="321">
        <f>IF((B65/100)&gt;'Resultaat gunningscriterium SEB'!$F$69,0,1)</f>
        <v>0</v>
      </c>
      <c r="O65" s="270">
        <f t="shared" si="3"/>
        <v>0</v>
      </c>
    </row>
    <row r="66" spans="2:15">
      <c r="B66" s="272">
        <v>62</v>
      </c>
      <c r="C66" s="268" cm="1">
        <f t="array" ref="C66">_xlfn.IFS(B66&gt;'Invulblad inkoper'!$F$16,'Invulblad inkoper'!$I$16,B66&gt;'Invulblad inkoper'!$F$15,'Invulblad inkoper'!$I$15,B66&gt;'Invulblad inkoper'!$F$14,'Invulblad inkoper'!$I$14)</f>
        <v>0</v>
      </c>
      <c r="D66" s="267">
        <f>IF((B66/100)&gt;'Resultaat gunningscriterium SEB'!$G$26,0,1)</f>
        <v>0</v>
      </c>
      <c r="E66" s="270">
        <f t="shared" si="0"/>
        <v>0</v>
      </c>
      <c r="G66" s="272">
        <v>62</v>
      </c>
      <c r="H66" s="268" cm="1">
        <f t="array" ref="H66">_xlfn.IFS(G66&gt;'Invulblad inkoper'!$F$23,'Invulblad inkoper'!$I$23,G66&gt;'Invulblad inkoper'!$F$22,'Invulblad inkoper'!$I$22,G66&gt;'Invulblad inkoper'!$F$21,'Invulblad inkoper'!$I$21)</f>
        <v>0</v>
      </c>
      <c r="I66" s="321">
        <f>IF((B66/100)&gt;'Resultaat gunningscriterium SEB'!$F$52,0,1)</f>
        <v>0</v>
      </c>
      <c r="J66" s="270">
        <f t="shared" si="2"/>
        <v>0</v>
      </c>
      <c r="K66" s="274"/>
      <c r="L66" s="272">
        <v>62</v>
      </c>
      <c r="M66" s="268" cm="1">
        <f t="array" ref="M66">_xlfn.IFS(L66&gt;'Invulblad inkoper'!$F$30,'Invulblad inkoper'!$I$30,L66&gt;'Invulblad inkoper'!$F$29,'Invulblad inkoper'!$I$29,L66&gt;'Invulblad inkoper'!$F$28,'Invulblad inkoper'!$I$28)</f>
        <v>0</v>
      </c>
      <c r="N66" s="321">
        <f>IF((B66/100)&gt;'Resultaat gunningscriterium SEB'!$F$69,0,1)</f>
        <v>0</v>
      </c>
      <c r="O66" s="270">
        <f t="shared" si="3"/>
        <v>0</v>
      </c>
    </row>
    <row r="67" spans="2:15">
      <c r="B67" s="272">
        <v>63</v>
      </c>
      <c r="C67" s="268" cm="1">
        <f t="array" ref="C67">_xlfn.IFS(B67&gt;'Invulblad inkoper'!$F$16,'Invulblad inkoper'!$I$16,B67&gt;'Invulblad inkoper'!$F$15,'Invulblad inkoper'!$I$15,B67&gt;'Invulblad inkoper'!$F$14,'Invulblad inkoper'!$I$14)</f>
        <v>0</v>
      </c>
      <c r="D67" s="267">
        <f>IF((B67/100)&gt;'Resultaat gunningscriterium SEB'!$G$26,0,1)</f>
        <v>0</v>
      </c>
      <c r="E67" s="270">
        <f t="shared" si="0"/>
        <v>0</v>
      </c>
      <c r="G67" s="272">
        <v>63</v>
      </c>
      <c r="H67" s="268" cm="1">
        <f t="array" ref="H67">_xlfn.IFS(G67&gt;'Invulblad inkoper'!$F$23,'Invulblad inkoper'!$I$23,G67&gt;'Invulblad inkoper'!$F$22,'Invulblad inkoper'!$I$22,G67&gt;'Invulblad inkoper'!$F$21,'Invulblad inkoper'!$I$21)</f>
        <v>0</v>
      </c>
      <c r="I67" s="321">
        <f>IF((B67/100)&gt;'Resultaat gunningscriterium SEB'!$F$52,0,1)</f>
        <v>0</v>
      </c>
      <c r="J67" s="270">
        <f t="shared" si="2"/>
        <v>0</v>
      </c>
      <c r="K67" s="274"/>
      <c r="L67" s="272">
        <v>63</v>
      </c>
      <c r="M67" s="268" cm="1">
        <f t="array" ref="M67">_xlfn.IFS(L67&gt;'Invulblad inkoper'!$F$30,'Invulblad inkoper'!$I$30,L67&gt;'Invulblad inkoper'!$F$29,'Invulblad inkoper'!$I$29,L67&gt;'Invulblad inkoper'!$F$28,'Invulblad inkoper'!$I$28)</f>
        <v>0</v>
      </c>
      <c r="N67" s="321">
        <f>IF((B67/100)&gt;'Resultaat gunningscriterium SEB'!$F$69,0,1)</f>
        <v>0</v>
      </c>
      <c r="O67" s="270">
        <f t="shared" si="3"/>
        <v>0</v>
      </c>
    </row>
    <row r="68" spans="2:15">
      <c r="B68" s="272">
        <v>64</v>
      </c>
      <c r="C68" s="268" cm="1">
        <f t="array" ref="C68">_xlfn.IFS(B68&gt;'Invulblad inkoper'!$F$16,'Invulblad inkoper'!$I$16,B68&gt;'Invulblad inkoper'!$F$15,'Invulblad inkoper'!$I$15,B68&gt;'Invulblad inkoper'!$F$14,'Invulblad inkoper'!$I$14)</f>
        <v>0</v>
      </c>
      <c r="D68" s="267">
        <f>IF((B68/100)&gt;'Resultaat gunningscriterium SEB'!$G$26,0,1)</f>
        <v>0</v>
      </c>
      <c r="E68" s="270">
        <f t="shared" si="0"/>
        <v>0</v>
      </c>
      <c r="G68" s="272">
        <v>64</v>
      </c>
      <c r="H68" s="268" cm="1">
        <f t="array" ref="H68">_xlfn.IFS(G68&gt;'Invulblad inkoper'!$F$23,'Invulblad inkoper'!$I$23,G68&gt;'Invulblad inkoper'!$F$22,'Invulblad inkoper'!$I$22,G68&gt;'Invulblad inkoper'!$F$21,'Invulblad inkoper'!$I$21)</f>
        <v>0</v>
      </c>
      <c r="I68" s="321">
        <f>IF((B68/100)&gt;'Resultaat gunningscriterium SEB'!$F$52,0,1)</f>
        <v>0</v>
      </c>
      <c r="J68" s="270">
        <f t="shared" si="2"/>
        <v>0</v>
      </c>
      <c r="K68" s="274"/>
      <c r="L68" s="272">
        <v>64</v>
      </c>
      <c r="M68" s="268" cm="1">
        <f t="array" ref="M68">_xlfn.IFS(L68&gt;'Invulblad inkoper'!$F$30,'Invulblad inkoper'!$I$30,L68&gt;'Invulblad inkoper'!$F$29,'Invulblad inkoper'!$I$29,L68&gt;'Invulblad inkoper'!$F$28,'Invulblad inkoper'!$I$28)</f>
        <v>0</v>
      </c>
      <c r="N68" s="321">
        <f>IF((B68/100)&gt;'Resultaat gunningscriterium SEB'!$F$69,0,1)</f>
        <v>0</v>
      </c>
      <c r="O68" s="270">
        <f t="shared" si="3"/>
        <v>0</v>
      </c>
    </row>
    <row r="69" spans="2:15">
      <c r="B69" s="272">
        <v>65</v>
      </c>
      <c r="C69" s="268" cm="1">
        <f t="array" ref="C69">_xlfn.IFS(B69&gt;'Invulblad inkoper'!$F$16,'Invulblad inkoper'!$I$16,B69&gt;'Invulblad inkoper'!$F$15,'Invulblad inkoper'!$I$15,B69&gt;'Invulblad inkoper'!$F$14,'Invulblad inkoper'!$I$14)</f>
        <v>0</v>
      </c>
      <c r="D69" s="267">
        <f>IF((B69/100)&gt;'Resultaat gunningscriterium SEB'!$G$26,0,1)</f>
        <v>0</v>
      </c>
      <c r="E69" s="270">
        <f t="shared" ref="E69:E104" si="4">C69*D69</f>
        <v>0</v>
      </c>
      <c r="G69" s="272">
        <v>65</v>
      </c>
      <c r="H69" s="268" cm="1">
        <f t="array" ref="H69">_xlfn.IFS(G69&gt;'Invulblad inkoper'!$F$23,'Invulblad inkoper'!$I$23,G69&gt;'Invulblad inkoper'!$F$22,'Invulblad inkoper'!$I$22,G69&gt;'Invulblad inkoper'!$F$21,'Invulblad inkoper'!$I$21)</f>
        <v>0</v>
      </c>
      <c r="I69" s="321">
        <f>IF((B69/100)&gt;'Resultaat gunningscriterium SEB'!$F$52,0,1)</f>
        <v>0</v>
      </c>
      <c r="J69" s="270">
        <f t="shared" si="2"/>
        <v>0</v>
      </c>
      <c r="K69" s="274"/>
      <c r="L69" s="272">
        <v>65</v>
      </c>
      <c r="M69" s="268" cm="1">
        <f t="array" ref="M69">_xlfn.IFS(L69&gt;'Invulblad inkoper'!$F$30,'Invulblad inkoper'!$I$30,L69&gt;'Invulblad inkoper'!$F$29,'Invulblad inkoper'!$I$29,L69&gt;'Invulblad inkoper'!$F$28,'Invulblad inkoper'!$I$28)</f>
        <v>0</v>
      </c>
      <c r="N69" s="321">
        <f>IF((B69/100)&gt;'Resultaat gunningscriterium SEB'!$F$69,0,1)</f>
        <v>0</v>
      </c>
      <c r="O69" s="270">
        <f t="shared" ref="O69:O100" si="5">C69*N69</f>
        <v>0</v>
      </c>
    </row>
    <row r="70" spans="2:15">
      <c r="B70" s="272">
        <v>66</v>
      </c>
      <c r="C70" s="268" cm="1">
        <f t="array" ref="C70">_xlfn.IFS(B70&gt;'Invulblad inkoper'!$F$16,'Invulblad inkoper'!$I$16,B70&gt;'Invulblad inkoper'!$F$15,'Invulblad inkoper'!$I$15,B70&gt;'Invulblad inkoper'!$F$14,'Invulblad inkoper'!$I$14)</f>
        <v>0</v>
      </c>
      <c r="D70" s="267">
        <f>IF((B70/100)&gt;'Resultaat gunningscriterium SEB'!$G$26,0,1)</f>
        <v>0</v>
      </c>
      <c r="E70" s="270">
        <f t="shared" si="4"/>
        <v>0</v>
      </c>
      <c r="G70" s="272">
        <v>66</v>
      </c>
      <c r="H70" s="268" cm="1">
        <f t="array" ref="H70">_xlfn.IFS(G70&gt;'Invulblad inkoper'!$F$23,'Invulblad inkoper'!$I$23,G70&gt;'Invulblad inkoper'!$F$22,'Invulblad inkoper'!$I$22,G70&gt;'Invulblad inkoper'!$F$21,'Invulblad inkoper'!$I$21)</f>
        <v>0</v>
      </c>
      <c r="I70" s="321">
        <f>IF((B70/100)&gt;'Resultaat gunningscriterium SEB'!$F$52,0,1)</f>
        <v>0</v>
      </c>
      <c r="J70" s="270">
        <f t="shared" ref="J70:J103" si="6">H70*I70</f>
        <v>0</v>
      </c>
      <c r="K70" s="274"/>
      <c r="L70" s="272">
        <v>66</v>
      </c>
      <c r="M70" s="268" cm="1">
        <f t="array" ref="M70">_xlfn.IFS(L70&gt;'Invulblad inkoper'!$F$30,'Invulblad inkoper'!$I$30,L70&gt;'Invulblad inkoper'!$F$29,'Invulblad inkoper'!$I$29,L70&gt;'Invulblad inkoper'!$F$28,'Invulblad inkoper'!$I$28)</f>
        <v>0</v>
      </c>
      <c r="N70" s="321">
        <f>IF((B70/100)&gt;'Resultaat gunningscriterium SEB'!$F$69,0,1)</f>
        <v>0</v>
      </c>
      <c r="O70" s="270">
        <f t="shared" si="5"/>
        <v>0</v>
      </c>
    </row>
    <row r="71" spans="2:15">
      <c r="B71" s="272">
        <v>67</v>
      </c>
      <c r="C71" s="268" cm="1">
        <f t="array" ref="C71">_xlfn.IFS(B71&gt;'Invulblad inkoper'!$F$16,'Invulblad inkoper'!$I$16,B71&gt;'Invulblad inkoper'!$F$15,'Invulblad inkoper'!$I$15,B71&gt;'Invulblad inkoper'!$F$14,'Invulblad inkoper'!$I$14)</f>
        <v>0</v>
      </c>
      <c r="D71" s="267">
        <f>IF((B71/100)&gt;'Resultaat gunningscriterium SEB'!$G$26,0,1)</f>
        <v>0</v>
      </c>
      <c r="E71" s="270">
        <f t="shared" si="4"/>
        <v>0</v>
      </c>
      <c r="G71" s="272">
        <v>67</v>
      </c>
      <c r="H71" s="268" cm="1">
        <f t="array" ref="H71">_xlfn.IFS(G71&gt;'Invulblad inkoper'!$F$23,'Invulblad inkoper'!$I$23,G71&gt;'Invulblad inkoper'!$F$22,'Invulblad inkoper'!$I$22,G71&gt;'Invulblad inkoper'!$F$21,'Invulblad inkoper'!$I$21)</f>
        <v>0</v>
      </c>
      <c r="I71" s="321">
        <f>IF((B71/100)&gt;'Resultaat gunningscriterium SEB'!$F$52,0,1)</f>
        <v>0</v>
      </c>
      <c r="J71" s="270">
        <f t="shared" si="6"/>
        <v>0</v>
      </c>
      <c r="K71" s="274"/>
      <c r="L71" s="272">
        <v>67</v>
      </c>
      <c r="M71" s="268" cm="1">
        <f t="array" ref="M71">_xlfn.IFS(L71&gt;'Invulblad inkoper'!$F$30,'Invulblad inkoper'!$I$30,L71&gt;'Invulblad inkoper'!$F$29,'Invulblad inkoper'!$I$29,L71&gt;'Invulblad inkoper'!$F$28,'Invulblad inkoper'!$I$28)</f>
        <v>0</v>
      </c>
      <c r="N71" s="321">
        <f>IF((B71/100)&gt;'Resultaat gunningscriterium SEB'!$F$69,0,1)</f>
        <v>0</v>
      </c>
      <c r="O71" s="270">
        <f t="shared" si="5"/>
        <v>0</v>
      </c>
    </row>
    <row r="72" spans="2:15">
      <c r="B72" s="272">
        <v>68</v>
      </c>
      <c r="C72" s="268" cm="1">
        <f t="array" ref="C72">_xlfn.IFS(B72&gt;'Invulblad inkoper'!$F$16,'Invulblad inkoper'!$I$16,B72&gt;'Invulblad inkoper'!$F$15,'Invulblad inkoper'!$I$15,B72&gt;'Invulblad inkoper'!$F$14,'Invulblad inkoper'!$I$14)</f>
        <v>0</v>
      </c>
      <c r="D72" s="267">
        <f>IF((B72/100)&gt;'Resultaat gunningscriterium SEB'!$G$26,0,1)</f>
        <v>0</v>
      </c>
      <c r="E72" s="270">
        <f t="shared" si="4"/>
        <v>0</v>
      </c>
      <c r="G72" s="272">
        <v>68</v>
      </c>
      <c r="H72" s="268" cm="1">
        <f t="array" ref="H72">_xlfn.IFS(G72&gt;'Invulblad inkoper'!$F$23,'Invulblad inkoper'!$I$23,G72&gt;'Invulblad inkoper'!$F$22,'Invulblad inkoper'!$I$22,G72&gt;'Invulblad inkoper'!$F$21,'Invulblad inkoper'!$I$21)</f>
        <v>0</v>
      </c>
      <c r="I72" s="321">
        <f>IF((B72/100)&gt;'Resultaat gunningscriterium SEB'!$F$52,0,1)</f>
        <v>0</v>
      </c>
      <c r="J72" s="270">
        <f t="shared" si="6"/>
        <v>0</v>
      </c>
      <c r="K72" s="274"/>
      <c r="L72" s="272">
        <v>68</v>
      </c>
      <c r="M72" s="268" cm="1">
        <f t="array" ref="M72">_xlfn.IFS(L72&gt;'Invulblad inkoper'!$F$30,'Invulblad inkoper'!$I$30,L72&gt;'Invulblad inkoper'!$F$29,'Invulblad inkoper'!$I$29,L72&gt;'Invulblad inkoper'!$F$28,'Invulblad inkoper'!$I$28)</f>
        <v>0</v>
      </c>
      <c r="N72" s="321">
        <f>IF((B72/100)&gt;'Resultaat gunningscriterium SEB'!$F$69,0,1)</f>
        <v>0</v>
      </c>
      <c r="O72" s="270">
        <f t="shared" si="5"/>
        <v>0</v>
      </c>
    </row>
    <row r="73" spans="2:15">
      <c r="B73" s="272">
        <v>69</v>
      </c>
      <c r="C73" s="268" cm="1">
        <f t="array" ref="C73">_xlfn.IFS(B73&gt;'Invulblad inkoper'!$F$16,'Invulblad inkoper'!$I$16,B73&gt;'Invulblad inkoper'!$F$15,'Invulblad inkoper'!$I$15,B73&gt;'Invulblad inkoper'!$F$14,'Invulblad inkoper'!$I$14)</f>
        <v>0</v>
      </c>
      <c r="D73" s="267">
        <f>IF((B73/100)&gt;'Resultaat gunningscriterium SEB'!$G$26,0,1)</f>
        <v>0</v>
      </c>
      <c r="E73" s="270">
        <f t="shared" si="4"/>
        <v>0</v>
      </c>
      <c r="G73" s="272">
        <v>69</v>
      </c>
      <c r="H73" s="268" cm="1">
        <f t="array" ref="H73">_xlfn.IFS(G73&gt;'Invulblad inkoper'!$F$23,'Invulblad inkoper'!$I$23,G73&gt;'Invulblad inkoper'!$F$22,'Invulblad inkoper'!$I$22,G73&gt;'Invulblad inkoper'!$F$21,'Invulblad inkoper'!$I$21)</f>
        <v>0</v>
      </c>
      <c r="I73" s="321">
        <f>IF((B73/100)&gt;'Resultaat gunningscriterium SEB'!$F$52,0,1)</f>
        <v>0</v>
      </c>
      <c r="J73" s="270">
        <f t="shared" si="6"/>
        <v>0</v>
      </c>
      <c r="K73" s="274"/>
      <c r="L73" s="272">
        <v>69</v>
      </c>
      <c r="M73" s="268" cm="1">
        <f t="array" ref="M73">_xlfn.IFS(L73&gt;'Invulblad inkoper'!$F$30,'Invulblad inkoper'!$I$30,L73&gt;'Invulblad inkoper'!$F$29,'Invulblad inkoper'!$I$29,L73&gt;'Invulblad inkoper'!$F$28,'Invulblad inkoper'!$I$28)</f>
        <v>0</v>
      </c>
      <c r="N73" s="321">
        <f>IF((B73/100)&gt;'Resultaat gunningscriterium SEB'!$F$69,0,1)</f>
        <v>0</v>
      </c>
      <c r="O73" s="270">
        <f t="shared" si="5"/>
        <v>0</v>
      </c>
    </row>
    <row r="74" spans="2:15">
      <c r="B74" s="272">
        <v>70</v>
      </c>
      <c r="C74" s="268" cm="1">
        <f t="array" ref="C74">_xlfn.IFS(B74&gt;'Invulblad inkoper'!$F$16,'Invulblad inkoper'!$I$16,B74&gt;'Invulblad inkoper'!$F$15,'Invulblad inkoper'!$I$15,B74&gt;'Invulblad inkoper'!$F$14,'Invulblad inkoper'!$I$14)</f>
        <v>0</v>
      </c>
      <c r="D74" s="267">
        <f>IF((B74/100)&gt;'Resultaat gunningscriterium SEB'!$G$26,0,1)</f>
        <v>0</v>
      </c>
      <c r="E74" s="270">
        <f t="shared" si="4"/>
        <v>0</v>
      </c>
      <c r="G74" s="272">
        <v>70</v>
      </c>
      <c r="H74" s="268" cm="1">
        <f t="array" ref="H74">_xlfn.IFS(G74&gt;'Invulblad inkoper'!$F$23,'Invulblad inkoper'!$I$23,G74&gt;'Invulblad inkoper'!$F$22,'Invulblad inkoper'!$I$22,G74&gt;'Invulblad inkoper'!$F$21,'Invulblad inkoper'!$I$21)</f>
        <v>0</v>
      </c>
      <c r="I74" s="321">
        <f>IF((B74/100)&gt;'Resultaat gunningscriterium SEB'!$F$52,0,1)</f>
        <v>0</v>
      </c>
      <c r="J74" s="270">
        <f t="shared" si="6"/>
        <v>0</v>
      </c>
      <c r="K74" s="274"/>
      <c r="L74" s="272">
        <v>70</v>
      </c>
      <c r="M74" s="268" cm="1">
        <f t="array" ref="M74">_xlfn.IFS(L74&gt;'Invulblad inkoper'!$F$30,'Invulblad inkoper'!$I$30,L74&gt;'Invulblad inkoper'!$F$29,'Invulblad inkoper'!$I$29,L74&gt;'Invulblad inkoper'!$F$28,'Invulblad inkoper'!$I$28)</f>
        <v>0</v>
      </c>
      <c r="N74" s="321">
        <f>IF((B74/100)&gt;'Resultaat gunningscriterium SEB'!$F$69,0,1)</f>
        <v>0</v>
      </c>
      <c r="O74" s="270">
        <f t="shared" si="5"/>
        <v>0</v>
      </c>
    </row>
    <row r="75" spans="2:15">
      <c r="B75" s="272">
        <v>71</v>
      </c>
      <c r="C75" s="268" cm="1">
        <f t="array" ref="C75">_xlfn.IFS(B75&gt;'Invulblad inkoper'!$F$16,'Invulblad inkoper'!$I$16,B75&gt;'Invulblad inkoper'!$F$15,'Invulblad inkoper'!$I$15,B75&gt;'Invulblad inkoper'!$F$14,'Invulblad inkoper'!$I$14)</f>
        <v>0</v>
      </c>
      <c r="D75" s="267">
        <f>IF((B75/100)&gt;'Resultaat gunningscriterium SEB'!$G$26,0,1)</f>
        <v>0</v>
      </c>
      <c r="E75" s="270">
        <f t="shared" si="4"/>
        <v>0</v>
      </c>
      <c r="G75" s="272">
        <v>71</v>
      </c>
      <c r="H75" s="268" cm="1">
        <f t="array" ref="H75">_xlfn.IFS(G75&gt;'Invulblad inkoper'!$F$23,'Invulblad inkoper'!$I$23,G75&gt;'Invulblad inkoper'!$F$22,'Invulblad inkoper'!$I$22,G75&gt;'Invulblad inkoper'!$F$21,'Invulblad inkoper'!$I$21)</f>
        <v>0</v>
      </c>
      <c r="I75" s="321">
        <f>IF((B75/100)&gt;'Resultaat gunningscriterium SEB'!$F$52,0,1)</f>
        <v>0</v>
      </c>
      <c r="J75" s="270">
        <f t="shared" si="6"/>
        <v>0</v>
      </c>
      <c r="K75" s="274"/>
      <c r="L75" s="272">
        <v>71</v>
      </c>
      <c r="M75" s="268" cm="1">
        <f t="array" ref="M75">_xlfn.IFS(L75&gt;'Invulblad inkoper'!$F$30,'Invulblad inkoper'!$I$30,L75&gt;'Invulblad inkoper'!$F$29,'Invulblad inkoper'!$I$29,L75&gt;'Invulblad inkoper'!$F$28,'Invulblad inkoper'!$I$28)</f>
        <v>0</v>
      </c>
      <c r="N75" s="321">
        <f>IF((B75/100)&gt;'Resultaat gunningscriterium SEB'!$F$69,0,1)</f>
        <v>0</v>
      </c>
      <c r="O75" s="270">
        <f t="shared" si="5"/>
        <v>0</v>
      </c>
    </row>
    <row r="76" spans="2:15">
      <c r="B76" s="272">
        <v>72</v>
      </c>
      <c r="C76" s="268" cm="1">
        <f t="array" ref="C76">_xlfn.IFS(B76&gt;'Invulblad inkoper'!$F$16,'Invulblad inkoper'!$I$16,B76&gt;'Invulblad inkoper'!$F$15,'Invulblad inkoper'!$I$15,B76&gt;'Invulblad inkoper'!$F$14,'Invulblad inkoper'!$I$14)</f>
        <v>0</v>
      </c>
      <c r="D76" s="267">
        <f>IF((B76/100)&gt;'Resultaat gunningscriterium SEB'!$G$26,0,1)</f>
        <v>0</v>
      </c>
      <c r="E76" s="270">
        <f t="shared" si="4"/>
        <v>0</v>
      </c>
      <c r="G76" s="272">
        <v>72</v>
      </c>
      <c r="H76" s="268" cm="1">
        <f t="array" ref="H76">_xlfn.IFS(G76&gt;'Invulblad inkoper'!$F$23,'Invulblad inkoper'!$I$23,G76&gt;'Invulblad inkoper'!$F$22,'Invulblad inkoper'!$I$22,G76&gt;'Invulblad inkoper'!$F$21,'Invulblad inkoper'!$I$21)</f>
        <v>0</v>
      </c>
      <c r="I76" s="321">
        <f>IF((B76/100)&gt;'Resultaat gunningscriterium SEB'!$F$52,0,1)</f>
        <v>0</v>
      </c>
      <c r="J76" s="270">
        <f t="shared" si="6"/>
        <v>0</v>
      </c>
      <c r="K76" s="274"/>
      <c r="L76" s="272">
        <v>72</v>
      </c>
      <c r="M76" s="268" cm="1">
        <f t="array" ref="M76">_xlfn.IFS(L76&gt;'Invulblad inkoper'!$F$30,'Invulblad inkoper'!$I$30,L76&gt;'Invulblad inkoper'!$F$29,'Invulblad inkoper'!$I$29,L76&gt;'Invulblad inkoper'!$F$28,'Invulblad inkoper'!$I$28)</f>
        <v>0</v>
      </c>
      <c r="N76" s="321">
        <f>IF((B76/100)&gt;'Resultaat gunningscriterium SEB'!$F$69,0,1)</f>
        <v>0</v>
      </c>
      <c r="O76" s="270">
        <f t="shared" si="5"/>
        <v>0</v>
      </c>
    </row>
    <row r="77" spans="2:15">
      <c r="B77" s="272">
        <v>73</v>
      </c>
      <c r="C77" s="268" cm="1">
        <f t="array" ref="C77">_xlfn.IFS(B77&gt;'Invulblad inkoper'!$F$16,'Invulblad inkoper'!$I$16,B77&gt;'Invulblad inkoper'!$F$15,'Invulblad inkoper'!$I$15,B77&gt;'Invulblad inkoper'!$F$14,'Invulblad inkoper'!$I$14)</f>
        <v>0</v>
      </c>
      <c r="D77" s="267">
        <f>IF((B77/100)&gt;'Resultaat gunningscriterium SEB'!$G$26,0,1)</f>
        <v>0</v>
      </c>
      <c r="E77" s="270">
        <f t="shared" si="4"/>
        <v>0</v>
      </c>
      <c r="G77" s="272">
        <v>73</v>
      </c>
      <c r="H77" s="268" cm="1">
        <f t="array" ref="H77">_xlfn.IFS(G77&gt;'Invulblad inkoper'!$F$23,'Invulblad inkoper'!$I$23,G77&gt;'Invulblad inkoper'!$F$22,'Invulblad inkoper'!$I$22,G77&gt;'Invulblad inkoper'!$F$21,'Invulblad inkoper'!$I$21)</f>
        <v>0</v>
      </c>
      <c r="I77" s="321">
        <f>IF((B77/100)&gt;'Resultaat gunningscriterium SEB'!$F$52,0,1)</f>
        <v>0</v>
      </c>
      <c r="J77" s="270">
        <f t="shared" si="6"/>
        <v>0</v>
      </c>
      <c r="K77" s="274"/>
      <c r="L77" s="272">
        <v>73</v>
      </c>
      <c r="M77" s="268" cm="1">
        <f t="array" ref="M77">_xlfn.IFS(L77&gt;'Invulblad inkoper'!$F$30,'Invulblad inkoper'!$I$30,L77&gt;'Invulblad inkoper'!$F$29,'Invulblad inkoper'!$I$29,L77&gt;'Invulblad inkoper'!$F$28,'Invulblad inkoper'!$I$28)</f>
        <v>0</v>
      </c>
      <c r="N77" s="321">
        <f>IF((B77/100)&gt;'Resultaat gunningscriterium SEB'!$F$69,0,1)</f>
        <v>0</v>
      </c>
      <c r="O77" s="270">
        <f t="shared" si="5"/>
        <v>0</v>
      </c>
    </row>
    <row r="78" spans="2:15">
      <c r="B78" s="272">
        <v>74</v>
      </c>
      <c r="C78" s="268" cm="1">
        <f t="array" ref="C78">_xlfn.IFS(B78&gt;'Invulblad inkoper'!$F$16,'Invulblad inkoper'!$I$16,B78&gt;'Invulblad inkoper'!$F$15,'Invulblad inkoper'!$I$15,B78&gt;'Invulblad inkoper'!$F$14,'Invulblad inkoper'!$I$14)</f>
        <v>0</v>
      </c>
      <c r="D78" s="267">
        <f>IF((B78/100)&gt;'Resultaat gunningscriterium SEB'!$G$26,0,1)</f>
        <v>0</v>
      </c>
      <c r="E78" s="270">
        <f t="shared" si="4"/>
        <v>0</v>
      </c>
      <c r="G78" s="272">
        <v>74</v>
      </c>
      <c r="H78" s="268" cm="1">
        <f t="array" ref="H78">_xlfn.IFS(G78&gt;'Invulblad inkoper'!$F$23,'Invulblad inkoper'!$I$23,G78&gt;'Invulblad inkoper'!$F$22,'Invulblad inkoper'!$I$22,G78&gt;'Invulblad inkoper'!$F$21,'Invulblad inkoper'!$I$21)</f>
        <v>0</v>
      </c>
      <c r="I78" s="321">
        <f>IF((B78/100)&gt;'Resultaat gunningscriterium SEB'!$F$52,0,1)</f>
        <v>0</v>
      </c>
      <c r="J78" s="270">
        <f t="shared" si="6"/>
        <v>0</v>
      </c>
      <c r="K78" s="274"/>
      <c r="L78" s="272">
        <v>74</v>
      </c>
      <c r="M78" s="268" cm="1">
        <f t="array" ref="M78">_xlfn.IFS(L78&gt;'Invulblad inkoper'!$F$30,'Invulblad inkoper'!$I$30,L78&gt;'Invulblad inkoper'!$F$29,'Invulblad inkoper'!$I$29,L78&gt;'Invulblad inkoper'!$F$28,'Invulblad inkoper'!$I$28)</f>
        <v>0</v>
      </c>
      <c r="N78" s="321">
        <f>IF((B78/100)&gt;'Resultaat gunningscriterium SEB'!$F$69,0,1)</f>
        <v>0</v>
      </c>
      <c r="O78" s="270">
        <f t="shared" si="5"/>
        <v>0</v>
      </c>
    </row>
    <row r="79" spans="2:15">
      <c r="B79" s="272">
        <v>75</v>
      </c>
      <c r="C79" s="268" cm="1">
        <f t="array" ref="C79">_xlfn.IFS(B79&gt;'Invulblad inkoper'!$F$16,'Invulblad inkoper'!$I$16,B79&gt;'Invulblad inkoper'!$F$15,'Invulblad inkoper'!$I$15,B79&gt;'Invulblad inkoper'!$F$14,'Invulblad inkoper'!$I$14)</f>
        <v>0</v>
      </c>
      <c r="D79" s="267">
        <f>IF((B79/100)&gt;'Resultaat gunningscriterium SEB'!$G$26,0,1)</f>
        <v>0</v>
      </c>
      <c r="E79" s="270">
        <f t="shared" si="4"/>
        <v>0</v>
      </c>
      <c r="G79" s="272">
        <v>75</v>
      </c>
      <c r="H79" s="268" cm="1">
        <f t="array" ref="H79">_xlfn.IFS(G79&gt;'Invulblad inkoper'!$F$23,'Invulblad inkoper'!$I$23,G79&gt;'Invulblad inkoper'!$F$22,'Invulblad inkoper'!$I$22,G79&gt;'Invulblad inkoper'!$F$21,'Invulblad inkoper'!$I$21)</f>
        <v>0</v>
      </c>
      <c r="I79" s="321">
        <f>IF((B79/100)&gt;'Resultaat gunningscriterium SEB'!$F$52,0,1)</f>
        <v>0</v>
      </c>
      <c r="J79" s="270">
        <f t="shared" si="6"/>
        <v>0</v>
      </c>
      <c r="K79" s="274"/>
      <c r="L79" s="272">
        <v>75</v>
      </c>
      <c r="M79" s="268" cm="1">
        <f t="array" ref="M79">_xlfn.IFS(L79&gt;'Invulblad inkoper'!$F$30,'Invulblad inkoper'!$I$30,L79&gt;'Invulblad inkoper'!$F$29,'Invulblad inkoper'!$I$29,L79&gt;'Invulblad inkoper'!$F$28,'Invulblad inkoper'!$I$28)</f>
        <v>0</v>
      </c>
      <c r="N79" s="321">
        <f>IF((B79/100)&gt;'Resultaat gunningscriterium SEB'!$F$69,0,1)</f>
        <v>0</v>
      </c>
      <c r="O79" s="270">
        <f t="shared" si="5"/>
        <v>0</v>
      </c>
    </row>
    <row r="80" spans="2:15">
      <c r="B80" s="272">
        <v>76</v>
      </c>
      <c r="C80" s="268" cm="1">
        <f t="array" ref="C80">_xlfn.IFS(B80&gt;'Invulblad inkoper'!$F$16,'Invulblad inkoper'!$I$16,B80&gt;'Invulblad inkoper'!$F$15,'Invulblad inkoper'!$I$15,B80&gt;'Invulblad inkoper'!$F$14,'Invulblad inkoper'!$I$14)</f>
        <v>0</v>
      </c>
      <c r="D80" s="267">
        <f>IF((B80/100)&gt;'Resultaat gunningscriterium SEB'!$G$26,0,1)</f>
        <v>0</v>
      </c>
      <c r="E80" s="270">
        <f t="shared" si="4"/>
        <v>0</v>
      </c>
      <c r="G80" s="272">
        <v>76</v>
      </c>
      <c r="H80" s="268" cm="1">
        <f t="array" ref="H80">_xlfn.IFS(G80&gt;'Invulblad inkoper'!$F$23,'Invulblad inkoper'!$I$23,G80&gt;'Invulblad inkoper'!$F$22,'Invulblad inkoper'!$I$22,G80&gt;'Invulblad inkoper'!$F$21,'Invulblad inkoper'!$I$21)</f>
        <v>0</v>
      </c>
      <c r="I80" s="321">
        <f>IF((B80/100)&gt;'Resultaat gunningscriterium SEB'!$F$52,0,1)</f>
        <v>0</v>
      </c>
      <c r="J80" s="270">
        <f t="shared" si="6"/>
        <v>0</v>
      </c>
      <c r="K80" s="274"/>
      <c r="L80" s="272">
        <v>76</v>
      </c>
      <c r="M80" s="268" cm="1">
        <f t="array" ref="M80">_xlfn.IFS(L80&gt;'Invulblad inkoper'!$F$30,'Invulblad inkoper'!$I$30,L80&gt;'Invulblad inkoper'!$F$29,'Invulblad inkoper'!$I$29,L80&gt;'Invulblad inkoper'!$F$28,'Invulblad inkoper'!$I$28)</f>
        <v>0</v>
      </c>
      <c r="N80" s="321">
        <f>IF((B80/100)&gt;'Resultaat gunningscriterium SEB'!$F$69,0,1)</f>
        <v>0</v>
      </c>
      <c r="O80" s="270">
        <f t="shared" si="5"/>
        <v>0</v>
      </c>
    </row>
    <row r="81" spans="2:15">
      <c r="B81" s="272">
        <v>77</v>
      </c>
      <c r="C81" s="268" cm="1">
        <f t="array" ref="C81">_xlfn.IFS(B81&gt;'Invulblad inkoper'!$F$16,'Invulblad inkoper'!$I$16,B81&gt;'Invulblad inkoper'!$F$15,'Invulblad inkoper'!$I$15,B81&gt;'Invulblad inkoper'!$F$14,'Invulblad inkoper'!$I$14)</f>
        <v>0</v>
      </c>
      <c r="D81" s="267">
        <f>IF((B81/100)&gt;'Resultaat gunningscriterium SEB'!$G$26,0,1)</f>
        <v>0</v>
      </c>
      <c r="E81" s="270">
        <f t="shared" si="4"/>
        <v>0</v>
      </c>
      <c r="G81" s="272">
        <v>77</v>
      </c>
      <c r="H81" s="268" cm="1">
        <f t="array" ref="H81">_xlfn.IFS(G81&gt;'Invulblad inkoper'!$F$23,'Invulblad inkoper'!$I$23,G81&gt;'Invulblad inkoper'!$F$22,'Invulblad inkoper'!$I$22,G81&gt;'Invulblad inkoper'!$F$21,'Invulblad inkoper'!$I$21)</f>
        <v>0</v>
      </c>
      <c r="I81" s="321">
        <f>IF((B81/100)&gt;'Resultaat gunningscriterium SEB'!$F$52,0,1)</f>
        <v>0</v>
      </c>
      <c r="J81" s="270">
        <f t="shared" si="6"/>
        <v>0</v>
      </c>
      <c r="K81" s="274"/>
      <c r="L81" s="272">
        <v>77</v>
      </c>
      <c r="M81" s="268" cm="1">
        <f t="array" ref="M81">_xlfn.IFS(L81&gt;'Invulblad inkoper'!$F$30,'Invulblad inkoper'!$I$30,L81&gt;'Invulblad inkoper'!$F$29,'Invulblad inkoper'!$I$29,L81&gt;'Invulblad inkoper'!$F$28,'Invulblad inkoper'!$I$28)</f>
        <v>0</v>
      </c>
      <c r="N81" s="321">
        <f>IF((B81/100)&gt;'Resultaat gunningscriterium SEB'!$F$69,0,1)</f>
        <v>0</v>
      </c>
      <c r="O81" s="270">
        <f t="shared" si="5"/>
        <v>0</v>
      </c>
    </row>
    <row r="82" spans="2:15">
      <c r="B82" s="272">
        <v>78</v>
      </c>
      <c r="C82" s="268" cm="1">
        <f t="array" ref="C82">_xlfn.IFS(B82&gt;'Invulblad inkoper'!$F$16,'Invulblad inkoper'!$I$16,B82&gt;'Invulblad inkoper'!$F$15,'Invulblad inkoper'!$I$15,B82&gt;'Invulblad inkoper'!$F$14,'Invulblad inkoper'!$I$14)</f>
        <v>0</v>
      </c>
      <c r="D82" s="267">
        <f>IF((B82/100)&gt;'Resultaat gunningscriterium SEB'!$G$26,0,1)</f>
        <v>0</v>
      </c>
      <c r="E82" s="270">
        <f t="shared" si="4"/>
        <v>0</v>
      </c>
      <c r="G82" s="272">
        <v>78</v>
      </c>
      <c r="H82" s="268" cm="1">
        <f t="array" ref="H82">_xlfn.IFS(G82&gt;'Invulblad inkoper'!$F$23,'Invulblad inkoper'!$I$23,G82&gt;'Invulblad inkoper'!$F$22,'Invulblad inkoper'!$I$22,G82&gt;'Invulblad inkoper'!$F$21,'Invulblad inkoper'!$I$21)</f>
        <v>0</v>
      </c>
      <c r="I82" s="321">
        <f>IF((B82/100)&gt;'Resultaat gunningscriterium SEB'!$F$52,0,1)</f>
        <v>0</v>
      </c>
      <c r="J82" s="270">
        <f t="shared" si="6"/>
        <v>0</v>
      </c>
      <c r="K82" s="274"/>
      <c r="L82" s="272">
        <v>78</v>
      </c>
      <c r="M82" s="268" cm="1">
        <f t="array" ref="M82">_xlfn.IFS(L82&gt;'Invulblad inkoper'!$F$30,'Invulblad inkoper'!$I$30,L82&gt;'Invulblad inkoper'!$F$29,'Invulblad inkoper'!$I$29,L82&gt;'Invulblad inkoper'!$F$28,'Invulblad inkoper'!$I$28)</f>
        <v>0</v>
      </c>
      <c r="N82" s="321">
        <f>IF((B82/100)&gt;'Resultaat gunningscriterium SEB'!$F$69,0,1)</f>
        <v>0</v>
      </c>
      <c r="O82" s="270">
        <f t="shared" si="5"/>
        <v>0</v>
      </c>
    </row>
    <row r="83" spans="2:15">
      <c r="B83" s="272">
        <v>79</v>
      </c>
      <c r="C83" s="268" cm="1">
        <f t="array" ref="C83">_xlfn.IFS(B83&gt;'Invulblad inkoper'!$F$16,'Invulblad inkoper'!$I$16,B83&gt;'Invulblad inkoper'!$F$15,'Invulblad inkoper'!$I$15,B83&gt;'Invulblad inkoper'!$F$14,'Invulblad inkoper'!$I$14)</f>
        <v>0</v>
      </c>
      <c r="D83" s="267">
        <f>IF((B83/100)&gt;'Resultaat gunningscriterium SEB'!$G$26,0,1)</f>
        <v>0</v>
      </c>
      <c r="E83" s="270">
        <f t="shared" si="4"/>
        <v>0</v>
      </c>
      <c r="G83" s="272">
        <v>79</v>
      </c>
      <c r="H83" s="268" cm="1">
        <f t="array" ref="H83">_xlfn.IFS(G83&gt;'Invulblad inkoper'!$F$23,'Invulblad inkoper'!$I$23,G83&gt;'Invulblad inkoper'!$F$22,'Invulblad inkoper'!$I$22,G83&gt;'Invulblad inkoper'!$F$21,'Invulblad inkoper'!$I$21)</f>
        <v>0</v>
      </c>
      <c r="I83" s="321">
        <f>IF((B83/100)&gt;'Resultaat gunningscriterium SEB'!$F$52,0,1)</f>
        <v>0</v>
      </c>
      <c r="J83" s="270">
        <f t="shared" si="6"/>
        <v>0</v>
      </c>
      <c r="K83" s="274"/>
      <c r="L83" s="272">
        <v>79</v>
      </c>
      <c r="M83" s="268" cm="1">
        <f t="array" ref="M83">_xlfn.IFS(L83&gt;'Invulblad inkoper'!$F$30,'Invulblad inkoper'!$I$30,L83&gt;'Invulblad inkoper'!$F$29,'Invulblad inkoper'!$I$29,L83&gt;'Invulblad inkoper'!$F$28,'Invulblad inkoper'!$I$28)</f>
        <v>0</v>
      </c>
      <c r="N83" s="321">
        <f>IF((B83/100)&gt;'Resultaat gunningscriterium SEB'!$F$69,0,1)</f>
        <v>0</v>
      </c>
      <c r="O83" s="270">
        <f t="shared" si="5"/>
        <v>0</v>
      </c>
    </row>
    <row r="84" spans="2:15">
      <c r="B84" s="272">
        <v>80</v>
      </c>
      <c r="C84" s="268" cm="1">
        <f t="array" ref="C84">_xlfn.IFS(B84&gt;'Invulblad inkoper'!$F$16,'Invulblad inkoper'!$I$16,B84&gt;'Invulblad inkoper'!$F$15,'Invulblad inkoper'!$I$15,B84&gt;'Invulblad inkoper'!$F$14,'Invulblad inkoper'!$I$14)</f>
        <v>0</v>
      </c>
      <c r="D84" s="267">
        <f>IF((B84/100)&gt;'Resultaat gunningscriterium SEB'!$G$26,0,1)</f>
        <v>0</v>
      </c>
      <c r="E84" s="270">
        <f t="shared" si="4"/>
        <v>0</v>
      </c>
      <c r="G84" s="272">
        <v>80</v>
      </c>
      <c r="H84" s="268" cm="1">
        <f t="array" ref="H84">_xlfn.IFS(G84&gt;'Invulblad inkoper'!$F$23,'Invulblad inkoper'!$I$23,G84&gt;'Invulblad inkoper'!$F$22,'Invulblad inkoper'!$I$22,G84&gt;'Invulblad inkoper'!$F$21,'Invulblad inkoper'!$I$21)</f>
        <v>0</v>
      </c>
      <c r="I84" s="321">
        <f>IF((B84/100)&gt;'Resultaat gunningscriterium SEB'!$F$52,0,1)</f>
        <v>0</v>
      </c>
      <c r="J84" s="270">
        <f t="shared" si="6"/>
        <v>0</v>
      </c>
      <c r="K84" s="274"/>
      <c r="L84" s="272">
        <v>80</v>
      </c>
      <c r="M84" s="268" cm="1">
        <f t="array" ref="M84">_xlfn.IFS(L84&gt;'Invulblad inkoper'!$F$30,'Invulblad inkoper'!$I$30,L84&gt;'Invulblad inkoper'!$F$29,'Invulblad inkoper'!$I$29,L84&gt;'Invulblad inkoper'!$F$28,'Invulblad inkoper'!$I$28)</f>
        <v>0</v>
      </c>
      <c r="N84" s="321">
        <f>IF((B84/100)&gt;'Resultaat gunningscriterium SEB'!$F$69,0,1)</f>
        <v>0</v>
      </c>
      <c r="O84" s="270">
        <f t="shared" si="5"/>
        <v>0</v>
      </c>
    </row>
    <row r="85" spans="2:15">
      <c r="B85" s="272">
        <v>81</v>
      </c>
      <c r="C85" s="268" cm="1">
        <f t="array" ref="C85">_xlfn.IFS(B85&gt;'Invulblad inkoper'!$F$16,'Invulblad inkoper'!$I$16,B85&gt;'Invulblad inkoper'!$F$15,'Invulblad inkoper'!$I$15,B85&gt;'Invulblad inkoper'!$F$14,'Invulblad inkoper'!$I$14)</f>
        <v>0</v>
      </c>
      <c r="D85" s="267">
        <f>IF((B85/100)&gt;'Resultaat gunningscriterium SEB'!$G$26,0,1)</f>
        <v>0</v>
      </c>
      <c r="E85" s="270">
        <f t="shared" si="4"/>
        <v>0</v>
      </c>
      <c r="G85" s="272">
        <v>81</v>
      </c>
      <c r="H85" s="268" cm="1">
        <f t="array" ref="H85">_xlfn.IFS(G85&gt;'Invulblad inkoper'!$F$23,'Invulblad inkoper'!$I$23,G85&gt;'Invulblad inkoper'!$F$22,'Invulblad inkoper'!$I$22,G85&gt;'Invulblad inkoper'!$F$21,'Invulblad inkoper'!$I$21)</f>
        <v>0</v>
      </c>
      <c r="I85" s="321">
        <f>IF((B85/100)&gt;'Resultaat gunningscriterium SEB'!$F$52,0,1)</f>
        <v>0</v>
      </c>
      <c r="J85" s="270">
        <f t="shared" si="6"/>
        <v>0</v>
      </c>
      <c r="K85" s="274"/>
      <c r="L85" s="272">
        <v>81</v>
      </c>
      <c r="M85" s="268" cm="1">
        <f t="array" ref="M85">_xlfn.IFS(L85&gt;'Invulblad inkoper'!$F$30,'Invulblad inkoper'!$I$30,L85&gt;'Invulblad inkoper'!$F$29,'Invulblad inkoper'!$I$29,L85&gt;'Invulblad inkoper'!$F$28,'Invulblad inkoper'!$I$28)</f>
        <v>0</v>
      </c>
      <c r="N85" s="321">
        <f>IF((B85/100)&gt;'Resultaat gunningscriterium SEB'!$F$69,0,1)</f>
        <v>0</v>
      </c>
      <c r="O85" s="270">
        <f t="shared" si="5"/>
        <v>0</v>
      </c>
    </row>
    <row r="86" spans="2:15">
      <c r="B86" s="272">
        <v>82</v>
      </c>
      <c r="C86" s="268" cm="1">
        <f t="array" ref="C86">_xlfn.IFS(B86&gt;'Invulblad inkoper'!$F$16,'Invulblad inkoper'!$I$16,B86&gt;'Invulblad inkoper'!$F$15,'Invulblad inkoper'!$I$15,B86&gt;'Invulblad inkoper'!$F$14,'Invulblad inkoper'!$I$14)</f>
        <v>0</v>
      </c>
      <c r="D86" s="267">
        <f>IF((B86/100)&gt;'Resultaat gunningscriterium SEB'!$G$26,0,1)</f>
        <v>0</v>
      </c>
      <c r="E86" s="270">
        <f t="shared" si="4"/>
        <v>0</v>
      </c>
      <c r="G86" s="272">
        <v>82</v>
      </c>
      <c r="H86" s="268" cm="1">
        <f t="array" ref="H86">_xlfn.IFS(G86&gt;'Invulblad inkoper'!$F$23,'Invulblad inkoper'!$I$23,G86&gt;'Invulblad inkoper'!$F$22,'Invulblad inkoper'!$I$22,G86&gt;'Invulblad inkoper'!$F$21,'Invulblad inkoper'!$I$21)</f>
        <v>0</v>
      </c>
      <c r="I86" s="321">
        <f>IF((B86/100)&gt;'Resultaat gunningscriterium SEB'!$F$52,0,1)</f>
        <v>0</v>
      </c>
      <c r="J86" s="270">
        <f t="shared" si="6"/>
        <v>0</v>
      </c>
      <c r="K86" s="274"/>
      <c r="L86" s="272">
        <v>82</v>
      </c>
      <c r="M86" s="268" cm="1">
        <f t="array" ref="M86">_xlfn.IFS(L86&gt;'Invulblad inkoper'!$F$30,'Invulblad inkoper'!$I$30,L86&gt;'Invulblad inkoper'!$F$29,'Invulblad inkoper'!$I$29,L86&gt;'Invulblad inkoper'!$F$28,'Invulblad inkoper'!$I$28)</f>
        <v>0</v>
      </c>
      <c r="N86" s="321">
        <f>IF((B86/100)&gt;'Resultaat gunningscriterium SEB'!$F$69,0,1)</f>
        <v>0</v>
      </c>
      <c r="O86" s="270">
        <f t="shared" si="5"/>
        <v>0</v>
      </c>
    </row>
    <row r="87" spans="2:15">
      <c r="B87" s="272">
        <v>83</v>
      </c>
      <c r="C87" s="268" cm="1">
        <f t="array" ref="C87">_xlfn.IFS(B87&gt;'Invulblad inkoper'!$F$16,'Invulblad inkoper'!$I$16,B87&gt;'Invulblad inkoper'!$F$15,'Invulblad inkoper'!$I$15,B87&gt;'Invulblad inkoper'!$F$14,'Invulblad inkoper'!$I$14)</f>
        <v>0</v>
      </c>
      <c r="D87" s="267">
        <f>IF((B87/100)&gt;'Resultaat gunningscriterium SEB'!$G$26,0,1)</f>
        <v>0</v>
      </c>
      <c r="E87" s="270">
        <f t="shared" si="4"/>
        <v>0</v>
      </c>
      <c r="G87" s="272">
        <v>83</v>
      </c>
      <c r="H87" s="268" cm="1">
        <f t="array" ref="H87">_xlfn.IFS(G87&gt;'Invulblad inkoper'!$F$23,'Invulblad inkoper'!$I$23,G87&gt;'Invulblad inkoper'!$F$22,'Invulblad inkoper'!$I$22,G87&gt;'Invulblad inkoper'!$F$21,'Invulblad inkoper'!$I$21)</f>
        <v>0</v>
      </c>
      <c r="I87" s="321">
        <f>IF((B87/100)&gt;'Resultaat gunningscriterium SEB'!$F$52,0,1)</f>
        <v>0</v>
      </c>
      <c r="J87" s="270">
        <f t="shared" si="6"/>
        <v>0</v>
      </c>
      <c r="K87" s="274"/>
      <c r="L87" s="272">
        <v>83</v>
      </c>
      <c r="M87" s="268" cm="1">
        <f t="array" ref="M87">_xlfn.IFS(L87&gt;'Invulblad inkoper'!$F$30,'Invulblad inkoper'!$I$30,L87&gt;'Invulblad inkoper'!$F$29,'Invulblad inkoper'!$I$29,L87&gt;'Invulblad inkoper'!$F$28,'Invulblad inkoper'!$I$28)</f>
        <v>0</v>
      </c>
      <c r="N87" s="321">
        <f>IF((B87/100)&gt;'Resultaat gunningscriterium SEB'!$F$69,0,1)</f>
        <v>0</v>
      </c>
      <c r="O87" s="270">
        <f t="shared" si="5"/>
        <v>0</v>
      </c>
    </row>
    <row r="88" spans="2:15">
      <c r="B88" s="272">
        <v>84</v>
      </c>
      <c r="C88" s="268" cm="1">
        <f t="array" ref="C88">_xlfn.IFS(B88&gt;'Invulblad inkoper'!$F$16,'Invulblad inkoper'!$I$16,B88&gt;'Invulblad inkoper'!$F$15,'Invulblad inkoper'!$I$15,B88&gt;'Invulblad inkoper'!$F$14,'Invulblad inkoper'!$I$14)</f>
        <v>0</v>
      </c>
      <c r="D88" s="267">
        <f>IF((B88/100)&gt;'Resultaat gunningscriterium SEB'!$G$26,0,1)</f>
        <v>0</v>
      </c>
      <c r="E88" s="270">
        <f t="shared" si="4"/>
        <v>0</v>
      </c>
      <c r="G88" s="272">
        <v>84</v>
      </c>
      <c r="H88" s="268" cm="1">
        <f t="array" ref="H88">_xlfn.IFS(G88&gt;'Invulblad inkoper'!$F$23,'Invulblad inkoper'!$I$23,G88&gt;'Invulblad inkoper'!$F$22,'Invulblad inkoper'!$I$22,G88&gt;'Invulblad inkoper'!$F$21,'Invulblad inkoper'!$I$21)</f>
        <v>0</v>
      </c>
      <c r="I88" s="321">
        <f>IF((B88/100)&gt;'Resultaat gunningscriterium SEB'!$F$52,0,1)</f>
        <v>0</v>
      </c>
      <c r="J88" s="270">
        <f t="shared" si="6"/>
        <v>0</v>
      </c>
      <c r="K88" s="274"/>
      <c r="L88" s="272">
        <v>84</v>
      </c>
      <c r="M88" s="268" cm="1">
        <f t="array" ref="M88">_xlfn.IFS(L88&gt;'Invulblad inkoper'!$F$30,'Invulblad inkoper'!$I$30,L88&gt;'Invulblad inkoper'!$F$29,'Invulblad inkoper'!$I$29,L88&gt;'Invulblad inkoper'!$F$28,'Invulblad inkoper'!$I$28)</f>
        <v>0</v>
      </c>
      <c r="N88" s="321">
        <f>IF((B88/100)&gt;'Resultaat gunningscriterium SEB'!$F$69,0,1)</f>
        <v>0</v>
      </c>
      <c r="O88" s="270">
        <f t="shared" si="5"/>
        <v>0</v>
      </c>
    </row>
    <row r="89" spans="2:15">
      <c r="B89" s="272">
        <v>85</v>
      </c>
      <c r="C89" s="268" cm="1">
        <f t="array" ref="C89">_xlfn.IFS(B89&gt;'Invulblad inkoper'!$F$16,'Invulblad inkoper'!$I$16,B89&gt;'Invulblad inkoper'!$F$15,'Invulblad inkoper'!$I$15,B89&gt;'Invulblad inkoper'!$F$14,'Invulblad inkoper'!$I$14)</f>
        <v>0</v>
      </c>
      <c r="D89" s="267">
        <f>IF((B89/100)&gt;'Resultaat gunningscriterium SEB'!$G$26,0,1)</f>
        <v>0</v>
      </c>
      <c r="E89" s="270">
        <f t="shared" si="4"/>
        <v>0</v>
      </c>
      <c r="G89" s="272">
        <v>85</v>
      </c>
      <c r="H89" s="268" cm="1">
        <f t="array" ref="H89">_xlfn.IFS(G89&gt;'Invulblad inkoper'!$F$23,'Invulblad inkoper'!$I$23,G89&gt;'Invulblad inkoper'!$F$22,'Invulblad inkoper'!$I$22,G89&gt;'Invulblad inkoper'!$F$21,'Invulblad inkoper'!$I$21)</f>
        <v>0</v>
      </c>
      <c r="I89" s="321">
        <f>IF((B89/100)&gt;'Resultaat gunningscriterium SEB'!$F$52,0,1)</f>
        <v>0</v>
      </c>
      <c r="J89" s="270">
        <f t="shared" si="6"/>
        <v>0</v>
      </c>
      <c r="K89" s="274"/>
      <c r="L89" s="272">
        <v>85</v>
      </c>
      <c r="M89" s="268" cm="1">
        <f t="array" ref="M89">_xlfn.IFS(L89&gt;'Invulblad inkoper'!$F$30,'Invulblad inkoper'!$I$30,L89&gt;'Invulblad inkoper'!$F$29,'Invulblad inkoper'!$I$29,L89&gt;'Invulblad inkoper'!$F$28,'Invulblad inkoper'!$I$28)</f>
        <v>0</v>
      </c>
      <c r="N89" s="321">
        <f>IF((B89/100)&gt;'Resultaat gunningscriterium SEB'!$F$69,0,1)</f>
        <v>0</v>
      </c>
      <c r="O89" s="270">
        <f t="shared" si="5"/>
        <v>0</v>
      </c>
    </row>
    <row r="90" spans="2:15">
      <c r="B90" s="272">
        <v>86</v>
      </c>
      <c r="C90" s="268" cm="1">
        <f t="array" ref="C90">_xlfn.IFS(B90&gt;'Invulblad inkoper'!$F$16,'Invulblad inkoper'!$I$16,B90&gt;'Invulblad inkoper'!$F$15,'Invulblad inkoper'!$I$15,B90&gt;'Invulblad inkoper'!$F$14,'Invulblad inkoper'!$I$14)</f>
        <v>0</v>
      </c>
      <c r="D90" s="267">
        <f>IF((B90/100)&gt;'Resultaat gunningscriterium SEB'!$G$26,0,1)</f>
        <v>0</v>
      </c>
      <c r="E90" s="270">
        <f t="shared" si="4"/>
        <v>0</v>
      </c>
      <c r="G90" s="272">
        <v>86</v>
      </c>
      <c r="H90" s="268" cm="1">
        <f t="array" ref="H90">_xlfn.IFS(G90&gt;'Invulblad inkoper'!$F$23,'Invulblad inkoper'!$I$23,G90&gt;'Invulblad inkoper'!$F$22,'Invulblad inkoper'!$I$22,G90&gt;'Invulblad inkoper'!$F$21,'Invulblad inkoper'!$I$21)</f>
        <v>0</v>
      </c>
      <c r="I90" s="321">
        <f>IF((B90/100)&gt;'Resultaat gunningscriterium SEB'!$F$52,0,1)</f>
        <v>0</v>
      </c>
      <c r="J90" s="270">
        <f t="shared" si="6"/>
        <v>0</v>
      </c>
      <c r="K90" s="274"/>
      <c r="L90" s="272">
        <v>86</v>
      </c>
      <c r="M90" s="268" cm="1">
        <f t="array" ref="M90">_xlfn.IFS(L90&gt;'Invulblad inkoper'!$F$30,'Invulblad inkoper'!$I$30,L90&gt;'Invulblad inkoper'!$F$29,'Invulblad inkoper'!$I$29,L90&gt;'Invulblad inkoper'!$F$28,'Invulblad inkoper'!$I$28)</f>
        <v>0</v>
      </c>
      <c r="N90" s="321">
        <f>IF((B90/100)&gt;'Resultaat gunningscriterium SEB'!$F$69,0,1)</f>
        <v>0</v>
      </c>
      <c r="O90" s="270">
        <f t="shared" si="5"/>
        <v>0</v>
      </c>
    </row>
    <row r="91" spans="2:15">
      <c r="B91" s="272">
        <v>87</v>
      </c>
      <c r="C91" s="268" cm="1">
        <f t="array" ref="C91">_xlfn.IFS(B91&gt;'Invulblad inkoper'!$F$16,'Invulblad inkoper'!$I$16,B91&gt;'Invulblad inkoper'!$F$15,'Invulblad inkoper'!$I$15,B91&gt;'Invulblad inkoper'!$F$14,'Invulblad inkoper'!$I$14)</f>
        <v>0</v>
      </c>
      <c r="D91" s="267">
        <f>IF((B91/100)&gt;'Resultaat gunningscriterium SEB'!$G$26,0,1)</f>
        <v>0</v>
      </c>
      <c r="E91" s="270">
        <f t="shared" si="4"/>
        <v>0</v>
      </c>
      <c r="G91" s="272">
        <v>87</v>
      </c>
      <c r="H91" s="268" cm="1">
        <f t="array" ref="H91">_xlfn.IFS(G91&gt;'Invulblad inkoper'!$F$23,'Invulblad inkoper'!$I$23,G91&gt;'Invulblad inkoper'!$F$22,'Invulblad inkoper'!$I$22,G91&gt;'Invulblad inkoper'!$F$21,'Invulblad inkoper'!$I$21)</f>
        <v>0</v>
      </c>
      <c r="I91" s="321">
        <f>IF((B91/100)&gt;'Resultaat gunningscriterium SEB'!$F$52,0,1)</f>
        <v>0</v>
      </c>
      <c r="J91" s="270">
        <f t="shared" si="6"/>
        <v>0</v>
      </c>
      <c r="K91" s="274"/>
      <c r="L91" s="272">
        <v>87</v>
      </c>
      <c r="M91" s="268" cm="1">
        <f t="array" ref="M91">_xlfn.IFS(L91&gt;'Invulblad inkoper'!$F$30,'Invulblad inkoper'!$I$30,L91&gt;'Invulblad inkoper'!$F$29,'Invulblad inkoper'!$I$29,L91&gt;'Invulblad inkoper'!$F$28,'Invulblad inkoper'!$I$28)</f>
        <v>0</v>
      </c>
      <c r="N91" s="321">
        <f>IF((B91/100)&gt;'Resultaat gunningscriterium SEB'!$F$69,0,1)</f>
        <v>0</v>
      </c>
      <c r="O91" s="270">
        <f t="shared" si="5"/>
        <v>0</v>
      </c>
    </row>
    <row r="92" spans="2:15">
      <c r="B92" s="272">
        <v>88</v>
      </c>
      <c r="C92" s="268" cm="1">
        <f t="array" ref="C92">_xlfn.IFS(B92&gt;'Invulblad inkoper'!$F$16,'Invulblad inkoper'!$I$16,B92&gt;'Invulblad inkoper'!$F$15,'Invulblad inkoper'!$I$15,B92&gt;'Invulblad inkoper'!$F$14,'Invulblad inkoper'!$I$14)</f>
        <v>0</v>
      </c>
      <c r="D92" s="267">
        <f>IF((B92/100)&gt;'Resultaat gunningscriterium SEB'!$G$26,0,1)</f>
        <v>0</v>
      </c>
      <c r="E92" s="270">
        <f t="shared" si="4"/>
        <v>0</v>
      </c>
      <c r="G92" s="272">
        <v>88</v>
      </c>
      <c r="H92" s="268" cm="1">
        <f t="array" ref="H92">_xlfn.IFS(G92&gt;'Invulblad inkoper'!$F$23,'Invulblad inkoper'!$I$23,G92&gt;'Invulblad inkoper'!$F$22,'Invulblad inkoper'!$I$22,G92&gt;'Invulblad inkoper'!$F$21,'Invulblad inkoper'!$I$21)</f>
        <v>0</v>
      </c>
      <c r="I92" s="321">
        <f>IF((B92/100)&gt;'Resultaat gunningscriterium SEB'!$F$52,0,1)</f>
        <v>0</v>
      </c>
      <c r="J92" s="270">
        <f t="shared" si="6"/>
        <v>0</v>
      </c>
      <c r="K92" s="274"/>
      <c r="L92" s="272">
        <v>88</v>
      </c>
      <c r="M92" s="268" cm="1">
        <f t="array" ref="M92">_xlfn.IFS(L92&gt;'Invulblad inkoper'!$F$30,'Invulblad inkoper'!$I$30,L92&gt;'Invulblad inkoper'!$F$29,'Invulblad inkoper'!$I$29,L92&gt;'Invulblad inkoper'!$F$28,'Invulblad inkoper'!$I$28)</f>
        <v>0</v>
      </c>
      <c r="N92" s="321">
        <f>IF((B92/100)&gt;'Resultaat gunningscriterium SEB'!$F$69,0,1)</f>
        <v>0</v>
      </c>
      <c r="O92" s="270">
        <f t="shared" si="5"/>
        <v>0</v>
      </c>
    </row>
    <row r="93" spans="2:15">
      <c r="B93" s="272">
        <v>89</v>
      </c>
      <c r="C93" s="268" cm="1">
        <f t="array" ref="C93">_xlfn.IFS(B93&gt;'Invulblad inkoper'!$F$16,'Invulblad inkoper'!$I$16,B93&gt;'Invulblad inkoper'!$F$15,'Invulblad inkoper'!$I$15,B93&gt;'Invulblad inkoper'!$F$14,'Invulblad inkoper'!$I$14)</f>
        <v>0</v>
      </c>
      <c r="D93" s="267">
        <f>IF((B93/100)&gt;'Resultaat gunningscriterium SEB'!$G$26,0,1)</f>
        <v>0</v>
      </c>
      <c r="E93" s="270">
        <f t="shared" si="4"/>
        <v>0</v>
      </c>
      <c r="G93" s="272">
        <v>89</v>
      </c>
      <c r="H93" s="268" cm="1">
        <f t="array" ref="H93">_xlfn.IFS(G93&gt;'Invulblad inkoper'!$F$23,'Invulblad inkoper'!$I$23,G93&gt;'Invulblad inkoper'!$F$22,'Invulblad inkoper'!$I$22,G93&gt;'Invulblad inkoper'!$F$21,'Invulblad inkoper'!$I$21)</f>
        <v>0</v>
      </c>
      <c r="I93" s="321">
        <f>IF((B93/100)&gt;'Resultaat gunningscriterium SEB'!$F$52,0,1)</f>
        <v>0</v>
      </c>
      <c r="J93" s="270">
        <f t="shared" si="6"/>
        <v>0</v>
      </c>
      <c r="K93" s="274"/>
      <c r="L93" s="272">
        <v>89</v>
      </c>
      <c r="M93" s="268" cm="1">
        <f t="array" ref="M93">_xlfn.IFS(L93&gt;'Invulblad inkoper'!$F$30,'Invulblad inkoper'!$I$30,L93&gt;'Invulblad inkoper'!$F$29,'Invulblad inkoper'!$I$29,L93&gt;'Invulblad inkoper'!$F$28,'Invulblad inkoper'!$I$28)</f>
        <v>0</v>
      </c>
      <c r="N93" s="321">
        <f>IF((B93/100)&gt;'Resultaat gunningscriterium SEB'!$F$69,0,1)</f>
        <v>0</v>
      </c>
      <c r="O93" s="270">
        <f t="shared" si="5"/>
        <v>0</v>
      </c>
    </row>
    <row r="94" spans="2:15">
      <c r="B94" s="272">
        <v>90</v>
      </c>
      <c r="C94" s="268" cm="1">
        <f t="array" ref="C94">_xlfn.IFS(B94&gt;'Invulblad inkoper'!$F$16,'Invulblad inkoper'!$I$16,B94&gt;'Invulblad inkoper'!$F$15,'Invulblad inkoper'!$I$15,B94&gt;'Invulblad inkoper'!$F$14,'Invulblad inkoper'!$I$14)</f>
        <v>0</v>
      </c>
      <c r="D94" s="267">
        <f>IF((B94/100)&gt;'Resultaat gunningscriterium SEB'!$G$26,0,1)</f>
        <v>0</v>
      </c>
      <c r="E94" s="270">
        <f t="shared" si="4"/>
        <v>0</v>
      </c>
      <c r="G94" s="272">
        <v>90</v>
      </c>
      <c r="H94" s="268" cm="1">
        <f t="array" ref="H94">_xlfn.IFS(G94&gt;'Invulblad inkoper'!$F$23,'Invulblad inkoper'!$I$23,G94&gt;'Invulblad inkoper'!$F$22,'Invulblad inkoper'!$I$22,G94&gt;'Invulblad inkoper'!$F$21,'Invulblad inkoper'!$I$21)</f>
        <v>0</v>
      </c>
      <c r="I94" s="321">
        <f>IF((B94/100)&gt;'Resultaat gunningscriterium SEB'!$F$52,0,1)</f>
        <v>0</v>
      </c>
      <c r="J94" s="270">
        <f t="shared" si="6"/>
        <v>0</v>
      </c>
      <c r="K94" s="274"/>
      <c r="L94" s="272">
        <v>90</v>
      </c>
      <c r="M94" s="268" cm="1">
        <f t="array" ref="M94">_xlfn.IFS(L94&gt;'Invulblad inkoper'!$F$30,'Invulblad inkoper'!$I$30,L94&gt;'Invulblad inkoper'!$F$29,'Invulblad inkoper'!$I$29,L94&gt;'Invulblad inkoper'!$F$28,'Invulblad inkoper'!$I$28)</f>
        <v>0</v>
      </c>
      <c r="N94" s="321">
        <f>IF((B94/100)&gt;'Resultaat gunningscriterium SEB'!$F$69,0,1)</f>
        <v>0</v>
      </c>
      <c r="O94" s="270">
        <f t="shared" si="5"/>
        <v>0</v>
      </c>
    </row>
    <row r="95" spans="2:15">
      <c r="B95" s="272">
        <v>91</v>
      </c>
      <c r="C95" s="268" cm="1">
        <f t="array" ref="C95">_xlfn.IFS(B95&gt;'Invulblad inkoper'!$F$16,'Invulblad inkoper'!$I$16,B95&gt;'Invulblad inkoper'!$F$15,'Invulblad inkoper'!$I$15,B95&gt;'Invulblad inkoper'!$F$14,'Invulblad inkoper'!$I$14)</f>
        <v>0</v>
      </c>
      <c r="D95" s="267">
        <f>IF((B95/100)&gt;'Resultaat gunningscriterium SEB'!$G$26,0,1)</f>
        <v>0</v>
      </c>
      <c r="E95" s="270">
        <f t="shared" si="4"/>
        <v>0</v>
      </c>
      <c r="G95" s="272">
        <v>91</v>
      </c>
      <c r="H95" s="268" cm="1">
        <f t="array" ref="H95">_xlfn.IFS(G95&gt;'Invulblad inkoper'!$F$23,'Invulblad inkoper'!$I$23,G95&gt;'Invulblad inkoper'!$F$22,'Invulblad inkoper'!$I$22,G95&gt;'Invulblad inkoper'!$F$21,'Invulblad inkoper'!$I$21)</f>
        <v>0</v>
      </c>
      <c r="I95" s="321">
        <f>IF((B95/100)&gt;'Resultaat gunningscriterium SEB'!$F$52,0,1)</f>
        <v>0</v>
      </c>
      <c r="J95" s="270">
        <f t="shared" si="6"/>
        <v>0</v>
      </c>
      <c r="K95" s="274"/>
      <c r="L95" s="272">
        <v>91</v>
      </c>
      <c r="M95" s="268" cm="1">
        <f t="array" ref="M95">_xlfn.IFS(L95&gt;'Invulblad inkoper'!$F$30,'Invulblad inkoper'!$I$30,L95&gt;'Invulblad inkoper'!$F$29,'Invulblad inkoper'!$I$29,L95&gt;'Invulblad inkoper'!$F$28,'Invulblad inkoper'!$I$28)</f>
        <v>0</v>
      </c>
      <c r="N95" s="321">
        <f>IF((B95/100)&gt;'Resultaat gunningscriterium SEB'!$F$69,0,1)</f>
        <v>0</v>
      </c>
      <c r="O95" s="270">
        <f t="shared" si="5"/>
        <v>0</v>
      </c>
    </row>
    <row r="96" spans="2:15">
      <c r="B96" s="272">
        <v>92</v>
      </c>
      <c r="C96" s="268" cm="1">
        <f t="array" ref="C96">_xlfn.IFS(B96&gt;'Invulblad inkoper'!$F$16,'Invulblad inkoper'!$I$16,B96&gt;'Invulblad inkoper'!$F$15,'Invulblad inkoper'!$I$15,B96&gt;'Invulblad inkoper'!$F$14,'Invulblad inkoper'!$I$14)</f>
        <v>0</v>
      </c>
      <c r="D96" s="267">
        <f>IF((B96/100)&gt;'Resultaat gunningscriterium SEB'!$G$26,0,1)</f>
        <v>0</v>
      </c>
      <c r="E96" s="270">
        <f t="shared" si="4"/>
        <v>0</v>
      </c>
      <c r="G96" s="272">
        <v>92</v>
      </c>
      <c r="H96" s="268" cm="1">
        <f t="array" ref="H96">_xlfn.IFS(G96&gt;'Invulblad inkoper'!$F$23,'Invulblad inkoper'!$I$23,G96&gt;'Invulblad inkoper'!$F$22,'Invulblad inkoper'!$I$22,G96&gt;'Invulblad inkoper'!$F$21,'Invulblad inkoper'!$I$21)</f>
        <v>0</v>
      </c>
      <c r="I96" s="321">
        <f>IF((B96/100)&gt;'Resultaat gunningscriterium SEB'!$F$52,0,1)</f>
        <v>0</v>
      </c>
      <c r="J96" s="270">
        <f t="shared" si="6"/>
        <v>0</v>
      </c>
      <c r="K96" s="274"/>
      <c r="L96" s="272">
        <v>92</v>
      </c>
      <c r="M96" s="268" cm="1">
        <f t="array" ref="M96">_xlfn.IFS(L96&gt;'Invulblad inkoper'!$F$30,'Invulblad inkoper'!$I$30,L96&gt;'Invulblad inkoper'!$F$29,'Invulblad inkoper'!$I$29,L96&gt;'Invulblad inkoper'!$F$28,'Invulblad inkoper'!$I$28)</f>
        <v>0</v>
      </c>
      <c r="N96" s="321">
        <f>IF((B96/100)&gt;'Resultaat gunningscriterium SEB'!$F$69,0,1)</f>
        <v>0</v>
      </c>
      <c r="O96" s="270">
        <f t="shared" si="5"/>
        <v>0</v>
      </c>
    </row>
    <row r="97" spans="2:15">
      <c r="B97" s="272">
        <v>93</v>
      </c>
      <c r="C97" s="268" cm="1">
        <f t="array" ref="C97">_xlfn.IFS(B97&gt;'Invulblad inkoper'!$F$16,'Invulblad inkoper'!$I$16,B97&gt;'Invulblad inkoper'!$F$15,'Invulblad inkoper'!$I$15,B97&gt;'Invulblad inkoper'!$F$14,'Invulblad inkoper'!$I$14)</f>
        <v>0</v>
      </c>
      <c r="D97" s="267">
        <f>IF((B97/100)&gt;'Resultaat gunningscriterium SEB'!$G$26,0,1)</f>
        <v>0</v>
      </c>
      <c r="E97" s="270">
        <f t="shared" si="4"/>
        <v>0</v>
      </c>
      <c r="G97" s="272">
        <v>93</v>
      </c>
      <c r="H97" s="268" cm="1">
        <f t="array" ref="H97">_xlfn.IFS(G97&gt;'Invulblad inkoper'!$F$23,'Invulblad inkoper'!$I$23,G97&gt;'Invulblad inkoper'!$F$22,'Invulblad inkoper'!$I$22,G97&gt;'Invulblad inkoper'!$F$21,'Invulblad inkoper'!$I$21)</f>
        <v>0</v>
      </c>
      <c r="I97" s="321">
        <f>IF((B97/100)&gt;'Resultaat gunningscriterium SEB'!$F$52,0,1)</f>
        <v>0</v>
      </c>
      <c r="J97" s="270">
        <f t="shared" si="6"/>
        <v>0</v>
      </c>
      <c r="K97" s="274"/>
      <c r="L97" s="272">
        <v>93</v>
      </c>
      <c r="M97" s="268" cm="1">
        <f t="array" ref="M97">_xlfn.IFS(L97&gt;'Invulblad inkoper'!$F$30,'Invulblad inkoper'!$I$30,L97&gt;'Invulblad inkoper'!$F$29,'Invulblad inkoper'!$I$29,L97&gt;'Invulblad inkoper'!$F$28,'Invulblad inkoper'!$I$28)</f>
        <v>0</v>
      </c>
      <c r="N97" s="321">
        <f>IF((B97/100)&gt;'Resultaat gunningscriterium SEB'!$F$69,0,1)</f>
        <v>0</v>
      </c>
      <c r="O97" s="270">
        <f t="shared" si="5"/>
        <v>0</v>
      </c>
    </row>
    <row r="98" spans="2:15">
      <c r="B98" s="272">
        <v>94</v>
      </c>
      <c r="C98" s="268" cm="1">
        <f t="array" ref="C98">_xlfn.IFS(B98&gt;'Invulblad inkoper'!$F$16,'Invulblad inkoper'!$I$16,B98&gt;'Invulblad inkoper'!$F$15,'Invulblad inkoper'!$I$15,B98&gt;'Invulblad inkoper'!$F$14,'Invulblad inkoper'!$I$14)</f>
        <v>0</v>
      </c>
      <c r="D98" s="267">
        <f>IF((B98/100)&gt;'Resultaat gunningscriterium SEB'!$G$26,0,1)</f>
        <v>0</v>
      </c>
      <c r="E98" s="270">
        <f t="shared" si="4"/>
        <v>0</v>
      </c>
      <c r="G98" s="272">
        <v>94</v>
      </c>
      <c r="H98" s="268" cm="1">
        <f t="array" ref="H98">_xlfn.IFS(G98&gt;'Invulblad inkoper'!$F$23,'Invulblad inkoper'!$I$23,G98&gt;'Invulblad inkoper'!$F$22,'Invulblad inkoper'!$I$22,G98&gt;'Invulblad inkoper'!$F$21,'Invulblad inkoper'!$I$21)</f>
        <v>0</v>
      </c>
      <c r="I98" s="321">
        <f>IF((B98/100)&gt;'Resultaat gunningscriterium SEB'!$F$52,0,1)</f>
        <v>0</v>
      </c>
      <c r="J98" s="270">
        <f t="shared" si="6"/>
        <v>0</v>
      </c>
      <c r="K98" s="274"/>
      <c r="L98" s="272">
        <v>94</v>
      </c>
      <c r="M98" s="268" cm="1">
        <f t="array" ref="M98">_xlfn.IFS(L98&gt;'Invulblad inkoper'!$F$30,'Invulblad inkoper'!$I$30,L98&gt;'Invulblad inkoper'!$F$29,'Invulblad inkoper'!$I$29,L98&gt;'Invulblad inkoper'!$F$28,'Invulblad inkoper'!$I$28)</f>
        <v>0</v>
      </c>
      <c r="N98" s="321">
        <f>IF((B98/100)&gt;'Resultaat gunningscriterium SEB'!$F$69,0,1)</f>
        <v>0</v>
      </c>
      <c r="O98" s="270">
        <f t="shared" si="5"/>
        <v>0</v>
      </c>
    </row>
    <row r="99" spans="2:15">
      <c r="B99" s="272">
        <v>95</v>
      </c>
      <c r="C99" s="268" cm="1">
        <f t="array" ref="C99">_xlfn.IFS(B99&gt;'Invulblad inkoper'!$F$16,'Invulblad inkoper'!$I$16,B99&gt;'Invulblad inkoper'!$F$15,'Invulblad inkoper'!$I$15,B99&gt;'Invulblad inkoper'!$F$14,'Invulblad inkoper'!$I$14)</f>
        <v>0</v>
      </c>
      <c r="D99" s="267">
        <f>IF((B99/100)&gt;'Resultaat gunningscriterium SEB'!$G$26,0,1)</f>
        <v>0</v>
      </c>
      <c r="E99" s="270">
        <f t="shared" si="4"/>
        <v>0</v>
      </c>
      <c r="G99" s="272">
        <v>95</v>
      </c>
      <c r="H99" s="268" cm="1">
        <f t="array" ref="H99">_xlfn.IFS(G99&gt;'Invulblad inkoper'!$F$23,'Invulblad inkoper'!$I$23,G99&gt;'Invulblad inkoper'!$F$22,'Invulblad inkoper'!$I$22,G99&gt;'Invulblad inkoper'!$F$21,'Invulblad inkoper'!$I$21)</f>
        <v>0</v>
      </c>
      <c r="I99" s="321">
        <f>IF((B99/100)&gt;'Resultaat gunningscriterium SEB'!$F$52,0,1)</f>
        <v>0</v>
      </c>
      <c r="J99" s="270">
        <f t="shared" si="6"/>
        <v>0</v>
      </c>
      <c r="K99" s="274"/>
      <c r="L99" s="272">
        <v>95</v>
      </c>
      <c r="M99" s="268" cm="1">
        <f t="array" ref="M99">_xlfn.IFS(L99&gt;'Invulblad inkoper'!$F$30,'Invulblad inkoper'!$I$30,L99&gt;'Invulblad inkoper'!$F$29,'Invulblad inkoper'!$I$29,L99&gt;'Invulblad inkoper'!$F$28,'Invulblad inkoper'!$I$28)</f>
        <v>0</v>
      </c>
      <c r="N99" s="321">
        <f>IF((B99/100)&gt;'Resultaat gunningscriterium SEB'!$F$69,0,1)</f>
        <v>0</v>
      </c>
      <c r="O99" s="270">
        <f t="shared" si="5"/>
        <v>0</v>
      </c>
    </row>
    <row r="100" spans="2:15">
      <c r="B100" s="272">
        <v>96</v>
      </c>
      <c r="C100" s="268" cm="1">
        <f t="array" ref="C100">_xlfn.IFS(B100&gt;'Invulblad inkoper'!$F$16,'Invulblad inkoper'!$I$16,B100&gt;'Invulblad inkoper'!$F$15,'Invulblad inkoper'!$I$15,B100&gt;'Invulblad inkoper'!$F$14,'Invulblad inkoper'!$I$14)</f>
        <v>0</v>
      </c>
      <c r="D100" s="267">
        <f>IF((B100/100)&gt;'Resultaat gunningscriterium SEB'!$G$26,0,1)</f>
        <v>0</v>
      </c>
      <c r="E100" s="270">
        <f t="shared" si="4"/>
        <v>0</v>
      </c>
      <c r="G100" s="272">
        <v>96</v>
      </c>
      <c r="H100" s="268" cm="1">
        <f t="array" ref="H100">_xlfn.IFS(G100&gt;'Invulblad inkoper'!$F$23,'Invulblad inkoper'!$I$23,G100&gt;'Invulblad inkoper'!$F$22,'Invulblad inkoper'!$I$22,G100&gt;'Invulblad inkoper'!$F$21,'Invulblad inkoper'!$I$21)</f>
        <v>0</v>
      </c>
      <c r="I100" s="321">
        <f>IF((B100/100)&gt;'Resultaat gunningscriterium SEB'!$F$52,0,1)</f>
        <v>0</v>
      </c>
      <c r="J100" s="270">
        <f t="shared" si="6"/>
        <v>0</v>
      </c>
      <c r="K100" s="274"/>
      <c r="L100" s="272">
        <v>96</v>
      </c>
      <c r="M100" s="268" cm="1">
        <f t="array" ref="M100">_xlfn.IFS(L100&gt;'Invulblad inkoper'!$F$30,'Invulblad inkoper'!$I$30,L100&gt;'Invulblad inkoper'!$F$29,'Invulblad inkoper'!$I$29,L100&gt;'Invulblad inkoper'!$F$28,'Invulblad inkoper'!$I$28)</f>
        <v>0</v>
      </c>
      <c r="N100" s="321">
        <f>IF((B100/100)&gt;'Resultaat gunningscriterium SEB'!$F$69,0,1)</f>
        <v>0</v>
      </c>
      <c r="O100" s="270">
        <f t="shared" si="5"/>
        <v>0</v>
      </c>
    </row>
    <row r="101" spans="2:15">
      <c r="B101" s="272">
        <v>97</v>
      </c>
      <c r="C101" s="268" cm="1">
        <f t="array" ref="C101">_xlfn.IFS(B101&gt;'Invulblad inkoper'!$F$16,'Invulblad inkoper'!$I$16,B101&gt;'Invulblad inkoper'!$F$15,'Invulblad inkoper'!$I$15,B101&gt;'Invulblad inkoper'!$F$14,'Invulblad inkoper'!$I$14)</f>
        <v>0</v>
      </c>
      <c r="D101" s="267">
        <f>IF((B101/100)&gt;'Resultaat gunningscriterium SEB'!$G$26,0,1)</f>
        <v>0</v>
      </c>
      <c r="E101" s="270">
        <f t="shared" si="4"/>
        <v>0</v>
      </c>
      <c r="G101" s="272">
        <v>97</v>
      </c>
      <c r="H101" s="268" cm="1">
        <f t="array" ref="H101">_xlfn.IFS(G101&gt;'Invulblad inkoper'!$F$23,'Invulblad inkoper'!$I$23,G101&gt;'Invulblad inkoper'!$F$22,'Invulblad inkoper'!$I$22,G101&gt;'Invulblad inkoper'!$F$21,'Invulblad inkoper'!$I$21)</f>
        <v>0</v>
      </c>
      <c r="I101" s="321">
        <f>IF((B101/100)&gt;'Resultaat gunningscriterium SEB'!$F$52,0,1)</f>
        <v>0</v>
      </c>
      <c r="J101" s="270">
        <f t="shared" si="6"/>
        <v>0</v>
      </c>
      <c r="K101" s="274"/>
      <c r="L101" s="272">
        <v>97</v>
      </c>
      <c r="M101" s="268" cm="1">
        <f t="array" ref="M101">_xlfn.IFS(L101&gt;'Invulblad inkoper'!$F$30,'Invulblad inkoper'!$I$30,L101&gt;'Invulblad inkoper'!$F$29,'Invulblad inkoper'!$I$29,L101&gt;'Invulblad inkoper'!$F$28,'Invulblad inkoper'!$I$28)</f>
        <v>0</v>
      </c>
      <c r="N101" s="321">
        <f>IF((B101/100)&gt;'Resultaat gunningscriterium SEB'!$F$69,0,1)</f>
        <v>0</v>
      </c>
      <c r="O101" s="270">
        <f t="shared" ref="O101:O104" si="7">C101*N101</f>
        <v>0</v>
      </c>
    </row>
    <row r="102" spans="2:15">
      <c r="B102" s="272">
        <v>98</v>
      </c>
      <c r="C102" s="268" cm="1">
        <f t="array" ref="C102">_xlfn.IFS(B102&gt;'Invulblad inkoper'!$F$16,'Invulblad inkoper'!$I$16,B102&gt;'Invulblad inkoper'!$F$15,'Invulblad inkoper'!$I$15,B102&gt;'Invulblad inkoper'!$F$14,'Invulblad inkoper'!$I$14)</f>
        <v>0</v>
      </c>
      <c r="D102" s="267">
        <f>IF((B102/100)&gt;'Resultaat gunningscriterium SEB'!$G$26,0,1)</f>
        <v>0</v>
      </c>
      <c r="E102" s="270">
        <f t="shared" si="4"/>
        <v>0</v>
      </c>
      <c r="G102" s="272">
        <v>98</v>
      </c>
      <c r="H102" s="268" cm="1">
        <f t="array" ref="H102">_xlfn.IFS(G102&gt;'Invulblad inkoper'!$F$23,'Invulblad inkoper'!$I$23,G102&gt;'Invulblad inkoper'!$F$22,'Invulblad inkoper'!$I$22,G102&gt;'Invulblad inkoper'!$F$21,'Invulblad inkoper'!$I$21)</f>
        <v>0</v>
      </c>
      <c r="I102" s="321">
        <f>IF((B102/100)&gt;'Resultaat gunningscriterium SEB'!$F$52,0,1)</f>
        <v>0</v>
      </c>
      <c r="J102" s="270">
        <f t="shared" si="6"/>
        <v>0</v>
      </c>
      <c r="K102" s="274"/>
      <c r="L102" s="272">
        <v>98</v>
      </c>
      <c r="M102" s="268" cm="1">
        <f t="array" ref="M102">_xlfn.IFS(L102&gt;'Invulblad inkoper'!$F$30,'Invulblad inkoper'!$I$30,L102&gt;'Invulblad inkoper'!$F$29,'Invulblad inkoper'!$I$29,L102&gt;'Invulblad inkoper'!$F$28,'Invulblad inkoper'!$I$28)</f>
        <v>0</v>
      </c>
      <c r="N102" s="321">
        <f>IF((B102/100)&gt;'Resultaat gunningscriterium SEB'!$F$69,0,1)</f>
        <v>0</v>
      </c>
      <c r="O102" s="270">
        <f t="shared" si="7"/>
        <v>0</v>
      </c>
    </row>
    <row r="103" spans="2:15">
      <c r="B103" s="272">
        <v>99</v>
      </c>
      <c r="C103" s="268" cm="1">
        <f t="array" ref="C103">_xlfn.IFS(B103&gt;'Invulblad inkoper'!$F$16,'Invulblad inkoper'!$I$16,B103&gt;'Invulblad inkoper'!$F$15,'Invulblad inkoper'!$I$15,B103&gt;'Invulblad inkoper'!$F$14,'Invulblad inkoper'!$I$14)</f>
        <v>0</v>
      </c>
      <c r="D103" s="267">
        <f>IF((B103/100)&gt;'Resultaat gunningscriterium SEB'!$G$26,0,1)</f>
        <v>0</v>
      </c>
      <c r="E103" s="270">
        <f t="shared" si="4"/>
        <v>0</v>
      </c>
      <c r="G103" s="272">
        <v>99</v>
      </c>
      <c r="H103" s="268" cm="1">
        <f t="array" ref="H103">_xlfn.IFS(G103&gt;'Invulblad inkoper'!$F$23,'Invulblad inkoper'!$I$23,G103&gt;'Invulblad inkoper'!$F$22,'Invulblad inkoper'!$I$22,G103&gt;'Invulblad inkoper'!$F$21,'Invulblad inkoper'!$I$21)</f>
        <v>0</v>
      </c>
      <c r="I103" s="321">
        <f>IF((B103/100)&gt;'Resultaat gunningscriterium SEB'!$F$52,0,1)</f>
        <v>0</v>
      </c>
      <c r="J103" s="270">
        <f t="shared" si="6"/>
        <v>0</v>
      </c>
      <c r="K103" s="274"/>
      <c r="L103" s="272">
        <v>99</v>
      </c>
      <c r="M103" s="268" cm="1">
        <f t="array" ref="M103">_xlfn.IFS(L103&gt;'Invulblad inkoper'!$F$30,'Invulblad inkoper'!$I$30,L103&gt;'Invulblad inkoper'!$F$29,'Invulblad inkoper'!$I$29,L103&gt;'Invulblad inkoper'!$F$28,'Invulblad inkoper'!$I$28)</f>
        <v>0</v>
      </c>
      <c r="N103" s="321">
        <f>IF((B103/100)&gt;'Resultaat gunningscriterium SEB'!$F$69,0,1)</f>
        <v>0</v>
      </c>
      <c r="O103" s="270">
        <f t="shared" si="7"/>
        <v>0</v>
      </c>
    </row>
    <row r="104" spans="2:15">
      <c r="B104" s="272">
        <v>100</v>
      </c>
      <c r="C104" s="268" cm="1">
        <f t="array" ref="C104">_xlfn.IFS(B104&gt;'Invulblad inkoper'!$F$16,'Invulblad inkoper'!$I$16,B104&gt;'Invulblad inkoper'!$F$15,'Invulblad inkoper'!$I$15,B104&gt;'Invulblad inkoper'!$F$14,'Invulblad inkoper'!$I$14)</f>
        <v>0</v>
      </c>
      <c r="D104" s="267">
        <f>IF((B104/100)&gt;'Resultaat gunningscriterium SEB'!$G$26,0,1)</f>
        <v>0</v>
      </c>
      <c r="E104" s="270">
        <f t="shared" si="4"/>
        <v>0</v>
      </c>
      <c r="G104" s="272">
        <v>100</v>
      </c>
      <c r="H104" s="268" cm="1">
        <f t="array" ref="H104">_xlfn.IFS(G104&gt;'Invulblad inkoper'!$F$23,'Invulblad inkoper'!$I$23,G104&gt;'Invulblad inkoper'!$F$22,'Invulblad inkoper'!$I$22,G104&gt;'Invulblad inkoper'!$F$21,'Invulblad inkoper'!$I$21)</f>
        <v>0</v>
      </c>
      <c r="I104" s="321">
        <f>IF((B104/100)&gt;'Resultaat gunningscriterium SEB'!$F$52,0,1)</f>
        <v>0</v>
      </c>
      <c r="J104" s="270">
        <f>H104*I104</f>
        <v>0</v>
      </c>
      <c r="K104" s="274"/>
      <c r="L104" s="272">
        <v>100</v>
      </c>
      <c r="M104" s="268" cm="1">
        <f t="array" ref="M104">_xlfn.IFS(L104&gt;'Invulblad inkoper'!$F$30,'Invulblad inkoper'!$I$30,L104&gt;'Invulblad inkoper'!$F$29,'Invulblad inkoper'!$I$29,L104&gt;'Invulblad inkoper'!$F$28,'Invulblad inkoper'!$I$28)</f>
        <v>0</v>
      </c>
      <c r="N104" s="321">
        <f>IF((B104/100)&gt;'Resultaat gunningscriterium SEB'!$F$69,0,1)</f>
        <v>0</v>
      </c>
      <c r="O104" s="270">
        <f t="shared" si="7"/>
        <v>0</v>
      </c>
    </row>
    <row r="105" spans="2:15" ht="15.75" thickBot="1">
      <c r="B105" s="269" t="s">
        <v>279</v>
      </c>
      <c r="C105" s="273">
        <f>SUM(C5:C104)</f>
        <v>99.999999999999972</v>
      </c>
      <c r="D105" s="273"/>
      <c r="E105" s="271">
        <f>SUM(E5:E104)</f>
        <v>0</v>
      </c>
      <c r="G105" s="269" t="s">
        <v>279</v>
      </c>
      <c r="H105" s="273">
        <f>SUM(H5:H104)</f>
        <v>99.999999999999972</v>
      </c>
      <c r="I105" s="273"/>
      <c r="J105" s="271">
        <f>SUM(J5:J104)</f>
        <v>0</v>
      </c>
      <c r="K105" s="275"/>
      <c r="L105" s="269" t="s">
        <v>279</v>
      </c>
      <c r="M105" s="273">
        <f>SUM(M5:M104)</f>
        <v>100</v>
      </c>
      <c r="N105" s="322"/>
      <c r="O105" s="271">
        <f>SUM(O5:O104)</f>
        <v>0</v>
      </c>
    </row>
    <row r="106" spans="2:15" ht="20.65" customHeight="1" thickBot="1">
      <c r="B106" s="560" t="s">
        <v>273</v>
      </c>
      <c r="C106" s="561"/>
      <c r="D106" s="561"/>
      <c r="E106" s="562"/>
      <c r="G106" s="560" t="s">
        <v>274</v>
      </c>
      <c r="H106" s="561"/>
      <c r="I106" s="561"/>
      <c r="J106" s="562"/>
      <c r="K106" s="290"/>
      <c r="L106" s="560" t="s">
        <v>275</v>
      </c>
      <c r="M106" s="561"/>
      <c r="N106" s="561"/>
      <c r="O106" s="562"/>
    </row>
  </sheetData>
  <sheetProtection algorithmName="SHA-512" hashValue="ws0MORaiUDaoTZQQnDoeVmhxMmJOMUpmqg/iXPfW1G+uc90v4ewswZuiVDcdz2Qu0xi/uzoYF56ixzHUB9ecLQ==" saltValue="MRE95AB6pYqlQ2sEZtTQ1w==" spinCount="100000" sheet="1" objects="1" scenarios="1"/>
  <mergeCells count="6">
    <mergeCell ref="B3:E3"/>
    <mergeCell ref="G3:J3"/>
    <mergeCell ref="L3:O3"/>
    <mergeCell ref="L106:O106"/>
    <mergeCell ref="G106:J106"/>
    <mergeCell ref="B106:E106"/>
  </mergeCells>
  <conditionalFormatting sqref="C105">
    <cfRule type="cellIs" dxfId="2" priority="3" operator="notEqual">
      <formula>100</formula>
    </cfRule>
  </conditionalFormatting>
  <conditionalFormatting sqref="H105">
    <cfRule type="cellIs" dxfId="1" priority="2" operator="notEqual">
      <formula>100</formula>
    </cfRule>
  </conditionalFormatting>
  <conditionalFormatting sqref="M105">
    <cfRule type="cellIs" dxfId="0" priority="1" operator="notEqual">
      <formula>100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440AEF0745C147B7D4D6F3767C386C" ma:contentTypeVersion="15" ma:contentTypeDescription="Een nieuw document maken." ma:contentTypeScope="" ma:versionID="cfebd17c0cb52da245c7d82c47234e37">
  <xsd:schema xmlns:xsd="http://www.w3.org/2001/XMLSchema" xmlns:xs="http://www.w3.org/2001/XMLSchema" xmlns:p="http://schemas.microsoft.com/office/2006/metadata/properties" xmlns:ns2="03a01bd0-a1d1-474e-9173-71845a061ce2" xmlns:ns3="c035619f-bc39-404f-ba24-5c856add935a" targetNamespace="http://schemas.microsoft.com/office/2006/metadata/properties" ma:root="true" ma:fieldsID="57dd1193c09f59d5b2a3d84d47b003d9" ns2:_="" ns3:_="">
    <xsd:import namespace="03a01bd0-a1d1-474e-9173-71845a061ce2"/>
    <xsd:import namespace="c035619f-bc39-404f-ba24-5c856add93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a01bd0-a1d1-474e-9173-71845a061c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12554b14-011f-4864-8a2b-03e19820562f"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35619f-bc39-404f-ba24-5c856add935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9b783cbb-7db1-4e4a-aefe-341a5c8a0f06}" ma:internalName="TaxCatchAll" ma:showField="CatchAllData" ma:web="c035619f-bc39-404f-ba24-5c856add9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035619f-bc39-404f-ba24-5c856add935a" xsi:nil="true"/>
    <lcf76f155ced4ddcb4097134ff3c332f xmlns="03a01bd0-a1d1-474e-9173-71845a061c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97E797-B089-4FF5-A19F-4ADAA92DBD4F}">
  <ds:schemaRefs>
    <ds:schemaRef ds:uri="http://schemas.microsoft.com/sharepoint/events"/>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9094D1FE-4B7D-4C57-8AC1-2B833541C94F}"/>
</file>

<file path=customXml/itemProps4.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24055727-35eb-4d7a-8111-8a6d0d9f2667"/>
    <ds:schemaRef ds:uri="9af023f1-2ba0-44fd-aac6-eb4d32b5b74c"/>
    <ds:schemaRef ds:uri="62a8b44d-e44c-4812-a43f-1ddc36ffe8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Start en informatie</vt:lpstr>
      <vt:lpstr>Invulblad inkoper</vt:lpstr>
      <vt:lpstr>Resultaat gunningscriterium SEB</vt:lpstr>
      <vt:lpstr>invulblad opdrachtnemer</vt:lpstr>
      <vt:lpstr>logboek opdrachtnemer</vt:lpstr>
      <vt:lpstr>Subsidie OG</vt:lpstr>
      <vt:lpstr>beoordeling opdrachtgever</vt:lpstr>
      <vt:lpstr>machinelijst SEB</vt:lpstr>
      <vt:lpstr>Techniek</vt:lpstr>
      <vt:lpstr>'beoordeling opdrachtgever'!Afdrukbereik</vt:lpstr>
      <vt:lpstr>'invulblad opdrachtnemer'!Afdrukbereik</vt:lpstr>
      <vt:lpstr>'logboek opdrachtnemer'!Afdrukbereik</vt:lpstr>
      <vt:lpstr>'Resultaat gunningscriterium SEB'!Afdrukbereik</vt:lpstr>
      <vt:lpstr>'Subsidie OG'!Afdrukbereik</vt:lpstr>
      <vt:lpstr>machinelijst</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Pascal Verlaan</cp:lastModifiedBy>
  <cp:revision/>
  <dcterms:created xsi:type="dcterms:W3CDTF">2020-05-26T14:06:55Z</dcterms:created>
  <dcterms:modified xsi:type="dcterms:W3CDTF">2026-08-19T11:54:55Z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0x01010093440AEF0745C147B7D4D6F3767C386C</vt:lpwstr>
  </property>
  <property fmtid="{D5CDD505-2E9C-101B-9397-08002B2CF9AE}" pid="3" name="MediaServiceImageTags">
    <vt:lpwstr/>
  </property>
  <property fmtid="{D5CDD505-2E9C-101B-9397-08002B2CF9AE}" pid="4" name="Bedrijfsproces">
    <vt:lpwstr>3;#Beheer en onderhoud|644b20dd-1595-4fca-8dcb-a4514c95c40a</vt:lpwstr>
  </property>
  <property fmtid="{D5CDD505-2E9C-101B-9397-08002B2CF9AE}" pid="5" name="Archiefvormer">
    <vt:lpwstr>1;#Gemeente De Ronde Venen|3c61a66c-f1cb-4172-bc4e-b768eba95393</vt:lpwstr>
  </property>
  <property fmtid="{D5CDD505-2E9C-101B-9397-08002B2CF9AE}" pid="6" name="Team">
    <vt:lpwstr>2;#Binnendienst Openbare Ruimte|40cde379-bcc4-4bd2-aac5-b888ddae1f90</vt:lpwstr>
  </property>
  <property fmtid="{D5CDD505-2E9C-101B-9397-08002B2CF9AE}" pid="7" name="_dlc_DocIdItemGuid">
    <vt:lpwstr>06a744da-906e-4040-bbb3-16add4962844</vt:lpwstr>
  </property>
</Properties>
</file>