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ublic polis en sluiting\Sluiting\PVE\2026\"/>
    </mc:Choice>
  </mc:AlternateContent>
  <xr:revisionPtr revIDLastSave="0" documentId="8_{12357AE4-6833-4F20-948B-EABB7C3974DE}" xr6:coauthVersionLast="47" xr6:coauthVersionMax="47" xr10:uidLastSave="{00000000-0000-0000-0000-000000000000}"/>
  <bookViews>
    <workbookView xWindow="28680" yWindow="2370" windowWidth="29040" windowHeight="15840" xr2:uid="{00000000-000D-0000-FFFF-FFFF00000000}"/>
  </bookViews>
  <sheets>
    <sheet name="specificatie" sheetId="4" r:id="rId1"/>
  </sheets>
  <definedNames>
    <definedName name="_xlnm._FilterDatabase" localSheetId="0" hidden="1">specificatie!$A$1:$O$79</definedName>
    <definedName name="_xlnm.Print_Area" localSheetId="0">specificatie!$C$1:$O$83</definedName>
    <definedName name="_xlnm.Print_Titles" localSheetId="0">specificatie!$1:$3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78" i="4" l="1"/>
  <c r="M60" i="4"/>
  <c r="N78" i="4"/>
  <c r="K29" i="4" l="1"/>
  <c r="M29" i="4" s="1"/>
  <c r="K30" i="4"/>
  <c r="M30" i="4" s="1"/>
  <c r="K31" i="4"/>
  <c r="M31" i="4" s="1"/>
  <c r="K28" i="4"/>
  <c r="M28" i="4" s="1"/>
  <c r="K75" i="4"/>
  <c r="M75" i="4" s="1"/>
  <c r="K76" i="4"/>
  <c r="M76" i="4" s="1"/>
  <c r="L5" i="4"/>
  <c r="N5" i="4" s="1"/>
  <c r="L29" i="4"/>
  <c r="N29" i="4" s="1"/>
  <c r="L30" i="4"/>
  <c r="N30" i="4" s="1"/>
  <c r="L31" i="4"/>
  <c r="N31" i="4" s="1"/>
  <c r="L60" i="4"/>
  <c r="N60" i="4" s="1"/>
  <c r="L75" i="4"/>
  <c r="N75" i="4" s="1"/>
  <c r="L76" i="4"/>
  <c r="N76" i="4" s="1"/>
  <c r="L4" i="4"/>
  <c r="N4" i="4" s="1"/>
  <c r="I13" i="4"/>
  <c r="K13" i="4" s="1"/>
  <c r="M13" i="4" s="1"/>
  <c r="J64" i="4" l="1"/>
  <c r="L64" i="4" s="1"/>
  <c r="N64" i="4" s="1"/>
  <c r="I64" i="4"/>
  <c r="K64" i="4" s="1"/>
  <c r="M64" i="4" s="1"/>
  <c r="J8" i="4"/>
  <c r="L8" i="4" s="1"/>
  <c r="N8" i="4" s="1"/>
  <c r="J9" i="4"/>
  <c r="L9" i="4" s="1"/>
  <c r="N9" i="4" s="1"/>
  <c r="J10" i="4"/>
  <c r="L10" i="4" s="1"/>
  <c r="N10" i="4" s="1"/>
  <c r="J11" i="4"/>
  <c r="L11" i="4" s="1"/>
  <c r="N11" i="4" s="1"/>
  <c r="J12" i="4"/>
  <c r="L12" i="4" s="1"/>
  <c r="N12" i="4" s="1"/>
  <c r="J13" i="4"/>
  <c r="L13" i="4" s="1"/>
  <c r="N13" i="4" s="1"/>
  <c r="J14" i="4"/>
  <c r="L14" i="4" s="1"/>
  <c r="N14" i="4" s="1"/>
  <c r="J15" i="4"/>
  <c r="L15" i="4" s="1"/>
  <c r="N15" i="4" s="1"/>
  <c r="J16" i="4"/>
  <c r="L16" i="4" s="1"/>
  <c r="N16" i="4" s="1"/>
  <c r="J17" i="4"/>
  <c r="L17" i="4" s="1"/>
  <c r="N17" i="4" s="1"/>
  <c r="J19" i="4"/>
  <c r="L19" i="4" s="1"/>
  <c r="N19" i="4" s="1"/>
  <c r="J21" i="4"/>
  <c r="L21" i="4" s="1"/>
  <c r="N21" i="4" s="1"/>
  <c r="J24" i="4"/>
  <c r="L24" i="4" s="1"/>
  <c r="N24" i="4" s="1"/>
  <c r="J25" i="4"/>
  <c r="L25" i="4" s="1"/>
  <c r="N25" i="4" s="1"/>
  <c r="J26" i="4"/>
  <c r="L26" i="4" s="1"/>
  <c r="N26" i="4" s="1"/>
  <c r="J28" i="4"/>
  <c r="L28" i="4" s="1"/>
  <c r="N28" i="4" s="1"/>
  <c r="J35" i="4"/>
  <c r="L35" i="4" s="1"/>
  <c r="N35" i="4" s="1"/>
  <c r="J36" i="4"/>
  <c r="L36" i="4" s="1"/>
  <c r="N36" i="4" s="1"/>
  <c r="J38" i="4"/>
  <c r="L38" i="4" s="1"/>
  <c r="N38" i="4" s="1"/>
  <c r="J39" i="4"/>
  <c r="L39" i="4" s="1"/>
  <c r="N39" i="4" s="1"/>
  <c r="J40" i="4"/>
  <c r="L40" i="4" s="1"/>
  <c r="N40" i="4" s="1"/>
  <c r="J42" i="4"/>
  <c r="L42" i="4" s="1"/>
  <c r="N42" i="4" s="1"/>
  <c r="J45" i="4"/>
  <c r="L45" i="4" s="1"/>
  <c r="N45" i="4" s="1"/>
  <c r="J46" i="4"/>
  <c r="L46" i="4" s="1"/>
  <c r="N46" i="4" s="1"/>
  <c r="J50" i="4"/>
  <c r="L50" i="4" s="1"/>
  <c r="N50" i="4" s="1"/>
  <c r="J51" i="4"/>
  <c r="L51" i="4" s="1"/>
  <c r="N51" i="4" s="1"/>
  <c r="J52" i="4"/>
  <c r="L52" i="4" s="1"/>
  <c r="N52" i="4" s="1"/>
  <c r="J53" i="4"/>
  <c r="L53" i="4" s="1"/>
  <c r="N53" i="4" s="1"/>
  <c r="J54" i="4"/>
  <c r="L54" i="4" s="1"/>
  <c r="N54" i="4" s="1"/>
  <c r="J55" i="4"/>
  <c r="L55" i="4" s="1"/>
  <c r="N55" i="4" s="1"/>
  <c r="J56" i="4"/>
  <c r="L56" i="4" s="1"/>
  <c r="N56" i="4" s="1"/>
  <c r="J59" i="4"/>
  <c r="L59" i="4" s="1"/>
  <c r="N59" i="4" s="1"/>
  <c r="J62" i="4"/>
  <c r="L62" i="4" s="1"/>
  <c r="N62" i="4" s="1"/>
  <c r="J65" i="4"/>
  <c r="L65" i="4" s="1"/>
  <c r="N65" i="4" s="1"/>
  <c r="J66" i="4"/>
  <c r="L66" i="4" s="1"/>
  <c r="N66" i="4" s="1"/>
  <c r="J67" i="4"/>
  <c r="L67" i="4" s="1"/>
  <c r="N67" i="4" s="1"/>
  <c r="J68" i="4"/>
  <c r="L68" i="4" s="1"/>
  <c r="N68" i="4" s="1"/>
  <c r="J69" i="4"/>
  <c r="L69" i="4" s="1"/>
  <c r="N69" i="4" s="1"/>
  <c r="J72" i="4"/>
  <c r="L72" i="4" s="1"/>
  <c r="N72" i="4" s="1"/>
  <c r="J73" i="4"/>
  <c r="L73" i="4" s="1"/>
  <c r="N73" i="4" s="1"/>
  <c r="J74" i="4"/>
  <c r="L74" i="4" s="1"/>
  <c r="N74" i="4" s="1"/>
  <c r="J77" i="4"/>
  <c r="L77" i="4" s="1"/>
  <c r="N77" i="4" s="1"/>
  <c r="J79" i="4"/>
  <c r="L79" i="4" s="1"/>
  <c r="N79" i="4" s="1"/>
  <c r="I43" i="4"/>
  <c r="K43" i="4" s="1"/>
  <c r="M43" i="4" s="1"/>
  <c r="I44" i="4"/>
  <c r="K44" i="4" s="1"/>
  <c r="M44" i="4" s="1"/>
  <c r="I45" i="4"/>
  <c r="K45" i="4" s="1"/>
  <c r="M45" i="4" s="1"/>
  <c r="I48" i="4"/>
  <c r="K48" i="4" s="1"/>
  <c r="M48" i="4" s="1"/>
  <c r="I79" i="4"/>
  <c r="K79" i="4" s="1"/>
  <c r="M79" i="4" s="1"/>
  <c r="J23" i="4" l="1"/>
  <c r="L23" i="4" s="1"/>
  <c r="N23" i="4" s="1"/>
  <c r="I17" i="4"/>
  <c r="K17" i="4" s="1"/>
  <c r="M17" i="4" s="1"/>
  <c r="I23" i="4"/>
  <c r="K23" i="4" s="1"/>
  <c r="M23" i="4" s="1"/>
  <c r="I73" i="4"/>
  <c r="K73" i="4" s="1"/>
  <c r="M73" i="4" s="1"/>
  <c r="I65" i="4"/>
  <c r="K65" i="4" s="1"/>
  <c r="M65" i="4" s="1"/>
  <c r="I27" i="4"/>
  <c r="K27" i="4" s="1"/>
  <c r="M27" i="4" s="1"/>
  <c r="J27" i="4"/>
  <c r="L27" i="4" s="1"/>
  <c r="N27" i="4" s="1"/>
  <c r="I62" i="4"/>
  <c r="K62" i="4" s="1"/>
  <c r="M62" i="4" s="1"/>
  <c r="I50" i="4" l="1"/>
  <c r="K50" i="4" s="1"/>
  <c r="M50" i="4" s="1"/>
  <c r="I10" i="4"/>
  <c r="K10" i="4" s="1"/>
  <c r="M10" i="4" s="1"/>
  <c r="J20" i="4"/>
  <c r="L20" i="4" s="1"/>
  <c r="N20" i="4" s="1"/>
  <c r="J71" i="4"/>
  <c r="L71" i="4" s="1"/>
  <c r="N71" i="4" s="1"/>
  <c r="J70" i="4"/>
  <c r="L70" i="4" s="1"/>
  <c r="N70" i="4" s="1"/>
  <c r="J63" i="4"/>
  <c r="L63" i="4" s="1"/>
  <c r="N63" i="4" s="1"/>
  <c r="J61" i="4"/>
  <c r="L61" i="4" s="1"/>
  <c r="N61" i="4" s="1"/>
  <c r="J58" i="4"/>
  <c r="L58" i="4" s="1"/>
  <c r="N58" i="4" s="1"/>
  <c r="J57" i="4"/>
  <c r="L57" i="4" s="1"/>
  <c r="N57" i="4" s="1"/>
  <c r="J49" i="4"/>
  <c r="L49" i="4" s="1"/>
  <c r="N49" i="4" s="1"/>
  <c r="J47" i="4"/>
  <c r="L47" i="4" s="1"/>
  <c r="N47" i="4" s="1"/>
  <c r="J44" i="4"/>
  <c r="L44" i="4" s="1"/>
  <c r="N44" i="4" s="1"/>
  <c r="J43" i="4"/>
  <c r="L43" i="4" s="1"/>
  <c r="N43" i="4" s="1"/>
  <c r="J41" i="4"/>
  <c r="L41" i="4" s="1"/>
  <c r="N41" i="4" s="1"/>
  <c r="J37" i="4"/>
  <c r="L37" i="4" s="1"/>
  <c r="N37" i="4" s="1"/>
  <c r="J33" i="4"/>
  <c r="L33" i="4" s="1"/>
  <c r="N33" i="4" s="1"/>
  <c r="J32" i="4"/>
  <c r="L32" i="4" s="1"/>
  <c r="N32" i="4" s="1"/>
  <c r="J22" i="4"/>
  <c r="L22" i="4" s="1"/>
  <c r="N22" i="4" s="1"/>
  <c r="J7" i="4"/>
  <c r="L7" i="4" s="1"/>
  <c r="N7" i="4" s="1"/>
  <c r="J6" i="4"/>
  <c r="L6" i="4" s="1"/>
  <c r="N6" i="4" s="1"/>
  <c r="I77" i="4"/>
  <c r="K77" i="4" s="1"/>
  <c r="M77" i="4" s="1"/>
  <c r="I24" i="4"/>
  <c r="K24" i="4" s="1"/>
  <c r="M24" i="4" s="1"/>
  <c r="I5" i="4"/>
  <c r="K5" i="4" s="1"/>
  <c r="M5" i="4" s="1"/>
  <c r="I6" i="4"/>
  <c r="K6" i="4" s="1"/>
  <c r="M6" i="4" s="1"/>
  <c r="I7" i="4"/>
  <c r="K7" i="4" s="1"/>
  <c r="M7" i="4" s="1"/>
  <c r="I8" i="4"/>
  <c r="K8" i="4" s="1"/>
  <c r="M8" i="4" s="1"/>
  <c r="I9" i="4"/>
  <c r="K9" i="4" s="1"/>
  <c r="M9" i="4" s="1"/>
  <c r="I11" i="4"/>
  <c r="K11" i="4" s="1"/>
  <c r="M11" i="4" s="1"/>
  <c r="I12" i="4"/>
  <c r="K12" i="4" s="1"/>
  <c r="M12" i="4" s="1"/>
  <c r="I14" i="4"/>
  <c r="K14" i="4" s="1"/>
  <c r="M14" i="4" s="1"/>
  <c r="I15" i="4"/>
  <c r="K15" i="4" s="1"/>
  <c r="M15" i="4" s="1"/>
  <c r="I16" i="4"/>
  <c r="K16" i="4" s="1"/>
  <c r="M16" i="4" s="1"/>
  <c r="I19" i="4"/>
  <c r="K19" i="4" s="1"/>
  <c r="M19" i="4" s="1"/>
  <c r="I20" i="4"/>
  <c r="K20" i="4" s="1"/>
  <c r="M20" i="4" s="1"/>
  <c r="I21" i="4"/>
  <c r="K21" i="4" s="1"/>
  <c r="M21" i="4" s="1"/>
  <c r="I22" i="4"/>
  <c r="K22" i="4" s="1"/>
  <c r="M22" i="4" s="1"/>
  <c r="I25" i="4"/>
  <c r="K25" i="4" s="1"/>
  <c r="M25" i="4" s="1"/>
  <c r="I26" i="4"/>
  <c r="K26" i="4" s="1"/>
  <c r="M26" i="4" s="1"/>
  <c r="I32" i="4"/>
  <c r="K32" i="4" s="1"/>
  <c r="M32" i="4" s="1"/>
  <c r="I33" i="4"/>
  <c r="K33" i="4" s="1"/>
  <c r="M33" i="4" s="1"/>
  <c r="I34" i="4"/>
  <c r="K34" i="4" s="1"/>
  <c r="M34" i="4" s="1"/>
  <c r="I35" i="4"/>
  <c r="K35" i="4" s="1"/>
  <c r="M35" i="4" s="1"/>
  <c r="I36" i="4"/>
  <c r="K36" i="4" s="1"/>
  <c r="M36" i="4" s="1"/>
  <c r="I37" i="4"/>
  <c r="K37" i="4" s="1"/>
  <c r="M37" i="4" s="1"/>
  <c r="I38" i="4"/>
  <c r="K38" i="4" s="1"/>
  <c r="M38" i="4" s="1"/>
  <c r="I39" i="4"/>
  <c r="K39" i="4" s="1"/>
  <c r="M39" i="4" s="1"/>
  <c r="I40" i="4"/>
  <c r="K40" i="4" s="1"/>
  <c r="M40" i="4" s="1"/>
  <c r="I41" i="4"/>
  <c r="K41" i="4" s="1"/>
  <c r="M41" i="4" s="1"/>
  <c r="I42" i="4"/>
  <c r="K42" i="4" s="1"/>
  <c r="M42" i="4" s="1"/>
  <c r="I46" i="4"/>
  <c r="K46" i="4" s="1"/>
  <c r="M46" i="4" s="1"/>
  <c r="I47" i="4"/>
  <c r="K47" i="4" s="1"/>
  <c r="M47" i="4" s="1"/>
  <c r="I49" i="4"/>
  <c r="K49" i="4" s="1"/>
  <c r="M49" i="4" s="1"/>
  <c r="I51" i="4"/>
  <c r="K51" i="4" s="1"/>
  <c r="M51" i="4" s="1"/>
  <c r="I52" i="4"/>
  <c r="K52" i="4" s="1"/>
  <c r="M52" i="4" s="1"/>
  <c r="I53" i="4"/>
  <c r="K53" i="4" s="1"/>
  <c r="M53" i="4" s="1"/>
  <c r="I54" i="4"/>
  <c r="K54" i="4" s="1"/>
  <c r="M54" i="4" s="1"/>
  <c r="I55" i="4"/>
  <c r="K55" i="4" s="1"/>
  <c r="M55" i="4" s="1"/>
  <c r="I56" i="4"/>
  <c r="K56" i="4" s="1"/>
  <c r="M56" i="4" s="1"/>
  <c r="I57" i="4"/>
  <c r="K57" i="4" s="1"/>
  <c r="M57" i="4" s="1"/>
  <c r="I58" i="4"/>
  <c r="K58" i="4" s="1"/>
  <c r="M58" i="4" s="1"/>
  <c r="I59" i="4"/>
  <c r="K59" i="4" s="1"/>
  <c r="M59" i="4" s="1"/>
  <c r="I61" i="4"/>
  <c r="K61" i="4" s="1"/>
  <c r="M61" i="4" s="1"/>
  <c r="I63" i="4"/>
  <c r="K63" i="4" s="1"/>
  <c r="M63" i="4" s="1"/>
  <c r="I66" i="4"/>
  <c r="K66" i="4" s="1"/>
  <c r="M66" i="4" s="1"/>
  <c r="I67" i="4"/>
  <c r="K67" i="4" s="1"/>
  <c r="M67" i="4" s="1"/>
  <c r="I68" i="4"/>
  <c r="K68" i="4" s="1"/>
  <c r="M68" i="4" s="1"/>
  <c r="I69" i="4"/>
  <c r="K69" i="4" s="1"/>
  <c r="M69" i="4" s="1"/>
  <c r="I71" i="4"/>
  <c r="K71" i="4" s="1"/>
  <c r="M71" i="4" s="1"/>
  <c r="I72" i="4"/>
  <c r="K72" i="4" s="1"/>
  <c r="M72" i="4" s="1"/>
  <c r="I74" i="4"/>
  <c r="K74" i="4" s="1"/>
  <c r="M74" i="4" s="1"/>
  <c r="I4" i="4"/>
  <c r="K4" i="4" s="1"/>
  <c r="M4" i="4" s="1"/>
  <c r="I70" i="4"/>
  <c r="K70" i="4" s="1"/>
  <c r="M70" i="4" s="1"/>
  <c r="J34" i="4"/>
  <c r="L34" i="4" s="1"/>
  <c r="N34" i="4" s="1"/>
  <c r="M81" i="4" l="1"/>
  <c r="K81" i="4"/>
  <c r="I81" i="4"/>
  <c r="O81" i="4"/>
  <c r="J48" i="4" l="1"/>
  <c r="J81" i="4" l="1"/>
  <c r="L48" i="4"/>
  <c r="L81" i="4" l="1"/>
  <c r="N48" i="4"/>
  <c r="N81" i="4" s="1"/>
  <c r="O8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F18" authorId="0" shapeId="0" xr:uid="{39840F83-1A38-46B4-8346-B0A15B13BB67}">
      <text>
        <r>
          <rPr>
            <sz val="9"/>
            <color indexed="81"/>
            <rFont val="Tahoma"/>
            <family val="2"/>
          </rPr>
          <t>Er liggen 186 zonnepanelen op en de dakisolatie is PIR FM-aproved en de dakbedekking is bitumen</t>
        </r>
      </text>
    </comment>
  </commentList>
</comments>
</file>

<file path=xl/sharedStrings.xml><?xml version="1.0" encoding="utf-8"?>
<sst xmlns="http://schemas.openxmlformats.org/spreadsheetml/2006/main" count="469" uniqueCount="252">
  <si>
    <t>Adres</t>
  </si>
  <si>
    <t>Bouwaard</t>
  </si>
  <si>
    <t>Bestemming</t>
  </si>
  <si>
    <t>steen/hard</t>
  </si>
  <si>
    <t>pannen/steen/hard</t>
  </si>
  <si>
    <t>beton/plafond hout/staal</t>
  </si>
  <si>
    <t>schuur met kap</t>
  </si>
  <si>
    <t xml:space="preserve">dorpshuis/jeugdhonk </t>
  </si>
  <si>
    <t>woonhuis</t>
  </si>
  <si>
    <t>computerapparatuur</t>
  </si>
  <si>
    <t>brandweerkazerne</t>
  </si>
  <si>
    <t>platdak/steen</t>
  </si>
  <si>
    <t>pannen zadeldak/steen</t>
  </si>
  <si>
    <t>platdak/steen/hard</t>
  </si>
  <si>
    <t>diverse plaatsen binnen de gemeente</t>
  </si>
  <si>
    <t>diverse</t>
  </si>
  <si>
    <t>plafond hout/dak leien/steen/staal</t>
  </si>
  <si>
    <t>platdak/stalen dakrand/stenen wanden</t>
  </si>
  <si>
    <t>kiosk</t>
  </si>
  <si>
    <t>kantoor overslagstation</t>
  </si>
  <si>
    <t>kiosk Eersel</t>
  </si>
  <si>
    <t xml:space="preserve">scoutingaccommodatie </t>
  </si>
  <si>
    <t xml:space="preserve">tennisaccommodatie </t>
  </si>
  <si>
    <t xml:space="preserve">gildeaccommodatie </t>
  </si>
  <si>
    <t xml:space="preserve">sporthal De Kraanvogel </t>
  </si>
  <si>
    <t>voetbal/korfbalaccommodatie</t>
  </si>
  <si>
    <t>atletiekaccommodatie</t>
  </si>
  <si>
    <t>hockey/honkbalaccommodatie</t>
  </si>
  <si>
    <t xml:space="preserve">korfbalaccommodatie </t>
  </si>
  <si>
    <t>sportzaal De Ladder</t>
  </si>
  <si>
    <t>gemeenschapshuis De Leenhoef</t>
  </si>
  <si>
    <t>kleedaccommodatie voetbal</t>
  </si>
  <si>
    <t>MFA Wintelre</t>
  </si>
  <si>
    <t>gemeentewerf</t>
  </si>
  <si>
    <t>hout/damwand/golfplaten</t>
  </si>
  <si>
    <t>paardenstal</t>
  </si>
  <si>
    <t>kerktoren</t>
  </si>
  <si>
    <t xml:space="preserve">tennis/korfbalaccommodatie </t>
  </si>
  <si>
    <t>FCL</t>
  </si>
  <si>
    <t>Totaal verzekerde som</t>
  </si>
  <si>
    <t>milieu-educatiecentrum</t>
  </si>
  <si>
    <t>woonunit</t>
  </si>
  <si>
    <t>rijwoning t.b.v. huisvesting statushouders</t>
  </si>
  <si>
    <t>carillon</t>
  </si>
  <si>
    <t>gemeenschapshuis De Leenhoef /sportzaal De Ladder (zonnepanelen)</t>
  </si>
  <si>
    <t>Postcode</t>
  </si>
  <si>
    <t>Plaats</t>
  </si>
  <si>
    <t>basisschool St Lambertus</t>
  </si>
  <si>
    <t>basisschool Meester Gijbels</t>
  </si>
  <si>
    <t>basisschool Wereldwijs</t>
  </si>
  <si>
    <t xml:space="preserve">basisschool Sint Jan </t>
  </si>
  <si>
    <t xml:space="preserve">basisschool Sinte Lucij met peuterspeelzaal </t>
  </si>
  <si>
    <t>basisschool De Disselboom</t>
  </si>
  <si>
    <t>speciaal onderwijs De Groote Aard</t>
  </si>
  <si>
    <t xml:space="preserve">basisschool Sint Jacobus </t>
  </si>
  <si>
    <t>premier risque per gebeurtenis op electronische apparatuur in eigendom van de onderwijsinstellingen</t>
  </si>
  <si>
    <t>Eersel</t>
  </si>
  <si>
    <t>Duizel</t>
  </si>
  <si>
    <t>Steensel</t>
  </si>
  <si>
    <t>Vessem</t>
  </si>
  <si>
    <t>Wintelre</t>
  </si>
  <si>
    <t>Knegsel</t>
  </si>
  <si>
    <t>Verzekerde som 
gebouwen</t>
  </si>
  <si>
    <t>Verzekerde som
inventaris</t>
  </si>
  <si>
    <t>5521 RK</t>
  </si>
  <si>
    <t>5521 JK</t>
  </si>
  <si>
    <t>5521 AW</t>
  </si>
  <si>
    <t>5525 KJ</t>
  </si>
  <si>
    <t>5524 KA</t>
  </si>
  <si>
    <t>5525 AN</t>
  </si>
  <si>
    <t>5512 AJ</t>
  </si>
  <si>
    <t>5513 AP</t>
  </si>
  <si>
    <t>5511 AG</t>
  </si>
  <si>
    <t>5521 DZ</t>
  </si>
  <si>
    <t>5521 RM</t>
  </si>
  <si>
    <t>5512 BK</t>
  </si>
  <si>
    <t>5521 JN</t>
  </si>
  <si>
    <t>5525 KS</t>
  </si>
  <si>
    <t>5524 AA</t>
  </si>
  <si>
    <t>5521 RC</t>
  </si>
  <si>
    <t>5512 AZ</t>
  </si>
  <si>
    <t>5513 NZ</t>
  </si>
  <si>
    <t>5513 NX</t>
  </si>
  <si>
    <t>5511 LA</t>
  </si>
  <si>
    <t>5521 TP</t>
  </si>
  <si>
    <t>5524 AK</t>
  </si>
  <si>
    <t>5525 BB</t>
  </si>
  <si>
    <t>5521 JJ</t>
  </si>
  <si>
    <t>5521 AL</t>
  </si>
  <si>
    <t>5521 CN</t>
  </si>
  <si>
    <t>5521 AK</t>
  </si>
  <si>
    <t>5521 AN</t>
  </si>
  <si>
    <t>5521 EJ</t>
  </si>
  <si>
    <t>5512 BL</t>
  </si>
  <si>
    <t>5521 GD</t>
  </si>
  <si>
    <t>5521 VA</t>
  </si>
  <si>
    <t>5524 BL</t>
  </si>
  <si>
    <t>5521 CK</t>
  </si>
  <si>
    <t>Verzekerde som 
Elektronica</t>
  </si>
  <si>
    <t>Dijk 15</t>
  </si>
  <si>
    <t>Hertstraat 31</t>
  </si>
  <si>
    <t>taxatie Van Ameyde d.d. 04-02-2021, rapportnummer IW201170210 (inclusief fundering)</t>
  </si>
  <si>
    <t>taxatie Van Ameyde d.d. 04-02-2021, rapportnummer IW201170237 (inclusief fundering)</t>
  </si>
  <si>
    <t>Mortel 1</t>
  </si>
  <si>
    <t>Mortel 6</t>
  </si>
  <si>
    <t>Berkakkers 1a</t>
  </si>
  <si>
    <t>Lindestraat 93</t>
  </si>
  <si>
    <t>Biss Rythoviusweg 18</t>
  </si>
  <si>
    <t>Bospoort 1</t>
  </si>
  <si>
    <t>Hoolstraat 34</t>
  </si>
  <si>
    <t>Postelseweg 74</t>
  </si>
  <si>
    <t>Postelseweg 70</t>
  </si>
  <si>
    <t>Postelseweg 72</t>
  </si>
  <si>
    <t>Kapelweg 2</t>
  </si>
  <si>
    <t>Markt 29</t>
  </si>
  <si>
    <t>Markt 26a</t>
  </si>
  <si>
    <t>Dalemsedijk 1</t>
  </si>
  <si>
    <t>Hertstraat ong.</t>
  </si>
  <si>
    <t>Meer 15</t>
  </si>
  <si>
    <t>Meer 21</t>
  </si>
  <si>
    <t>Meer 11</t>
  </si>
  <si>
    <t>Smitseind 35a</t>
  </si>
  <si>
    <t>Smitseind 35</t>
  </si>
  <si>
    <t>Smitseind 33a</t>
  </si>
  <si>
    <t>Domineespad 14</t>
  </si>
  <si>
    <t>Servatiusstraat 6</t>
  </si>
  <si>
    <t>Servatiusstraat 4</t>
  </si>
  <si>
    <t>Wilhelminalaan 44</t>
  </si>
  <si>
    <t>Putterstraat 49</t>
  </si>
  <si>
    <t>Jan Smuldersstraat 54</t>
  </si>
  <si>
    <t>Jan Smuldersstraat 56</t>
  </si>
  <si>
    <t>Merenweg 2</t>
  </si>
  <si>
    <t>Merenweg 2a</t>
  </si>
  <si>
    <t>Oostelbeersedijk 3</t>
  </si>
  <si>
    <t>Kerkstraat 12</t>
  </si>
  <si>
    <t>Kerkstraat 10-10a</t>
  </si>
  <si>
    <t>Steenselseweg 8a</t>
  </si>
  <si>
    <t>Steenselseweg 8</t>
  </si>
  <si>
    <t>Steenselseweg 8b</t>
  </si>
  <si>
    <t>Breemakkerweg 2c</t>
  </si>
  <si>
    <t>Breemakkerweg 1a</t>
  </si>
  <si>
    <t>Breemakkerweg 2</t>
  </si>
  <si>
    <t>Knegselseweg 30</t>
  </si>
  <si>
    <t>Knegselseweg 20-22</t>
  </si>
  <si>
    <t>Zandstraat 5</t>
  </si>
  <si>
    <t>Hoogeind 2</t>
  </si>
  <si>
    <t>Hoogeind 4</t>
  </si>
  <si>
    <t>Knegselseweg 24</t>
  </si>
  <si>
    <t>Servatiusstraat 4a</t>
  </si>
  <si>
    <t>basisschool Wereldwijs
basisschool Sint Jacobus 
Kinderopvang Nummereen</t>
  </si>
  <si>
    <t>Meerheide 1</t>
  </si>
  <si>
    <t>Markt ong.</t>
  </si>
  <si>
    <t>Markt 28</t>
  </si>
  <si>
    <t>Kerkakkers 2</t>
  </si>
  <si>
    <t>Smitseind ong.</t>
  </si>
  <si>
    <t>Kerkdreef 9</t>
  </si>
  <si>
    <t>taxatie Van Ameyde d.d. 04-02-2021, rapportnummer IW201170236 (inclusief fundering)</t>
  </si>
  <si>
    <t>Heibloem 2</t>
  </si>
  <si>
    <t>woning</t>
  </si>
  <si>
    <t>5521 PA</t>
  </si>
  <si>
    <t>taxatie Lengkeek d.d. 28-06-2021, rapportnummer 4064126</t>
  </si>
  <si>
    <t>Collectie kunst/sculpturen in de publieke ruimte</t>
  </si>
  <si>
    <t>Van Ameyde d.d. 15-12-2020, rapportnr. IW201170212</t>
  </si>
  <si>
    <t>Van Ameyde d.d. 22-01-2021, rapportnr. IW201170214</t>
  </si>
  <si>
    <t>Van Ameyde d.d. 09-02-2021, rapportnr. IW201170213</t>
  </si>
  <si>
    <t>Van Ameyde d.d. 10-02-2021, rapportnr. IW201170217</t>
  </si>
  <si>
    <t>Van Ameyde d.d. 10-02-2021, rapportnr. IW201170216</t>
  </si>
  <si>
    <t>Kerkstraat 10</t>
  </si>
  <si>
    <t>Van Ameyde d.d. 09-02-2021, rapportnr. IW201170218</t>
  </si>
  <si>
    <t>Van Ameyde d.d. 10-02-2021, rapportnr. IW201170215</t>
  </si>
  <si>
    <t>Van Ameyde d.d. 09-02-2021, rapportnr. IW201170221</t>
  </si>
  <si>
    <t>Kerkstraat 27-27a</t>
  </si>
  <si>
    <t>Van Ameyde d.d. 10-02-2021, rapportnr. IW201170224</t>
  </si>
  <si>
    <t>Van Ameyde d.d. 01-03-2021, rapportnr. IW201170233</t>
  </si>
  <si>
    <t>Pankenstraat 1</t>
  </si>
  <si>
    <t>Van Ameyde d.d. 01-03-2021, rapportnr. IW201170225</t>
  </si>
  <si>
    <t>Van Ameyde d.d. 01-03-2021, rapportnr. IW201170231</t>
  </si>
  <si>
    <t>Van Ameyde d.d. 01-03-2021, rapportnr. IW201170232</t>
  </si>
  <si>
    <t>Van Ameyde d.d. 22-01-2021, rapportnr. IW201170230</t>
  </si>
  <si>
    <t>Van Ameyde d.d. 01-03-2021, rapportnr. IW201170227</t>
  </si>
  <si>
    <t>Van Ameyde d.d. 01-03-2021, rapportnr. IW201170229</t>
  </si>
  <si>
    <t>Van Ameyde d.d. 01-03-2021, rapportnr. IW201170226</t>
  </si>
  <si>
    <t>gebouwen getaxeerd door, wanneer en rapportnr</t>
  </si>
  <si>
    <t>intventaris getaxeerd door, wanneer en rapportnr</t>
  </si>
  <si>
    <t>Van Ameyde d.d. 01-03-2021, rapportnr. IW201170223</t>
  </si>
  <si>
    <t>Van Ameyde d.d. 01-03-2021, rapportnr. IW201170228</t>
  </si>
  <si>
    <t>Van Ameyde d.d. 01-03-2021, rapportnr. IW201170219</t>
  </si>
  <si>
    <t>taxatie Van Ameyde d.d. 06-07-2021, rapportnummer IW210676801 (inclusief fundering)</t>
  </si>
  <si>
    <t>Pankenstraat 3</t>
  </si>
  <si>
    <t>Dijk 7</t>
  </si>
  <si>
    <t>taxatie Van Ameyde d.d. 07-12-2021, rapportnummer IW211281314 (inclusief fundering)</t>
  </si>
  <si>
    <t>Steenselseweg 8a/b</t>
  </si>
  <si>
    <t>Pankenstraat 1, 3 en 5</t>
  </si>
  <si>
    <t>Van Ameyde d.d. 01-03-2021, rapportnr. IW201170222+addendum-001 dd 030322</t>
  </si>
  <si>
    <t>Mondzorgcentrum De Tandmeester</t>
  </si>
  <si>
    <t>Jan Smuldersstraat 22</t>
  </si>
  <si>
    <t>voetbalaccommodatie (incl. zonnepanelen)</t>
  </si>
  <si>
    <t>De Velden ong.</t>
  </si>
  <si>
    <t>schuilhut Gilde van Onze Lieve Vrouw</t>
  </si>
  <si>
    <t>taxatie De Kempen d.d. 29-11-2022 (exclusief fundering)</t>
  </si>
  <si>
    <t>per 31-12-2022</t>
  </si>
  <si>
    <t>indexcijfer 115,1</t>
  </si>
  <si>
    <t>indexcijfer 119,7</t>
  </si>
  <si>
    <t>kantineaccommodatie voetbal (incl. zonnepanelen)</t>
  </si>
  <si>
    <t>taxatie Van Ameyde d.d. 13-06-2023, rapportnummer IW230598287 (inclusief fundering)</t>
  </si>
  <si>
    <t>Achter Wilhelminalaan 19a</t>
  </si>
  <si>
    <t>Blokhut achter Wilhelminalaan 19a</t>
  </si>
  <si>
    <t>nader</t>
  </si>
  <si>
    <t>Nieuwstraat 75</t>
  </si>
  <si>
    <t>5521 CA</t>
  </si>
  <si>
    <t>Opvangaccommodatie Oekrainers</t>
  </si>
  <si>
    <t>indexcijfer 125,2</t>
  </si>
  <si>
    <t>indexcijfer 123,3</t>
  </si>
  <si>
    <t>per 31-12-2023</t>
  </si>
  <si>
    <t>5512 BJ</t>
  </si>
  <si>
    <t>taxatie Van Ameyde d.d. 15-04-2024, rapportnummer IW240309493 (inclusief fundering)</t>
  </si>
  <si>
    <t>Streekmuseum met gemeenschappelijke ruimte en kantoorruimten. 
Monumentaal gebouw</t>
  </si>
  <si>
    <t>Kapelweg 2a</t>
  </si>
  <si>
    <t>Facilitair centrum/smokkelkot</t>
  </si>
  <si>
    <t>Kapelweg</t>
  </si>
  <si>
    <t>Berging ten behoeve van museum</t>
  </si>
  <si>
    <t>Kapschuur met aanbouw.
Monumentaal gebouw</t>
  </si>
  <si>
    <t>openbare bibliotheek (incl. zonnepanelen)</t>
  </si>
  <si>
    <t>Opvang Oekraine - alleen inboedel (opstal doen we niet)</t>
  </si>
  <si>
    <t>Kerkheide 15</t>
  </si>
  <si>
    <t>Kerkheide 4</t>
  </si>
  <si>
    <t>5513 ND</t>
  </si>
  <si>
    <t>gymlokaal (incl. zonnepanelen)</t>
  </si>
  <si>
    <t>per 31-12-2024</t>
  </si>
  <si>
    <t>indexcijfer 128,3</t>
  </si>
  <si>
    <t>indexcijfer 131,8</t>
  </si>
  <si>
    <t>brede school 't Busseltje (incl. 3 airco's)</t>
  </si>
  <si>
    <t>voetbalaccommodatie en tribune (incl. zonnepanelen)</t>
  </si>
  <si>
    <t>tennisaccommodatie (incl. zonnepanelen)</t>
  </si>
  <si>
    <t>v/h kantoor (excl. BTW en fundering) 
thans in gebruik voor vluchtelingen</t>
  </si>
  <si>
    <t>Vessemseweg 7a</t>
  </si>
  <si>
    <t>5511 KA</t>
  </si>
  <si>
    <t>Gildehuis</t>
  </si>
  <si>
    <t>taxatie Van Ameyde d.d. 09-09-2025, rapportnummer IW250825338 (inclusief fundering)</t>
  </si>
  <si>
    <t>per 31-12-2025</t>
  </si>
  <si>
    <t>indexcijfer 132,4</t>
  </si>
  <si>
    <t>indexcijfer 136,2</t>
  </si>
  <si>
    <t>De Vonder 21</t>
  </si>
  <si>
    <t>5521 PD</t>
  </si>
  <si>
    <t>Zwembad (incl. zonnepanelen)</t>
  </si>
  <si>
    <t>voortgezet onderwijs Rythovius College (incl zonnepanelen)</t>
  </si>
  <si>
    <t>gemeentehuis (incl zonnepanelen)</t>
  </si>
  <si>
    <t>sociaal cultureel centrum De muzenval (incl zonnepanalen)</t>
  </si>
  <si>
    <t>MFA Duizel (incl zonnepanelen)</t>
  </si>
  <si>
    <t>gemeenschapshuis D'n Boogerd (incl zonnepanelen)</t>
  </si>
  <si>
    <t>gemeenschapshuis (inventaris sporthal, incl zonnepanelen)</t>
  </si>
  <si>
    <t>tennisaccommodatie (incl zonnepanelen)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</si>
</sst>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[$€]\ * #,##0.00_-;_-[$€]\ * #,##0.00\-;_-[$€]\ * &quot;-&quot;??_-;_-@_-"/>
    <numFmt numFmtId="165" formatCode="_-* #,##0.00\ [$€-81D]_-;\-* #,##0.00\ [$€-81D]_-;_-* &quot;-&quot;??\ [$€-81D]_-;_-@_-"/>
  </numFmts>
  <fonts count="1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9"/>
      <name val="ArialMT"/>
    </font>
    <font>
      <b/>
      <sz val="10"/>
      <color rgb="FFFF0000"/>
      <name val="Arial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164" fontId="1" fillId="0" borderId="3" xfId="1" applyFont="1" applyBorder="1" applyAlignment="1">
      <alignment horizontal="left" vertical="top"/>
    </xf>
    <xf numFmtId="164" fontId="1" fillId="0" borderId="3" xfId="1" applyFont="1" applyFill="1" applyBorder="1" applyAlignment="1">
      <alignment horizontal="left" vertical="top"/>
    </xf>
    <xf numFmtId="44" fontId="1" fillId="0" borderId="3" xfId="1" applyNumberFormat="1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3" xfId="0" applyFont="1" applyBorder="1" applyAlignment="1">
      <alignment vertical="top"/>
    </xf>
    <xf numFmtId="44" fontId="6" fillId="0" borderId="3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44" fontId="1" fillId="0" borderId="3" xfId="3" applyFont="1" applyFill="1" applyBorder="1" applyAlignment="1">
      <alignment horizontal="left" vertical="top"/>
    </xf>
    <xf numFmtId="44" fontId="1" fillId="4" borderId="3" xfId="1" applyNumberFormat="1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44" fontId="1" fillId="0" borderId="3" xfId="3" applyFont="1" applyBorder="1" applyAlignment="1">
      <alignment horizontal="left" vertical="top"/>
    </xf>
    <xf numFmtId="164" fontId="1" fillId="0" borderId="0" xfId="1" applyFont="1" applyAlignment="1">
      <alignment horizontal="left" vertical="top"/>
    </xf>
    <xf numFmtId="44" fontId="4" fillId="0" borderId="2" xfId="3" applyFont="1" applyBorder="1" applyAlignment="1">
      <alignment horizontal="left" vertical="top"/>
    </xf>
    <xf numFmtId="49" fontId="1" fillId="0" borderId="0" xfId="0" applyNumberFormat="1" applyFont="1" applyAlignment="1">
      <alignment vertical="top"/>
    </xf>
    <xf numFmtId="44" fontId="1" fillId="0" borderId="0" xfId="3" applyFont="1" applyAlignment="1">
      <alignment vertical="top"/>
    </xf>
    <xf numFmtId="44" fontId="4" fillId="0" borderId="1" xfId="3" applyFont="1" applyBorder="1" applyAlignment="1">
      <alignment horizontal="left" vertical="top"/>
    </xf>
    <xf numFmtId="165" fontId="1" fillId="0" borderId="0" xfId="0" applyNumberFormat="1" applyFont="1" applyAlignment="1">
      <alignment vertical="top"/>
    </xf>
    <xf numFmtId="164" fontId="1" fillId="0" borderId="0" xfId="1" applyFont="1" applyAlignment="1">
      <alignment vertical="top"/>
    </xf>
    <xf numFmtId="164" fontId="4" fillId="0" borderId="0" xfId="0" applyNumberFormat="1" applyFont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44" fontId="1" fillId="0" borderId="0" xfId="0" applyNumberFormat="1" applyFont="1" applyAlignment="1">
      <alignment vertical="top"/>
    </xf>
    <xf numFmtId="44" fontId="6" fillId="0" borderId="3" xfId="3" applyFont="1" applyBorder="1" applyAlignment="1">
      <alignment vertical="top"/>
    </xf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44" fontId="3" fillId="0" borderId="3" xfId="1" applyNumberFormat="1" applyFont="1" applyFill="1" applyBorder="1" applyAlignment="1">
      <alignment horizontal="left" vertical="top"/>
    </xf>
  </cellXfs>
  <cellStyles count="4">
    <cellStyle name="Euro" xfId="1" xr:uid="{00000000-0005-0000-0000-000000000000}"/>
    <cellStyle name="Standaard" xfId="0" builtinId="0"/>
    <cellStyle name="Valuta" xfId="3" builtinId="4"/>
    <cellStyle name="Valuta 4" xfId="2" xr:uid="{00000000-0005-0000-0000-000002000000}"/>
  </cellStyles>
  <dxfs count="0"/>
  <tableStyles count="0" defaultTableStyle="TableStyleMedium2" defaultPivotStyle="PivotStyleLight16"/>
  <colors>
    <mruColors>
      <color rgb="FFB7A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7"/>
  <sheetViews>
    <sheetView tabSelected="1" topLeftCell="C1" zoomScaleNormal="100" zoomScaleSheetLayoutView="100" workbookViewId="0">
      <pane ySplit="3" topLeftCell="A4" activePane="bottomLeft" state="frozen"/>
      <selection pane="bottomLeft" activeCell="C91" sqref="C91"/>
    </sheetView>
  </sheetViews>
  <sheetFormatPr defaultRowHeight="12.75"/>
  <cols>
    <col min="1" max="1" width="33.42578125" style="6" hidden="1" customWidth="1"/>
    <col min="2" max="2" width="10.5703125" style="1" hidden="1" customWidth="1"/>
    <col min="3" max="3" width="34.5703125" style="1" customWidth="1"/>
    <col min="4" max="4" width="9.28515625" style="1" bestFit="1" customWidth="1"/>
    <col min="5" max="5" width="9.28515625" style="1" customWidth="1"/>
    <col min="6" max="6" width="40" style="2" customWidth="1"/>
    <col min="7" max="12" width="16.85546875" style="1" hidden="1" customWidth="1"/>
    <col min="13" max="14" width="16.85546875" style="1" customWidth="1"/>
    <col min="15" max="15" width="19.140625" style="1" customWidth="1"/>
    <col min="16" max="16" width="22.28515625" style="1" customWidth="1"/>
    <col min="17" max="17" width="81" style="1" bestFit="1" customWidth="1"/>
    <col min="18" max="18" width="49.5703125" style="1" bestFit="1" customWidth="1"/>
    <col min="19" max="16384" width="9.140625" style="1"/>
  </cols>
  <sheetData>
    <row r="1" spans="1:18" s="6" customFormat="1" ht="25.5">
      <c r="A1" s="3" t="s">
        <v>1</v>
      </c>
      <c r="B1" s="3" t="s">
        <v>38</v>
      </c>
      <c r="C1" s="4" t="s">
        <v>0</v>
      </c>
      <c r="D1" s="4" t="s">
        <v>45</v>
      </c>
      <c r="E1" s="4" t="s">
        <v>46</v>
      </c>
      <c r="F1" s="4" t="s">
        <v>2</v>
      </c>
      <c r="G1" s="5" t="s">
        <v>62</v>
      </c>
      <c r="H1" s="5" t="s">
        <v>63</v>
      </c>
      <c r="I1" s="5" t="s">
        <v>62</v>
      </c>
      <c r="J1" s="5" t="s">
        <v>63</v>
      </c>
      <c r="K1" s="5" t="s">
        <v>62</v>
      </c>
      <c r="L1" s="5" t="s">
        <v>63</v>
      </c>
      <c r="M1" s="5" t="s">
        <v>62</v>
      </c>
      <c r="N1" s="5" t="s">
        <v>63</v>
      </c>
      <c r="O1" s="5" t="s">
        <v>98</v>
      </c>
      <c r="Q1" s="7" t="s">
        <v>182</v>
      </c>
      <c r="R1" s="7" t="s">
        <v>183</v>
      </c>
    </row>
    <row r="2" spans="1:18" s="6" customFormat="1">
      <c r="A2" s="3"/>
      <c r="B2" s="3"/>
      <c r="C2" s="4"/>
      <c r="D2" s="4"/>
      <c r="E2" s="4"/>
      <c r="F2" s="4"/>
      <c r="G2" s="3" t="s">
        <v>200</v>
      </c>
      <c r="H2" s="3" t="s">
        <v>200</v>
      </c>
      <c r="I2" s="3" t="s">
        <v>213</v>
      </c>
      <c r="J2" s="3" t="s">
        <v>213</v>
      </c>
      <c r="K2" s="3" t="s">
        <v>228</v>
      </c>
      <c r="L2" s="3" t="s">
        <v>228</v>
      </c>
      <c r="M2" s="3" t="s">
        <v>239</v>
      </c>
      <c r="N2" s="3" t="s">
        <v>239</v>
      </c>
      <c r="O2" s="3"/>
    </row>
    <row r="3" spans="1:18" s="19" customFormat="1">
      <c r="A3" s="3"/>
      <c r="B3" s="3"/>
      <c r="C3" s="4"/>
      <c r="D3" s="4"/>
      <c r="E3" s="4"/>
      <c r="F3" s="4"/>
      <c r="G3" s="3" t="s">
        <v>202</v>
      </c>
      <c r="H3" s="3" t="s">
        <v>201</v>
      </c>
      <c r="I3" s="3" t="s">
        <v>211</v>
      </c>
      <c r="J3" s="3" t="s">
        <v>212</v>
      </c>
      <c r="K3" s="3" t="s">
        <v>230</v>
      </c>
      <c r="L3" s="3" t="s">
        <v>229</v>
      </c>
      <c r="M3" s="3" t="s">
        <v>241</v>
      </c>
      <c r="N3" s="3" t="s">
        <v>240</v>
      </c>
      <c r="O3" s="3"/>
    </row>
    <row r="4" spans="1:18">
      <c r="A4" s="8" t="s">
        <v>3</v>
      </c>
      <c r="B4" s="8"/>
      <c r="C4" s="9" t="s">
        <v>123</v>
      </c>
      <c r="D4" s="9" t="s">
        <v>69</v>
      </c>
      <c r="E4" s="9" t="s">
        <v>57</v>
      </c>
      <c r="F4" s="9" t="s">
        <v>248</v>
      </c>
      <c r="G4" s="13">
        <v>2466020</v>
      </c>
      <c r="H4" s="13"/>
      <c r="I4" s="13">
        <f>ROUND(G4/119.7*125.2,-1)</f>
        <v>2579330</v>
      </c>
      <c r="J4" s="13"/>
      <c r="K4" s="13">
        <f>ROUND(I4/125.2*131.8,-2)</f>
        <v>2715300</v>
      </c>
      <c r="L4" s="13">
        <f>ROUND(J4/123.3*128.3,-2)</f>
        <v>0</v>
      </c>
      <c r="M4" s="39">
        <f>ROUND(K4/131.8*136.2,-2)+61226</f>
        <v>2867126</v>
      </c>
      <c r="N4" s="13">
        <f>ROUND(L4/128.3*132.4,-2)</f>
        <v>0</v>
      </c>
      <c r="O4" s="12"/>
      <c r="Q4" s="1" t="s">
        <v>101</v>
      </c>
    </row>
    <row r="5" spans="1:18">
      <c r="A5" s="8" t="s">
        <v>16</v>
      </c>
      <c r="B5" s="8">
        <v>80720301</v>
      </c>
      <c r="C5" s="9" t="s">
        <v>154</v>
      </c>
      <c r="D5" s="9" t="s">
        <v>69</v>
      </c>
      <c r="E5" s="9" t="s">
        <v>57</v>
      </c>
      <c r="F5" s="9" t="s">
        <v>18</v>
      </c>
      <c r="G5" s="13">
        <v>150500</v>
      </c>
      <c r="H5" s="13"/>
      <c r="I5" s="13">
        <f t="shared" ref="I5:I67" si="0">ROUND(G5/119.7*125.2,-1)</f>
        <v>157420</v>
      </c>
      <c r="J5" s="13"/>
      <c r="K5" s="13">
        <f t="shared" ref="K5:K69" si="1">ROUND(I5/125.2*131.8,-2)</f>
        <v>165700</v>
      </c>
      <c r="L5" s="13">
        <f t="shared" ref="L5:L69" si="2">ROUND(J5/123.3*128.3,-2)</f>
        <v>0</v>
      </c>
      <c r="M5" s="13">
        <f t="shared" ref="M5:M69" si="3">ROUND(K5/131.8*136.2,-2)</f>
        <v>171200</v>
      </c>
      <c r="N5" s="13">
        <f t="shared" ref="N5:N69" si="4">ROUND(L5/128.3*132.4,-2)</f>
        <v>0</v>
      </c>
      <c r="O5" s="11"/>
      <c r="Q5" s="1" t="s">
        <v>156</v>
      </c>
    </row>
    <row r="6" spans="1:18" s="8" customFormat="1">
      <c r="A6" s="8" t="s">
        <v>3</v>
      </c>
      <c r="C6" s="9" t="s">
        <v>122</v>
      </c>
      <c r="D6" s="9" t="s">
        <v>69</v>
      </c>
      <c r="E6" s="9" t="s">
        <v>57</v>
      </c>
      <c r="F6" s="9" t="s">
        <v>50</v>
      </c>
      <c r="G6" s="13">
        <v>2790190</v>
      </c>
      <c r="H6" s="13">
        <v>252950</v>
      </c>
      <c r="I6" s="13">
        <f t="shared" si="0"/>
        <v>2918390</v>
      </c>
      <c r="J6" s="13">
        <f>ROUND(H6/126.6*140.8,-1)</f>
        <v>281320</v>
      </c>
      <c r="K6" s="13">
        <f t="shared" si="1"/>
        <v>3072200</v>
      </c>
      <c r="L6" s="13">
        <f t="shared" si="2"/>
        <v>292700</v>
      </c>
      <c r="M6" s="13">
        <f t="shared" si="3"/>
        <v>3174800</v>
      </c>
      <c r="N6" s="13">
        <f t="shared" si="4"/>
        <v>302100</v>
      </c>
      <c r="O6" s="11"/>
      <c r="P6" s="1"/>
      <c r="Q6" s="1" t="s">
        <v>101</v>
      </c>
      <c r="R6" s="1" t="s">
        <v>181</v>
      </c>
    </row>
    <row r="7" spans="1:18" s="8" customFormat="1">
      <c r="A7" s="8" t="s">
        <v>3</v>
      </c>
      <c r="C7" s="9" t="s">
        <v>121</v>
      </c>
      <c r="D7" s="9" t="s">
        <v>69</v>
      </c>
      <c r="E7" s="9" t="s">
        <v>57</v>
      </c>
      <c r="F7" s="9" t="s">
        <v>227</v>
      </c>
      <c r="G7" s="13">
        <v>972510</v>
      </c>
      <c r="H7" s="13">
        <v>95710</v>
      </c>
      <c r="I7" s="18">
        <f>ROUND(G7/119.7*125.2,-1)+11021</f>
        <v>1028221</v>
      </c>
      <c r="J7" s="13">
        <f t="shared" ref="J7:J69" si="5">ROUND(H7/126.6*140.8,-1)</f>
        <v>106450</v>
      </c>
      <c r="K7" s="13">
        <f t="shared" si="1"/>
        <v>1082400</v>
      </c>
      <c r="L7" s="13">
        <f t="shared" si="2"/>
        <v>110800</v>
      </c>
      <c r="M7" s="13">
        <f t="shared" si="3"/>
        <v>1118500</v>
      </c>
      <c r="N7" s="13">
        <f t="shared" si="4"/>
        <v>114300</v>
      </c>
      <c r="O7" s="11"/>
      <c r="P7" s="1"/>
      <c r="Q7" s="1" t="s">
        <v>101</v>
      </c>
      <c r="R7" s="1" t="s">
        <v>176</v>
      </c>
    </row>
    <row r="8" spans="1:18">
      <c r="A8" s="8" t="s">
        <v>3</v>
      </c>
      <c r="B8" s="8">
        <v>80640510</v>
      </c>
      <c r="C8" s="9" t="s">
        <v>153</v>
      </c>
      <c r="D8" s="9" t="s">
        <v>86</v>
      </c>
      <c r="E8" s="9" t="s">
        <v>57</v>
      </c>
      <c r="F8" s="9" t="s">
        <v>36</v>
      </c>
      <c r="G8" s="13">
        <v>1366150</v>
      </c>
      <c r="H8" s="13"/>
      <c r="I8" s="13">
        <f t="shared" si="0"/>
        <v>1428920</v>
      </c>
      <c r="J8" s="13">
        <f t="shared" si="5"/>
        <v>0</v>
      </c>
      <c r="K8" s="13">
        <f t="shared" si="1"/>
        <v>1504200</v>
      </c>
      <c r="L8" s="13">
        <f t="shared" si="2"/>
        <v>0</v>
      </c>
      <c r="M8" s="13">
        <f t="shared" si="3"/>
        <v>1554400</v>
      </c>
      <c r="N8" s="13">
        <f t="shared" si="4"/>
        <v>0</v>
      </c>
      <c r="O8" s="12"/>
      <c r="Q8" s="1" t="s">
        <v>156</v>
      </c>
    </row>
    <row r="9" spans="1:18">
      <c r="A9" s="8" t="s">
        <v>4</v>
      </c>
      <c r="B9" s="8">
        <v>80110200</v>
      </c>
      <c r="C9" s="9" t="s">
        <v>124</v>
      </c>
      <c r="D9" s="9" t="s">
        <v>67</v>
      </c>
      <c r="E9" s="9" t="s">
        <v>57</v>
      </c>
      <c r="F9" s="9" t="s">
        <v>21</v>
      </c>
      <c r="G9" s="13">
        <v>555720</v>
      </c>
      <c r="H9" s="13"/>
      <c r="I9" s="13">
        <f t="shared" si="0"/>
        <v>581250</v>
      </c>
      <c r="J9" s="13">
        <f t="shared" si="5"/>
        <v>0</v>
      </c>
      <c r="K9" s="13">
        <f t="shared" si="1"/>
        <v>611900</v>
      </c>
      <c r="L9" s="13">
        <f t="shared" si="2"/>
        <v>0</v>
      </c>
      <c r="M9" s="13">
        <f t="shared" si="3"/>
        <v>632300</v>
      </c>
      <c r="N9" s="13">
        <f t="shared" si="4"/>
        <v>0</v>
      </c>
      <c r="O9" s="12"/>
      <c r="Q9" s="1" t="s">
        <v>101</v>
      </c>
    </row>
    <row r="10" spans="1:18">
      <c r="A10" s="8" t="s">
        <v>11</v>
      </c>
      <c r="B10" s="8"/>
      <c r="C10" s="9" t="s">
        <v>118</v>
      </c>
      <c r="D10" s="9" t="s">
        <v>77</v>
      </c>
      <c r="E10" s="9" t="s">
        <v>57</v>
      </c>
      <c r="F10" s="9" t="s">
        <v>31</v>
      </c>
      <c r="G10" s="13">
        <v>1041980</v>
      </c>
      <c r="H10" s="13"/>
      <c r="I10" s="13">
        <f t="shared" si="0"/>
        <v>1089860</v>
      </c>
      <c r="J10" s="13">
        <f t="shared" si="5"/>
        <v>0</v>
      </c>
      <c r="K10" s="13">
        <f t="shared" si="1"/>
        <v>1147300</v>
      </c>
      <c r="L10" s="13">
        <f t="shared" si="2"/>
        <v>0</v>
      </c>
      <c r="M10" s="13">
        <f t="shared" si="3"/>
        <v>1185600</v>
      </c>
      <c r="N10" s="13">
        <f t="shared" si="4"/>
        <v>0</v>
      </c>
      <c r="O10" s="12"/>
      <c r="Q10" s="1" t="s">
        <v>101</v>
      </c>
    </row>
    <row r="11" spans="1:18">
      <c r="A11" s="8" t="s">
        <v>11</v>
      </c>
      <c r="B11" s="8"/>
      <c r="C11" s="9" t="s">
        <v>120</v>
      </c>
      <c r="D11" s="9" t="s">
        <v>77</v>
      </c>
      <c r="E11" s="9" t="s">
        <v>57</v>
      </c>
      <c r="F11" s="9" t="s">
        <v>22</v>
      </c>
      <c r="G11" s="13">
        <v>243130</v>
      </c>
      <c r="H11" s="13"/>
      <c r="I11" s="13">
        <f t="shared" si="0"/>
        <v>254300</v>
      </c>
      <c r="J11" s="13">
        <f t="shared" si="5"/>
        <v>0</v>
      </c>
      <c r="K11" s="13">
        <f t="shared" si="1"/>
        <v>267700</v>
      </c>
      <c r="L11" s="13">
        <f t="shared" si="2"/>
        <v>0</v>
      </c>
      <c r="M11" s="13">
        <f t="shared" si="3"/>
        <v>276600</v>
      </c>
      <c r="N11" s="13">
        <f t="shared" si="4"/>
        <v>0</v>
      </c>
      <c r="O11" s="12"/>
      <c r="Q11" s="1" t="s">
        <v>101</v>
      </c>
    </row>
    <row r="12" spans="1:18">
      <c r="A12" s="8" t="s">
        <v>3</v>
      </c>
      <c r="B12" s="8"/>
      <c r="C12" s="9" t="s">
        <v>119</v>
      </c>
      <c r="D12" s="9" t="s">
        <v>77</v>
      </c>
      <c r="E12" s="9" t="s">
        <v>57</v>
      </c>
      <c r="F12" s="9" t="s">
        <v>23</v>
      </c>
      <c r="G12" s="13">
        <v>335750</v>
      </c>
      <c r="H12" s="13"/>
      <c r="I12" s="13">
        <f t="shared" si="0"/>
        <v>351180</v>
      </c>
      <c r="J12" s="13">
        <f t="shared" si="5"/>
        <v>0</v>
      </c>
      <c r="K12" s="13">
        <f t="shared" si="1"/>
        <v>369700</v>
      </c>
      <c r="L12" s="13">
        <f t="shared" si="2"/>
        <v>0</v>
      </c>
      <c r="M12" s="13">
        <f t="shared" si="3"/>
        <v>382000</v>
      </c>
      <c r="N12" s="13">
        <f t="shared" si="4"/>
        <v>0</v>
      </c>
      <c r="O12" s="12"/>
      <c r="Q12" s="1" t="s">
        <v>101</v>
      </c>
    </row>
    <row r="13" spans="1:18">
      <c r="A13" s="8" t="s">
        <v>3</v>
      </c>
      <c r="B13" s="8"/>
      <c r="C13" s="9" t="s">
        <v>114</v>
      </c>
      <c r="D13" s="9" t="s">
        <v>90</v>
      </c>
      <c r="E13" s="9" t="s">
        <v>56</v>
      </c>
      <c r="F13" s="9" t="s">
        <v>222</v>
      </c>
      <c r="G13" s="18">
        <v>2150000</v>
      </c>
      <c r="H13" s="13"/>
      <c r="I13" s="18">
        <f>ROUND(G13/119.7*125.2,-1)+(ROUND(21873*1.21,0))</f>
        <v>2275256</v>
      </c>
      <c r="J13" s="13">
        <f t="shared" si="5"/>
        <v>0</v>
      </c>
      <c r="K13" s="13">
        <f t="shared" si="1"/>
        <v>2395200</v>
      </c>
      <c r="L13" s="13">
        <f t="shared" si="2"/>
        <v>0</v>
      </c>
      <c r="M13" s="13">
        <f t="shared" si="3"/>
        <v>2475200</v>
      </c>
      <c r="N13" s="13">
        <f t="shared" si="4"/>
        <v>0</v>
      </c>
      <c r="O13" s="11"/>
      <c r="Q13" s="1" t="s">
        <v>204</v>
      </c>
      <c r="R13" s="15"/>
    </row>
    <row r="14" spans="1:18">
      <c r="A14" s="8" t="s">
        <v>3</v>
      </c>
      <c r="B14" s="8"/>
      <c r="C14" s="9" t="s">
        <v>115</v>
      </c>
      <c r="D14" s="9" t="s">
        <v>88</v>
      </c>
      <c r="E14" s="9" t="s">
        <v>56</v>
      </c>
      <c r="F14" s="9" t="s">
        <v>6</v>
      </c>
      <c r="G14" s="13">
        <v>92620</v>
      </c>
      <c r="H14" s="13"/>
      <c r="I14" s="13">
        <f t="shared" si="0"/>
        <v>96880</v>
      </c>
      <c r="J14" s="13">
        <f t="shared" si="5"/>
        <v>0</v>
      </c>
      <c r="K14" s="13">
        <f t="shared" si="1"/>
        <v>102000</v>
      </c>
      <c r="L14" s="13">
        <f t="shared" si="2"/>
        <v>0</v>
      </c>
      <c r="M14" s="13">
        <f t="shared" si="3"/>
        <v>105400</v>
      </c>
      <c r="N14" s="13">
        <f t="shared" si="4"/>
        <v>0</v>
      </c>
      <c r="O14" s="11"/>
      <c r="Q14" s="1" t="s">
        <v>101</v>
      </c>
    </row>
    <row r="15" spans="1:18">
      <c r="A15" s="8"/>
      <c r="B15" s="8"/>
      <c r="C15" s="9" t="s">
        <v>152</v>
      </c>
      <c r="D15" s="9" t="s">
        <v>91</v>
      </c>
      <c r="E15" s="9" t="s">
        <v>56</v>
      </c>
      <c r="F15" s="9" t="s">
        <v>43</v>
      </c>
      <c r="G15" s="13">
        <v>138930</v>
      </c>
      <c r="H15" s="13"/>
      <c r="I15" s="13">
        <f t="shared" si="0"/>
        <v>145310</v>
      </c>
      <c r="J15" s="13">
        <f t="shared" si="5"/>
        <v>0</v>
      </c>
      <c r="K15" s="13">
        <f t="shared" si="1"/>
        <v>153000</v>
      </c>
      <c r="L15" s="13">
        <f t="shared" si="2"/>
        <v>0</v>
      </c>
      <c r="M15" s="13">
        <f t="shared" si="3"/>
        <v>158100</v>
      </c>
      <c r="N15" s="13">
        <f t="shared" si="4"/>
        <v>0</v>
      </c>
      <c r="O15" s="11"/>
      <c r="Q15" s="1" t="s">
        <v>156</v>
      </c>
    </row>
    <row r="16" spans="1:18">
      <c r="A16" s="8" t="s">
        <v>5</v>
      </c>
      <c r="B16" s="8"/>
      <c r="C16" s="9" t="s">
        <v>151</v>
      </c>
      <c r="D16" s="9" t="s">
        <v>91</v>
      </c>
      <c r="E16" s="9" t="s">
        <v>56</v>
      </c>
      <c r="F16" s="9" t="s">
        <v>20</v>
      </c>
      <c r="G16" s="13">
        <v>104200</v>
      </c>
      <c r="H16" s="13"/>
      <c r="I16" s="13">
        <f t="shared" si="0"/>
        <v>108990</v>
      </c>
      <c r="J16" s="13">
        <f t="shared" si="5"/>
        <v>0</v>
      </c>
      <c r="K16" s="13">
        <f t="shared" si="1"/>
        <v>114700</v>
      </c>
      <c r="L16" s="13">
        <f t="shared" si="2"/>
        <v>0</v>
      </c>
      <c r="M16" s="13">
        <f t="shared" si="3"/>
        <v>118500</v>
      </c>
      <c r="N16" s="13">
        <f t="shared" si="4"/>
        <v>0</v>
      </c>
      <c r="O16" s="11"/>
      <c r="Q16" s="1" t="s">
        <v>156</v>
      </c>
    </row>
    <row r="17" spans="1:18">
      <c r="C17" s="9" t="s">
        <v>197</v>
      </c>
      <c r="D17" s="9"/>
      <c r="E17" s="9" t="s">
        <v>56</v>
      </c>
      <c r="F17" s="9" t="s">
        <v>198</v>
      </c>
      <c r="G17" s="13">
        <v>230000</v>
      </c>
      <c r="H17" s="13"/>
      <c r="I17" s="13">
        <f t="shared" si="0"/>
        <v>240570</v>
      </c>
      <c r="J17" s="13">
        <f t="shared" si="5"/>
        <v>0</v>
      </c>
      <c r="K17" s="13">
        <f t="shared" si="1"/>
        <v>253300</v>
      </c>
      <c r="L17" s="13">
        <f t="shared" si="2"/>
        <v>0</v>
      </c>
      <c r="M17" s="13">
        <f t="shared" si="3"/>
        <v>261800</v>
      </c>
      <c r="N17" s="13">
        <f t="shared" si="4"/>
        <v>0</v>
      </c>
      <c r="O17" s="9"/>
      <c r="Q17" s="1" t="s">
        <v>199</v>
      </c>
    </row>
    <row r="18" spans="1:18">
      <c r="C18" s="9" t="s">
        <v>242</v>
      </c>
      <c r="D18" s="9" t="s">
        <v>243</v>
      </c>
      <c r="E18" s="9" t="s">
        <v>56</v>
      </c>
      <c r="F18" s="9" t="s">
        <v>244</v>
      </c>
      <c r="G18" s="13"/>
      <c r="H18" s="13"/>
      <c r="I18" s="13"/>
      <c r="J18" s="13"/>
      <c r="K18" s="13"/>
      <c r="L18" s="13"/>
      <c r="M18" s="13">
        <v>10200000</v>
      </c>
      <c r="N18" s="13"/>
      <c r="O18" s="9"/>
      <c r="P18" s="15"/>
    </row>
    <row r="19" spans="1:18">
      <c r="A19" s="8" t="s">
        <v>3</v>
      </c>
      <c r="B19" s="8">
        <v>51020100</v>
      </c>
      <c r="C19" s="9" t="s">
        <v>99</v>
      </c>
      <c r="D19" s="9" t="s">
        <v>66</v>
      </c>
      <c r="E19" s="9" t="s">
        <v>56</v>
      </c>
      <c r="F19" s="9" t="s">
        <v>9</v>
      </c>
      <c r="G19" s="13">
        <v>0</v>
      </c>
      <c r="H19" s="13"/>
      <c r="I19" s="13">
        <f t="shared" si="0"/>
        <v>0</v>
      </c>
      <c r="J19" s="13">
        <f t="shared" si="5"/>
        <v>0</v>
      </c>
      <c r="K19" s="13">
        <f t="shared" si="1"/>
        <v>0</v>
      </c>
      <c r="L19" s="13">
        <f t="shared" si="2"/>
        <v>0</v>
      </c>
      <c r="M19" s="13">
        <f t="shared" si="3"/>
        <v>0</v>
      </c>
      <c r="N19" s="13">
        <f t="shared" si="4"/>
        <v>0</v>
      </c>
      <c r="O19" s="20">
        <v>475045</v>
      </c>
    </row>
    <row r="20" spans="1:18">
      <c r="A20" s="8" t="s">
        <v>3</v>
      </c>
      <c r="B20" s="8"/>
      <c r="C20" s="9" t="s">
        <v>99</v>
      </c>
      <c r="D20" s="9" t="s">
        <v>66</v>
      </c>
      <c r="E20" s="9" t="s">
        <v>56</v>
      </c>
      <c r="F20" s="9" t="s">
        <v>246</v>
      </c>
      <c r="G20" s="13">
        <v>10998680</v>
      </c>
      <c r="H20" s="13">
        <v>2219410</v>
      </c>
      <c r="I20" s="13">
        <f t="shared" si="0"/>
        <v>11504050</v>
      </c>
      <c r="J20" s="13">
        <f t="shared" si="5"/>
        <v>2468350</v>
      </c>
      <c r="K20" s="13">
        <f t="shared" si="1"/>
        <v>12110500</v>
      </c>
      <c r="L20" s="13">
        <f t="shared" si="2"/>
        <v>2568400</v>
      </c>
      <c r="M20" s="39">
        <f>ROUND(K20/131.8*136.2,-2)+115192</f>
        <v>12629992</v>
      </c>
      <c r="N20" s="13">
        <f t="shared" si="4"/>
        <v>2650500</v>
      </c>
      <c r="O20" s="12"/>
      <c r="Q20" s="1" t="s">
        <v>102</v>
      </c>
      <c r="R20" s="1" t="s">
        <v>162</v>
      </c>
    </row>
    <row r="21" spans="1:18">
      <c r="A21" s="8" t="s">
        <v>3</v>
      </c>
      <c r="B21" s="8">
        <v>80160200</v>
      </c>
      <c r="C21" s="9" t="s">
        <v>189</v>
      </c>
      <c r="D21" s="9" t="s">
        <v>66</v>
      </c>
      <c r="E21" s="9" t="s">
        <v>56</v>
      </c>
      <c r="F21" s="9" t="s">
        <v>247</v>
      </c>
      <c r="G21" s="13">
        <v>5788780</v>
      </c>
      <c r="H21" s="18">
        <v>0</v>
      </c>
      <c r="I21" s="13">
        <f t="shared" si="0"/>
        <v>6054760</v>
      </c>
      <c r="J21" s="13">
        <f t="shared" si="5"/>
        <v>0</v>
      </c>
      <c r="K21" s="13">
        <f t="shared" si="1"/>
        <v>6373900</v>
      </c>
      <c r="L21" s="13">
        <f t="shared" si="2"/>
        <v>0</v>
      </c>
      <c r="M21" s="39">
        <f>ROUND(K21/131.8*136.2,-2)+93654</f>
        <v>6680354</v>
      </c>
      <c r="N21" s="13">
        <f t="shared" si="4"/>
        <v>0</v>
      </c>
      <c r="O21" s="12"/>
      <c r="Q21" s="1" t="s">
        <v>101</v>
      </c>
      <c r="R21" s="1" t="s">
        <v>163</v>
      </c>
    </row>
    <row r="22" spans="1:18" s="8" customFormat="1">
      <c r="A22" s="8" t="s">
        <v>3</v>
      </c>
      <c r="C22" s="9" t="s">
        <v>108</v>
      </c>
      <c r="D22" s="9" t="s">
        <v>97</v>
      </c>
      <c r="E22" s="9" t="s">
        <v>56</v>
      </c>
      <c r="F22" s="9" t="s">
        <v>245</v>
      </c>
      <c r="G22" s="13">
        <v>24775980</v>
      </c>
      <c r="H22" s="13">
        <v>3363610</v>
      </c>
      <c r="I22" s="13">
        <f t="shared" si="0"/>
        <v>25914390</v>
      </c>
      <c r="J22" s="13">
        <f t="shared" si="5"/>
        <v>3740890</v>
      </c>
      <c r="K22" s="13">
        <f t="shared" si="1"/>
        <v>27280500</v>
      </c>
      <c r="L22" s="13">
        <f t="shared" si="2"/>
        <v>3892600</v>
      </c>
      <c r="M22" s="39">
        <f>ROUND(K22/131.8*136.2,-2)+174000</f>
        <v>28365200</v>
      </c>
      <c r="N22" s="13">
        <f t="shared" si="4"/>
        <v>4017000</v>
      </c>
      <c r="O22" s="11"/>
      <c r="P22" s="1"/>
      <c r="Q22" s="1" t="s">
        <v>101</v>
      </c>
      <c r="R22" s="1" t="s">
        <v>178</v>
      </c>
    </row>
    <row r="23" spans="1:18">
      <c r="A23" s="8" t="s">
        <v>3</v>
      </c>
      <c r="B23" s="8"/>
      <c r="C23" s="9" t="s">
        <v>107</v>
      </c>
      <c r="D23" s="9" t="s">
        <v>89</v>
      </c>
      <c r="E23" s="9" t="s">
        <v>56</v>
      </c>
      <c r="F23" s="9" t="s">
        <v>8</v>
      </c>
      <c r="G23" s="13">
        <v>358900</v>
      </c>
      <c r="H23" s="13">
        <v>12790</v>
      </c>
      <c r="I23" s="13">
        <f t="shared" si="0"/>
        <v>375390</v>
      </c>
      <c r="J23" s="13">
        <f t="shared" si="5"/>
        <v>14220</v>
      </c>
      <c r="K23" s="13">
        <f t="shared" si="1"/>
        <v>395200</v>
      </c>
      <c r="L23" s="13">
        <f t="shared" si="2"/>
        <v>14800</v>
      </c>
      <c r="M23" s="13">
        <f t="shared" si="3"/>
        <v>408400</v>
      </c>
      <c r="N23" s="13">
        <f t="shared" si="4"/>
        <v>15300</v>
      </c>
      <c r="O23" s="11"/>
      <c r="P23" s="15"/>
      <c r="Q23" s="1" t="s">
        <v>101</v>
      </c>
    </row>
    <row r="24" spans="1:18">
      <c r="C24" s="9" t="s">
        <v>157</v>
      </c>
      <c r="D24" s="9" t="s">
        <v>159</v>
      </c>
      <c r="E24" s="9" t="s">
        <v>56</v>
      </c>
      <c r="F24" s="9" t="s">
        <v>158</v>
      </c>
      <c r="G24" s="13">
        <v>311400</v>
      </c>
      <c r="H24" s="18">
        <v>6735</v>
      </c>
      <c r="I24" s="13">
        <f t="shared" si="0"/>
        <v>325710</v>
      </c>
      <c r="J24" s="13">
        <f t="shared" si="5"/>
        <v>7490</v>
      </c>
      <c r="K24" s="13">
        <f t="shared" si="1"/>
        <v>342900</v>
      </c>
      <c r="L24" s="13">
        <f t="shared" si="2"/>
        <v>7800</v>
      </c>
      <c r="M24" s="13">
        <f t="shared" si="3"/>
        <v>354300</v>
      </c>
      <c r="N24" s="13">
        <f t="shared" si="4"/>
        <v>8000</v>
      </c>
      <c r="O24" s="9"/>
      <c r="Q24" s="1" t="s">
        <v>187</v>
      </c>
    </row>
    <row r="25" spans="1:18">
      <c r="A25" s="8" t="s">
        <v>3</v>
      </c>
      <c r="B25" s="8">
        <v>80430200</v>
      </c>
      <c r="C25" s="9" t="s">
        <v>150</v>
      </c>
      <c r="D25" s="9" t="s">
        <v>73</v>
      </c>
      <c r="E25" s="9" t="s">
        <v>56</v>
      </c>
      <c r="F25" s="9" t="s">
        <v>19</v>
      </c>
      <c r="G25" s="13">
        <v>81040</v>
      </c>
      <c r="H25" s="13"/>
      <c r="I25" s="13">
        <f t="shared" si="0"/>
        <v>84760</v>
      </c>
      <c r="J25" s="13">
        <f t="shared" si="5"/>
        <v>0</v>
      </c>
      <c r="K25" s="13">
        <f t="shared" si="1"/>
        <v>89200</v>
      </c>
      <c r="L25" s="13">
        <f t="shared" si="2"/>
        <v>0</v>
      </c>
      <c r="M25" s="13">
        <f t="shared" si="3"/>
        <v>92200</v>
      </c>
      <c r="N25" s="13">
        <f t="shared" si="4"/>
        <v>0</v>
      </c>
      <c r="O25" s="12"/>
      <c r="Q25" s="1" t="s">
        <v>156</v>
      </c>
    </row>
    <row r="26" spans="1:18">
      <c r="A26" s="1"/>
      <c r="C26" s="9" t="s">
        <v>106</v>
      </c>
      <c r="D26" s="9" t="s">
        <v>92</v>
      </c>
      <c r="E26" s="9" t="s">
        <v>56</v>
      </c>
      <c r="F26" s="9" t="s">
        <v>41</v>
      </c>
      <c r="G26" s="13">
        <v>46320</v>
      </c>
      <c r="H26" s="13"/>
      <c r="I26" s="13">
        <f t="shared" si="0"/>
        <v>48450</v>
      </c>
      <c r="J26" s="13">
        <f t="shared" si="5"/>
        <v>0</v>
      </c>
      <c r="K26" s="13">
        <f t="shared" si="1"/>
        <v>51000</v>
      </c>
      <c r="L26" s="13">
        <f t="shared" si="2"/>
        <v>0</v>
      </c>
      <c r="M26" s="13">
        <f t="shared" si="3"/>
        <v>52700</v>
      </c>
      <c r="N26" s="13">
        <f t="shared" si="4"/>
        <v>0</v>
      </c>
      <c r="O26" s="14"/>
      <c r="Q26" s="1" t="s">
        <v>101</v>
      </c>
    </row>
    <row r="27" spans="1:18" s="8" customFormat="1">
      <c r="A27" s="8" t="s">
        <v>3</v>
      </c>
      <c r="C27" s="9" t="s">
        <v>105</v>
      </c>
      <c r="D27" s="9" t="s">
        <v>94</v>
      </c>
      <c r="E27" s="9" t="s">
        <v>56</v>
      </c>
      <c r="F27" s="9" t="s">
        <v>231</v>
      </c>
      <c r="G27" s="18">
        <v>4674667</v>
      </c>
      <c r="H27" s="13">
        <v>533250</v>
      </c>
      <c r="I27" s="13">
        <f t="shared" si="0"/>
        <v>4889460</v>
      </c>
      <c r="J27" s="13">
        <f t="shared" si="5"/>
        <v>593060</v>
      </c>
      <c r="K27" s="13">
        <f t="shared" si="1"/>
        <v>5147200</v>
      </c>
      <c r="L27" s="13">
        <f t="shared" si="2"/>
        <v>617100</v>
      </c>
      <c r="M27" s="13">
        <f t="shared" si="3"/>
        <v>5319000</v>
      </c>
      <c r="N27" s="13">
        <f t="shared" si="4"/>
        <v>636800</v>
      </c>
      <c r="O27" s="11"/>
      <c r="P27" s="15"/>
      <c r="Q27" s="1" t="s">
        <v>190</v>
      </c>
      <c r="R27" s="1" t="s">
        <v>193</v>
      </c>
    </row>
    <row r="28" spans="1:18" ht="38.25">
      <c r="A28" s="8" t="s">
        <v>3</v>
      </c>
      <c r="B28" s="8"/>
      <c r="C28" s="9" t="s">
        <v>113</v>
      </c>
      <c r="D28" s="9" t="s">
        <v>87</v>
      </c>
      <c r="E28" s="9" t="s">
        <v>56</v>
      </c>
      <c r="F28" s="10" t="s">
        <v>216</v>
      </c>
      <c r="G28" s="13">
        <v>1204070</v>
      </c>
      <c r="H28" s="13"/>
      <c r="I28" s="18">
        <v>1475000</v>
      </c>
      <c r="J28" s="13">
        <f t="shared" si="5"/>
        <v>0</v>
      </c>
      <c r="K28" s="13">
        <f>ROUND(I28/129.2*131.8,-2)</f>
        <v>1504700</v>
      </c>
      <c r="L28" s="13">
        <f t="shared" si="2"/>
        <v>0</v>
      </c>
      <c r="M28" s="13">
        <f t="shared" si="3"/>
        <v>1554900</v>
      </c>
      <c r="N28" s="13">
        <f t="shared" si="4"/>
        <v>0</v>
      </c>
      <c r="O28" s="12"/>
      <c r="P28" s="35"/>
      <c r="Q28" s="1" t="s">
        <v>215</v>
      </c>
    </row>
    <row r="29" spans="1:18">
      <c r="A29" s="8"/>
      <c r="B29" s="8"/>
      <c r="C29" s="9" t="s">
        <v>217</v>
      </c>
      <c r="D29" s="9" t="s">
        <v>87</v>
      </c>
      <c r="E29" s="9" t="s">
        <v>56</v>
      </c>
      <c r="F29" s="33" t="s">
        <v>218</v>
      </c>
      <c r="G29" s="13"/>
      <c r="H29" s="13"/>
      <c r="I29" s="18">
        <v>440000</v>
      </c>
      <c r="J29" s="13"/>
      <c r="K29" s="13">
        <f t="shared" ref="K29:K31" si="6">ROUND(I29/129.2*131.8,-2)</f>
        <v>448900</v>
      </c>
      <c r="L29" s="13">
        <f t="shared" si="2"/>
        <v>0</v>
      </c>
      <c r="M29" s="13">
        <f t="shared" si="3"/>
        <v>463900</v>
      </c>
      <c r="N29" s="13">
        <f t="shared" si="4"/>
        <v>0</v>
      </c>
      <c r="O29" s="12"/>
      <c r="Q29" s="1" t="s">
        <v>215</v>
      </c>
    </row>
    <row r="30" spans="1:18" ht="24">
      <c r="A30" s="8"/>
      <c r="B30" s="8"/>
      <c r="C30" s="9" t="s">
        <v>219</v>
      </c>
      <c r="D30" s="9" t="s">
        <v>87</v>
      </c>
      <c r="E30" s="9" t="s">
        <v>56</v>
      </c>
      <c r="F30" s="34" t="s">
        <v>221</v>
      </c>
      <c r="G30" s="13"/>
      <c r="H30" s="13"/>
      <c r="I30" s="18">
        <v>350000</v>
      </c>
      <c r="J30" s="13"/>
      <c r="K30" s="13">
        <f t="shared" si="6"/>
        <v>357000</v>
      </c>
      <c r="L30" s="13">
        <f t="shared" si="2"/>
        <v>0</v>
      </c>
      <c r="M30" s="13">
        <f t="shared" si="3"/>
        <v>368900</v>
      </c>
      <c r="N30" s="13">
        <f t="shared" si="4"/>
        <v>0</v>
      </c>
      <c r="O30" s="12"/>
      <c r="Q30" s="1" t="s">
        <v>215</v>
      </c>
    </row>
    <row r="31" spans="1:18">
      <c r="A31" s="8"/>
      <c r="B31" s="8"/>
      <c r="C31" s="9" t="s">
        <v>219</v>
      </c>
      <c r="D31" s="9" t="s">
        <v>87</v>
      </c>
      <c r="E31" s="9" t="s">
        <v>56</v>
      </c>
      <c r="F31" s="34" t="s">
        <v>220</v>
      </c>
      <c r="G31" s="13"/>
      <c r="H31" s="13"/>
      <c r="I31" s="18">
        <v>30000</v>
      </c>
      <c r="J31" s="13"/>
      <c r="K31" s="13">
        <f t="shared" si="6"/>
        <v>30600</v>
      </c>
      <c r="L31" s="13">
        <f t="shared" si="2"/>
        <v>0</v>
      </c>
      <c r="M31" s="13">
        <f t="shared" si="3"/>
        <v>31600</v>
      </c>
      <c r="N31" s="13">
        <f t="shared" si="4"/>
        <v>0</v>
      </c>
      <c r="O31" s="12"/>
      <c r="Q31" s="1" t="s">
        <v>215</v>
      </c>
    </row>
    <row r="32" spans="1:18">
      <c r="A32" s="8" t="s">
        <v>3</v>
      </c>
      <c r="B32" s="8">
        <v>80660300</v>
      </c>
      <c r="C32" s="9" t="s">
        <v>171</v>
      </c>
      <c r="D32" s="9" t="s">
        <v>65</v>
      </c>
      <c r="E32" s="9" t="s">
        <v>56</v>
      </c>
      <c r="F32" s="9" t="s">
        <v>7</v>
      </c>
      <c r="G32" s="13">
        <v>671500</v>
      </c>
      <c r="H32" s="13">
        <v>17090</v>
      </c>
      <c r="I32" s="13">
        <f t="shared" si="0"/>
        <v>702350</v>
      </c>
      <c r="J32" s="13">
        <f t="shared" si="5"/>
        <v>19010</v>
      </c>
      <c r="K32" s="13">
        <f t="shared" si="1"/>
        <v>739400</v>
      </c>
      <c r="L32" s="13">
        <f t="shared" si="2"/>
        <v>19800</v>
      </c>
      <c r="M32" s="13">
        <f t="shared" si="3"/>
        <v>764100</v>
      </c>
      <c r="N32" s="13">
        <f t="shared" si="4"/>
        <v>20400</v>
      </c>
      <c r="O32" s="12"/>
      <c r="Q32" s="1" t="s">
        <v>101</v>
      </c>
      <c r="R32" s="1" t="s">
        <v>170</v>
      </c>
    </row>
    <row r="33" spans="1:18">
      <c r="A33" s="8" t="s">
        <v>17</v>
      </c>
      <c r="B33" s="8"/>
      <c r="C33" s="9" t="s">
        <v>109</v>
      </c>
      <c r="D33" s="9" t="s">
        <v>76</v>
      </c>
      <c r="E33" s="9" t="s">
        <v>56</v>
      </c>
      <c r="F33" s="9" t="s">
        <v>24</v>
      </c>
      <c r="G33" s="13">
        <v>4897310</v>
      </c>
      <c r="H33" s="13">
        <v>328160</v>
      </c>
      <c r="I33" s="13">
        <f t="shared" si="0"/>
        <v>5122330</v>
      </c>
      <c r="J33" s="13">
        <f t="shared" si="5"/>
        <v>364970</v>
      </c>
      <c r="K33" s="13">
        <f t="shared" si="1"/>
        <v>5392400</v>
      </c>
      <c r="L33" s="13">
        <f t="shared" si="2"/>
        <v>379800</v>
      </c>
      <c r="M33" s="13">
        <f t="shared" si="3"/>
        <v>5572400</v>
      </c>
      <c r="N33" s="13">
        <f t="shared" si="4"/>
        <v>391900</v>
      </c>
      <c r="O33" s="12"/>
      <c r="Q33" s="1" t="s">
        <v>101</v>
      </c>
      <c r="R33" s="1" t="s">
        <v>168</v>
      </c>
    </row>
    <row r="34" spans="1:18">
      <c r="A34" s="8" t="s">
        <v>11</v>
      </c>
      <c r="B34" s="8"/>
      <c r="C34" s="9" t="s">
        <v>111</v>
      </c>
      <c r="D34" s="9" t="s">
        <v>79</v>
      </c>
      <c r="E34" s="9" t="s">
        <v>56</v>
      </c>
      <c r="F34" s="9" t="s">
        <v>232</v>
      </c>
      <c r="G34" s="18">
        <v>1652482</v>
      </c>
      <c r="H34" s="13">
        <v>9580</v>
      </c>
      <c r="I34" s="13">
        <f t="shared" si="0"/>
        <v>1728410</v>
      </c>
      <c r="J34" s="13">
        <f t="shared" si="5"/>
        <v>10650</v>
      </c>
      <c r="K34" s="13">
        <f t="shared" si="1"/>
        <v>1819500</v>
      </c>
      <c r="L34" s="13">
        <f t="shared" si="2"/>
        <v>11100</v>
      </c>
      <c r="M34" s="13">
        <f t="shared" si="3"/>
        <v>1880200</v>
      </c>
      <c r="N34" s="13">
        <f t="shared" si="4"/>
        <v>11500</v>
      </c>
      <c r="O34" s="12"/>
      <c r="Q34" s="1" t="s">
        <v>101</v>
      </c>
    </row>
    <row r="35" spans="1:18">
      <c r="A35" s="8" t="s">
        <v>11</v>
      </c>
      <c r="B35" s="8"/>
      <c r="C35" s="9" t="s">
        <v>112</v>
      </c>
      <c r="D35" s="9" t="s">
        <v>79</v>
      </c>
      <c r="E35" s="9" t="s">
        <v>56</v>
      </c>
      <c r="F35" s="9" t="s">
        <v>27</v>
      </c>
      <c r="G35" s="13">
        <v>729390</v>
      </c>
      <c r="H35" s="13"/>
      <c r="I35" s="13">
        <f t="shared" si="0"/>
        <v>762900</v>
      </c>
      <c r="J35" s="13">
        <f t="shared" si="5"/>
        <v>0</v>
      </c>
      <c r="K35" s="13">
        <f t="shared" si="1"/>
        <v>803100</v>
      </c>
      <c r="L35" s="13">
        <f t="shared" si="2"/>
        <v>0</v>
      </c>
      <c r="M35" s="13">
        <f t="shared" si="3"/>
        <v>829900</v>
      </c>
      <c r="N35" s="13">
        <f t="shared" si="4"/>
        <v>0</v>
      </c>
      <c r="O35" s="12"/>
      <c r="Q35" s="1" t="s">
        <v>101</v>
      </c>
    </row>
    <row r="36" spans="1:18">
      <c r="A36" s="8" t="s">
        <v>11</v>
      </c>
      <c r="B36" s="8"/>
      <c r="C36" s="9" t="s">
        <v>110</v>
      </c>
      <c r="D36" s="9" t="s">
        <v>79</v>
      </c>
      <c r="E36" s="9" t="s">
        <v>56</v>
      </c>
      <c r="F36" s="9" t="s">
        <v>26</v>
      </c>
      <c r="G36" s="13">
        <v>509410</v>
      </c>
      <c r="H36" s="13"/>
      <c r="I36" s="13">
        <f t="shared" si="0"/>
        <v>532820</v>
      </c>
      <c r="J36" s="13">
        <f t="shared" si="5"/>
        <v>0</v>
      </c>
      <c r="K36" s="13">
        <f t="shared" si="1"/>
        <v>560900</v>
      </c>
      <c r="L36" s="13">
        <f t="shared" si="2"/>
        <v>0</v>
      </c>
      <c r="M36" s="13">
        <f t="shared" si="3"/>
        <v>579600</v>
      </c>
      <c r="N36" s="13">
        <f t="shared" si="4"/>
        <v>0</v>
      </c>
      <c r="O36" s="12"/>
      <c r="Q36" s="1" t="s">
        <v>101</v>
      </c>
    </row>
    <row r="37" spans="1:18">
      <c r="A37" s="8" t="s">
        <v>3</v>
      </c>
      <c r="B37" s="8"/>
      <c r="C37" s="9" t="s">
        <v>100</v>
      </c>
      <c r="D37" s="9" t="s">
        <v>64</v>
      </c>
      <c r="E37" s="9" t="s">
        <v>56</v>
      </c>
      <c r="F37" s="9" t="s">
        <v>33</v>
      </c>
      <c r="G37" s="13">
        <v>2199740</v>
      </c>
      <c r="H37" s="13">
        <v>254820</v>
      </c>
      <c r="I37" s="13">
        <f t="shared" si="0"/>
        <v>2300810</v>
      </c>
      <c r="J37" s="13">
        <f t="shared" si="5"/>
        <v>283400</v>
      </c>
      <c r="K37" s="13">
        <f t="shared" si="1"/>
        <v>2422100</v>
      </c>
      <c r="L37" s="13">
        <f t="shared" si="2"/>
        <v>294900</v>
      </c>
      <c r="M37" s="13">
        <f t="shared" si="3"/>
        <v>2503000</v>
      </c>
      <c r="N37" s="13">
        <f t="shared" si="4"/>
        <v>304300</v>
      </c>
      <c r="O37" s="12"/>
      <c r="Q37" s="1" t="s">
        <v>102</v>
      </c>
      <c r="R37" s="1" t="s">
        <v>164</v>
      </c>
    </row>
    <row r="38" spans="1:18">
      <c r="A38" s="8" t="s">
        <v>34</v>
      </c>
      <c r="B38" s="8">
        <v>80710300</v>
      </c>
      <c r="C38" s="9" t="s">
        <v>117</v>
      </c>
      <c r="D38" s="9" t="s">
        <v>64</v>
      </c>
      <c r="E38" s="9" t="s">
        <v>56</v>
      </c>
      <c r="F38" s="9" t="s">
        <v>35</v>
      </c>
      <c r="G38" s="13">
        <v>11580</v>
      </c>
      <c r="H38" s="13"/>
      <c r="I38" s="13">
        <f t="shared" si="0"/>
        <v>12110</v>
      </c>
      <c r="J38" s="13">
        <f t="shared" si="5"/>
        <v>0</v>
      </c>
      <c r="K38" s="13">
        <f t="shared" si="1"/>
        <v>12700</v>
      </c>
      <c r="L38" s="13">
        <f t="shared" si="2"/>
        <v>0</v>
      </c>
      <c r="M38" s="13">
        <f t="shared" si="3"/>
        <v>13100</v>
      </c>
      <c r="N38" s="13">
        <f t="shared" si="4"/>
        <v>0</v>
      </c>
      <c r="O38" s="11"/>
      <c r="Q38" s="1" t="s">
        <v>101</v>
      </c>
    </row>
    <row r="39" spans="1:18">
      <c r="A39" s="8" t="s">
        <v>3</v>
      </c>
      <c r="B39" s="8"/>
      <c r="C39" s="9" t="s">
        <v>116</v>
      </c>
      <c r="D39" s="9" t="s">
        <v>74</v>
      </c>
      <c r="E39" s="9" t="s">
        <v>56</v>
      </c>
      <c r="F39" s="9" t="s">
        <v>10</v>
      </c>
      <c r="G39" s="13">
        <v>1400880</v>
      </c>
      <c r="H39" s="13"/>
      <c r="I39" s="13">
        <f t="shared" si="0"/>
        <v>1465250</v>
      </c>
      <c r="J39" s="13">
        <f t="shared" si="5"/>
        <v>0</v>
      </c>
      <c r="K39" s="13">
        <f t="shared" si="1"/>
        <v>1542500</v>
      </c>
      <c r="L39" s="13">
        <f t="shared" si="2"/>
        <v>0</v>
      </c>
      <c r="M39" s="13">
        <f t="shared" si="3"/>
        <v>1594000</v>
      </c>
      <c r="N39" s="13">
        <f t="shared" si="4"/>
        <v>0</v>
      </c>
      <c r="O39" s="12"/>
      <c r="Q39" s="1" t="s">
        <v>101</v>
      </c>
    </row>
    <row r="40" spans="1:18">
      <c r="A40" s="8" t="s">
        <v>3</v>
      </c>
      <c r="B40" s="8">
        <v>80630100</v>
      </c>
      <c r="C40" s="9" t="s">
        <v>104</v>
      </c>
      <c r="D40" s="9" t="s">
        <v>84</v>
      </c>
      <c r="E40" s="9" t="s">
        <v>56</v>
      </c>
      <c r="F40" s="9" t="s">
        <v>233</v>
      </c>
      <c r="G40" s="18">
        <v>687750</v>
      </c>
      <c r="H40" s="13"/>
      <c r="I40" s="13">
        <f t="shared" si="0"/>
        <v>719350</v>
      </c>
      <c r="J40" s="13">
        <f t="shared" si="5"/>
        <v>0</v>
      </c>
      <c r="K40" s="13">
        <f t="shared" si="1"/>
        <v>757300</v>
      </c>
      <c r="L40" s="13">
        <f t="shared" si="2"/>
        <v>0</v>
      </c>
      <c r="M40" s="13">
        <f t="shared" si="3"/>
        <v>782600</v>
      </c>
      <c r="N40" s="13">
        <f t="shared" si="4"/>
        <v>0</v>
      </c>
      <c r="O40" s="12"/>
      <c r="Q40" s="1" t="s">
        <v>101</v>
      </c>
    </row>
    <row r="41" spans="1:18">
      <c r="A41" s="8" t="s">
        <v>3</v>
      </c>
      <c r="B41" s="8"/>
      <c r="C41" s="9" t="s">
        <v>103</v>
      </c>
      <c r="D41" s="9" t="s">
        <v>84</v>
      </c>
      <c r="E41" s="9" t="s">
        <v>56</v>
      </c>
      <c r="F41" s="9" t="s">
        <v>53</v>
      </c>
      <c r="G41" s="13">
        <v>7108620</v>
      </c>
      <c r="H41" s="13">
        <v>533250</v>
      </c>
      <c r="I41" s="13">
        <f t="shared" si="0"/>
        <v>7435250</v>
      </c>
      <c r="J41" s="13">
        <f t="shared" si="5"/>
        <v>593060</v>
      </c>
      <c r="K41" s="13">
        <f t="shared" si="1"/>
        <v>7827200</v>
      </c>
      <c r="L41" s="13">
        <f t="shared" si="2"/>
        <v>617100</v>
      </c>
      <c r="M41" s="13">
        <f t="shared" si="3"/>
        <v>8088500</v>
      </c>
      <c r="N41" s="13">
        <f t="shared" si="4"/>
        <v>636800</v>
      </c>
      <c r="O41" s="11"/>
      <c r="Q41" s="1" t="s">
        <v>101</v>
      </c>
      <c r="R41" s="1" t="s">
        <v>180</v>
      </c>
    </row>
    <row r="42" spans="1:18" s="8" customFormat="1" ht="38.25">
      <c r="A42" s="8" t="s">
        <v>3</v>
      </c>
      <c r="C42" s="9" t="s">
        <v>192</v>
      </c>
      <c r="D42" s="9" t="s">
        <v>95</v>
      </c>
      <c r="E42" s="9" t="s">
        <v>56</v>
      </c>
      <c r="F42" s="10" t="s">
        <v>149</v>
      </c>
      <c r="G42" s="13">
        <v>7328600</v>
      </c>
      <c r="H42" s="13"/>
      <c r="I42" s="13">
        <f t="shared" si="0"/>
        <v>7665340</v>
      </c>
      <c r="J42" s="13">
        <f t="shared" si="5"/>
        <v>0</v>
      </c>
      <c r="K42" s="13">
        <f t="shared" si="1"/>
        <v>8069400</v>
      </c>
      <c r="L42" s="13">
        <f t="shared" si="2"/>
        <v>0</v>
      </c>
      <c r="M42" s="13">
        <f t="shared" si="3"/>
        <v>8338800</v>
      </c>
      <c r="N42" s="13">
        <f t="shared" si="4"/>
        <v>0</v>
      </c>
      <c r="O42" s="11"/>
      <c r="P42" s="1"/>
      <c r="Q42" s="1" t="s">
        <v>101</v>
      </c>
    </row>
    <row r="43" spans="1:18" s="8" customFormat="1">
      <c r="C43" s="9" t="s">
        <v>174</v>
      </c>
      <c r="D43" s="9" t="s">
        <v>95</v>
      </c>
      <c r="E43" s="9" t="s">
        <v>56</v>
      </c>
      <c r="F43" s="10" t="s">
        <v>49</v>
      </c>
      <c r="G43" s="13"/>
      <c r="H43" s="13">
        <v>423870</v>
      </c>
      <c r="I43" s="13">
        <f t="shared" si="0"/>
        <v>0</v>
      </c>
      <c r="J43" s="13">
        <f t="shared" si="5"/>
        <v>471410</v>
      </c>
      <c r="K43" s="13">
        <f t="shared" si="1"/>
        <v>0</v>
      </c>
      <c r="L43" s="13">
        <f t="shared" si="2"/>
        <v>490500</v>
      </c>
      <c r="M43" s="13">
        <f t="shared" si="3"/>
        <v>0</v>
      </c>
      <c r="N43" s="13">
        <f t="shared" si="4"/>
        <v>506200</v>
      </c>
      <c r="O43" s="11"/>
      <c r="P43" s="1"/>
      <c r="Q43" s="1"/>
      <c r="R43" s="1" t="s">
        <v>175</v>
      </c>
    </row>
    <row r="44" spans="1:18" s="8" customFormat="1">
      <c r="A44" s="6"/>
      <c r="C44" s="9" t="s">
        <v>188</v>
      </c>
      <c r="D44" s="9" t="s">
        <v>95</v>
      </c>
      <c r="E44" s="9" t="s">
        <v>56</v>
      </c>
      <c r="F44" s="9" t="s">
        <v>54</v>
      </c>
      <c r="G44" s="13"/>
      <c r="H44" s="13">
        <v>417030</v>
      </c>
      <c r="I44" s="13">
        <f t="shared" si="0"/>
        <v>0</v>
      </c>
      <c r="J44" s="13">
        <f t="shared" si="5"/>
        <v>463810</v>
      </c>
      <c r="K44" s="13">
        <f t="shared" si="1"/>
        <v>0</v>
      </c>
      <c r="L44" s="13">
        <f t="shared" si="2"/>
        <v>482600</v>
      </c>
      <c r="M44" s="13">
        <f t="shared" si="3"/>
        <v>0</v>
      </c>
      <c r="N44" s="13">
        <f t="shared" si="4"/>
        <v>498000</v>
      </c>
      <c r="O44" s="11"/>
      <c r="R44" s="1" t="s">
        <v>173</v>
      </c>
    </row>
    <row r="45" spans="1:18" s="8" customFormat="1">
      <c r="A45" s="6"/>
      <c r="C45" s="9" t="s">
        <v>208</v>
      </c>
      <c r="D45" s="9" t="s">
        <v>209</v>
      </c>
      <c r="E45" s="9" t="s">
        <v>56</v>
      </c>
      <c r="F45" s="9" t="s">
        <v>210</v>
      </c>
      <c r="G45" s="13"/>
      <c r="H45" s="13">
        <v>125542</v>
      </c>
      <c r="I45" s="13">
        <f t="shared" si="0"/>
        <v>0</v>
      </c>
      <c r="J45" s="13">
        <f t="shared" si="5"/>
        <v>139620</v>
      </c>
      <c r="K45" s="13">
        <f t="shared" si="1"/>
        <v>0</v>
      </c>
      <c r="L45" s="13">
        <f t="shared" si="2"/>
        <v>145300</v>
      </c>
      <c r="M45" s="13">
        <f t="shared" si="3"/>
        <v>0</v>
      </c>
      <c r="N45" s="13">
        <f t="shared" si="4"/>
        <v>149900</v>
      </c>
      <c r="O45" s="11"/>
      <c r="R45" s="1"/>
    </row>
    <row r="46" spans="1:18">
      <c r="A46" s="8"/>
      <c r="B46" s="8"/>
      <c r="C46" s="9" t="s">
        <v>136</v>
      </c>
      <c r="D46" s="9" t="s">
        <v>72</v>
      </c>
      <c r="E46" s="9" t="s">
        <v>61</v>
      </c>
      <c r="F46" s="9" t="s">
        <v>30</v>
      </c>
      <c r="G46" s="13">
        <v>2222890</v>
      </c>
      <c r="H46" s="18">
        <v>0</v>
      </c>
      <c r="I46" s="13">
        <f t="shared" si="0"/>
        <v>2325030</v>
      </c>
      <c r="J46" s="13">
        <f t="shared" si="5"/>
        <v>0</v>
      </c>
      <c r="K46" s="13">
        <f t="shared" si="1"/>
        <v>2447600</v>
      </c>
      <c r="L46" s="13">
        <f t="shared" si="2"/>
        <v>0</v>
      </c>
      <c r="M46" s="13">
        <f t="shared" si="3"/>
        <v>2529300</v>
      </c>
      <c r="N46" s="13">
        <f t="shared" si="4"/>
        <v>0</v>
      </c>
      <c r="O46" s="12"/>
      <c r="Q46" s="1" t="s">
        <v>101</v>
      </c>
      <c r="R46" s="1" t="s">
        <v>165</v>
      </c>
    </row>
    <row r="47" spans="1:18">
      <c r="A47" s="8" t="s">
        <v>3</v>
      </c>
      <c r="B47" s="8"/>
      <c r="C47" s="9" t="s">
        <v>138</v>
      </c>
      <c r="D47" s="9" t="s">
        <v>72</v>
      </c>
      <c r="E47" s="9" t="s">
        <v>61</v>
      </c>
      <c r="F47" s="9" t="s">
        <v>29</v>
      </c>
      <c r="G47" s="13">
        <v>2477590</v>
      </c>
      <c r="H47" s="13">
        <v>124180</v>
      </c>
      <c r="I47" s="13">
        <f t="shared" si="0"/>
        <v>2591430</v>
      </c>
      <c r="J47" s="13">
        <f t="shared" si="5"/>
        <v>138110</v>
      </c>
      <c r="K47" s="13">
        <f t="shared" si="1"/>
        <v>2728000</v>
      </c>
      <c r="L47" s="13">
        <f t="shared" si="2"/>
        <v>143700</v>
      </c>
      <c r="M47" s="13">
        <f t="shared" si="3"/>
        <v>2819100</v>
      </c>
      <c r="N47" s="13">
        <f t="shared" si="4"/>
        <v>148300</v>
      </c>
      <c r="O47" s="12"/>
      <c r="Q47" s="1" t="s">
        <v>101</v>
      </c>
      <c r="R47" s="1" t="s">
        <v>186</v>
      </c>
    </row>
    <row r="48" spans="1:18" ht="25.5">
      <c r="A48" s="8"/>
      <c r="B48" s="8"/>
      <c r="C48" s="9" t="s">
        <v>191</v>
      </c>
      <c r="D48" s="9" t="s">
        <v>72</v>
      </c>
      <c r="E48" s="9" t="s">
        <v>61</v>
      </c>
      <c r="F48" s="10" t="s">
        <v>44</v>
      </c>
      <c r="G48" s="13"/>
      <c r="H48" s="13">
        <v>90960</v>
      </c>
      <c r="I48" s="13">
        <f t="shared" si="0"/>
        <v>0</v>
      </c>
      <c r="J48" s="13">
        <f t="shared" si="5"/>
        <v>101160</v>
      </c>
      <c r="K48" s="13">
        <f t="shared" si="1"/>
        <v>0</v>
      </c>
      <c r="L48" s="13">
        <f t="shared" si="2"/>
        <v>105300</v>
      </c>
      <c r="M48" s="13">
        <f t="shared" si="3"/>
        <v>0</v>
      </c>
      <c r="N48" s="13">
        <f t="shared" si="4"/>
        <v>108700</v>
      </c>
      <c r="O48" s="14"/>
      <c r="P48" s="8"/>
      <c r="Q48" s="8"/>
      <c r="R48" s="8"/>
    </row>
    <row r="49" spans="1:18" s="8" customFormat="1">
      <c r="A49" s="8" t="s">
        <v>3</v>
      </c>
      <c r="C49" s="9" t="s">
        <v>137</v>
      </c>
      <c r="D49" s="9" t="s">
        <v>72</v>
      </c>
      <c r="E49" s="9" t="s">
        <v>61</v>
      </c>
      <c r="F49" s="9" t="s">
        <v>48</v>
      </c>
      <c r="G49" s="13">
        <v>1319840</v>
      </c>
      <c r="H49" s="13">
        <v>246120</v>
      </c>
      <c r="I49" s="13">
        <f t="shared" si="0"/>
        <v>1380480</v>
      </c>
      <c r="J49" s="13">
        <f t="shared" si="5"/>
        <v>273730</v>
      </c>
      <c r="K49" s="13">
        <f t="shared" si="1"/>
        <v>1453300</v>
      </c>
      <c r="L49" s="13">
        <f t="shared" si="2"/>
        <v>284800</v>
      </c>
      <c r="M49" s="13">
        <f t="shared" si="3"/>
        <v>1501800</v>
      </c>
      <c r="N49" s="13">
        <f t="shared" si="4"/>
        <v>293900</v>
      </c>
      <c r="O49" s="11"/>
      <c r="P49" s="1"/>
      <c r="Q49" s="1" t="s">
        <v>101</v>
      </c>
      <c r="R49" s="1" t="s">
        <v>172</v>
      </c>
    </row>
    <row r="50" spans="1:18">
      <c r="A50" s="8" t="s">
        <v>3</v>
      </c>
      <c r="B50" s="8"/>
      <c r="C50" s="9" t="s">
        <v>140</v>
      </c>
      <c r="D50" s="9" t="s">
        <v>83</v>
      </c>
      <c r="E50" s="9" t="s">
        <v>61</v>
      </c>
      <c r="F50" s="9" t="s">
        <v>196</v>
      </c>
      <c r="G50" s="18">
        <v>917467</v>
      </c>
      <c r="H50" s="13"/>
      <c r="I50" s="13">
        <f t="shared" si="0"/>
        <v>959620</v>
      </c>
      <c r="J50" s="13">
        <f t="shared" si="5"/>
        <v>0</v>
      </c>
      <c r="K50" s="13">
        <f t="shared" si="1"/>
        <v>1010200</v>
      </c>
      <c r="L50" s="13">
        <f t="shared" si="2"/>
        <v>0</v>
      </c>
      <c r="M50" s="13">
        <f t="shared" si="3"/>
        <v>1043900</v>
      </c>
      <c r="N50" s="13">
        <f t="shared" si="4"/>
        <v>0</v>
      </c>
      <c r="O50" s="12"/>
      <c r="Q50" s="1" t="s">
        <v>101</v>
      </c>
    </row>
    <row r="51" spans="1:18">
      <c r="A51" s="8" t="s">
        <v>3</v>
      </c>
      <c r="B51" s="8"/>
      <c r="C51" s="9" t="s">
        <v>141</v>
      </c>
      <c r="D51" s="9" t="s">
        <v>83</v>
      </c>
      <c r="E51" s="9" t="s">
        <v>61</v>
      </c>
      <c r="F51" s="9" t="s">
        <v>28</v>
      </c>
      <c r="G51" s="13">
        <v>393640</v>
      </c>
      <c r="H51" s="13"/>
      <c r="I51" s="13">
        <f t="shared" si="0"/>
        <v>411730</v>
      </c>
      <c r="J51" s="13">
        <f t="shared" si="5"/>
        <v>0</v>
      </c>
      <c r="K51" s="13">
        <f t="shared" si="1"/>
        <v>433400</v>
      </c>
      <c r="L51" s="13">
        <f t="shared" si="2"/>
        <v>0</v>
      </c>
      <c r="M51" s="13">
        <f t="shared" si="3"/>
        <v>447900</v>
      </c>
      <c r="N51" s="13">
        <f t="shared" si="4"/>
        <v>0</v>
      </c>
      <c r="O51" s="12"/>
      <c r="Q51" s="1" t="s">
        <v>101</v>
      </c>
    </row>
    <row r="52" spans="1:18">
      <c r="A52" s="8" t="s">
        <v>3</v>
      </c>
      <c r="B52" s="8"/>
      <c r="C52" s="9" t="s">
        <v>139</v>
      </c>
      <c r="D52" s="9" t="s">
        <v>83</v>
      </c>
      <c r="E52" s="9" t="s">
        <v>61</v>
      </c>
      <c r="F52" s="9" t="s">
        <v>22</v>
      </c>
      <c r="G52" s="13">
        <v>312600</v>
      </c>
      <c r="H52" s="13"/>
      <c r="I52" s="13">
        <f t="shared" si="0"/>
        <v>326960</v>
      </c>
      <c r="J52" s="13">
        <f t="shared" si="5"/>
        <v>0</v>
      </c>
      <c r="K52" s="13">
        <f t="shared" si="1"/>
        <v>344200</v>
      </c>
      <c r="L52" s="13">
        <f t="shared" si="2"/>
        <v>0</v>
      </c>
      <c r="M52" s="13">
        <f t="shared" si="3"/>
        <v>355700</v>
      </c>
      <c r="N52" s="13">
        <f t="shared" si="4"/>
        <v>0</v>
      </c>
      <c r="O52" s="12"/>
      <c r="Q52" s="1" t="s">
        <v>101</v>
      </c>
    </row>
    <row r="53" spans="1:18">
      <c r="A53" s="8" t="s">
        <v>12</v>
      </c>
      <c r="B53" s="8"/>
      <c r="C53" s="9" t="s">
        <v>143</v>
      </c>
      <c r="D53" s="9" t="s">
        <v>78</v>
      </c>
      <c r="E53" s="9" t="s">
        <v>58</v>
      </c>
      <c r="F53" s="9" t="s">
        <v>25</v>
      </c>
      <c r="G53" s="13">
        <v>717810</v>
      </c>
      <c r="H53" s="13"/>
      <c r="I53" s="13">
        <f t="shared" si="0"/>
        <v>750790</v>
      </c>
      <c r="J53" s="13">
        <f t="shared" si="5"/>
        <v>0</v>
      </c>
      <c r="K53" s="13">
        <f t="shared" si="1"/>
        <v>790400</v>
      </c>
      <c r="L53" s="13">
        <f t="shared" si="2"/>
        <v>0</v>
      </c>
      <c r="M53" s="13">
        <f t="shared" si="3"/>
        <v>816800</v>
      </c>
      <c r="N53" s="13">
        <f t="shared" si="4"/>
        <v>0</v>
      </c>
      <c r="O53" s="12"/>
      <c r="Q53" s="1" t="s">
        <v>101</v>
      </c>
    </row>
    <row r="54" spans="1:18">
      <c r="A54" s="8" t="s">
        <v>11</v>
      </c>
      <c r="B54" s="8"/>
      <c r="C54" s="9" t="s">
        <v>147</v>
      </c>
      <c r="D54" s="9" t="s">
        <v>78</v>
      </c>
      <c r="E54" s="9" t="s">
        <v>58</v>
      </c>
      <c r="F54" s="9" t="s">
        <v>251</v>
      </c>
      <c r="G54" s="13">
        <v>717810</v>
      </c>
      <c r="H54" s="13"/>
      <c r="I54" s="13">
        <f t="shared" si="0"/>
        <v>750790</v>
      </c>
      <c r="J54" s="13">
        <f t="shared" si="5"/>
        <v>0</v>
      </c>
      <c r="K54" s="13">
        <f t="shared" si="1"/>
        <v>790400</v>
      </c>
      <c r="L54" s="13">
        <f t="shared" si="2"/>
        <v>0</v>
      </c>
      <c r="M54" s="39">
        <f>ROUND(K54/131.8*136.2,-2)+16354</f>
        <v>833154</v>
      </c>
      <c r="N54" s="13">
        <f t="shared" si="4"/>
        <v>0</v>
      </c>
      <c r="O54" s="12"/>
      <c r="Q54" s="1" t="s">
        <v>101</v>
      </c>
    </row>
    <row r="55" spans="1:18">
      <c r="A55" s="8"/>
      <c r="B55" s="8"/>
      <c r="C55" s="9" t="s">
        <v>142</v>
      </c>
      <c r="D55" s="9" t="s">
        <v>78</v>
      </c>
      <c r="E55" s="9" t="s">
        <v>58</v>
      </c>
      <c r="F55" s="9" t="s">
        <v>23</v>
      </c>
      <c r="G55" s="13">
        <v>312600</v>
      </c>
      <c r="H55" s="13"/>
      <c r="I55" s="13">
        <f t="shared" si="0"/>
        <v>326960</v>
      </c>
      <c r="J55" s="13">
        <f t="shared" si="5"/>
        <v>0</v>
      </c>
      <c r="K55" s="13">
        <f t="shared" si="1"/>
        <v>344200</v>
      </c>
      <c r="L55" s="13">
        <f t="shared" si="2"/>
        <v>0</v>
      </c>
      <c r="M55" s="13">
        <f t="shared" si="3"/>
        <v>355700</v>
      </c>
      <c r="N55" s="13">
        <f t="shared" si="4"/>
        <v>0</v>
      </c>
      <c r="O55" s="14"/>
      <c r="Q55" s="1" t="s">
        <v>101</v>
      </c>
    </row>
    <row r="56" spans="1:18">
      <c r="A56" s="8" t="s">
        <v>3</v>
      </c>
      <c r="B56" s="8"/>
      <c r="C56" s="9" t="s">
        <v>155</v>
      </c>
      <c r="D56" s="9" t="s">
        <v>85</v>
      </c>
      <c r="E56" s="9" t="s">
        <v>58</v>
      </c>
      <c r="F56" s="9" t="s">
        <v>36</v>
      </c>
      <c r="G56" s="13">
        <v>2350250</v>
      </c>
      <c r="H56" s="13"/>
      <c r="I56" s="13">
        <f t="shared" si="0"/>
        <v>2458240</v>
      </c>
      <c r="J56" s="13">
        <f t="shared" si="5"/>
        <v>0</v>
      </c>
      <c r="K56" s="13">
        <f t="shared" si="1"/>
        <v>2587800</v>
      </c>
      <c r="L56" s="13">
        <f t="shared" si="2"/>
        <v>0</v>
      </c>
      <c r="M56" s="13">
        <f t="shared" si="3"/>
        <v>2674200</v>
      </c>
      <c r="N56" s="13">
        <f t="shared" si="4"/>
        <v>0</v>
      </c>
      <c r="O56" s="12"/>
      <c r="Q56" s="1" t="s">
        <v>156</v>
      </c>
    </row>
    <row r="57" spans="1:18" s="8" customFormat="1">
      <c r="A57" s="8" t="s">
        <v>3</v>
      </c>
      <c r="C57" s="9" t="s">
        <v>146</v>
      </c>
      <c r="D57" s="9" t="s">
        <v>96</v>
      </c>
      <c r="E57" s="9" t="s">
        <v>58</v>
      </c>
      <c r="F57" s="9" t="s">
        <v>51</v>
      </c>
      <c r="G57" s="13">
        <v>4144770</v>
      </c>
      <c r="H57" s="13">
        <v>266630</v>
      </c>
      <c r="I57" s="13">
        <f t="shared" si="0"/>
        <v>4335210</v>
      </c>
      <c r="J57" s="13">
        <f t="shared" si="5"/>
        <v>296540</v>
      </c>
      <c r="K57" s="13">
        <f t="shared" si="1"/>
        <v>4563700</v>
      </c>
      <c r="L57" s="13">
        <f t="shared" si="2"/>
        <v>308600</v>
      </c>
      <c r="M57" s="13">
        <f t="shared" si="3"/>
        <v>4716100</v>
      </c>
      <c r="N57" s="13">
        <f t="shared" si="4"/>
        <v>318500</v>
      </c>
      <c r="O57" s="11"/>
      <c r="P57" s="1"/>
      <c r="Q57" s="1" t="s">
        <v>101</v>
      </c>
      <c r="R57" s="1" t="s">
        <v>179</v>
      </c>
    </row>
    <row r="58" spans="1:18" s="8" customFormat="1">
      <c r="A58" s="8" t="s">
        <v>3</v>
      </c>
      <c r="C58" s="9" t="s">
        <v>145</v>
      </c>
      <c r="D58" s="9" t="s">
        <v>96</v>
      </c>
      <c r="E58" s="9" t="s">
        <v>58</v>
      </c>
      <c r="F58" s="9" t="s">
        <v>227</v>
      </c>
      <c r="G58" s="13">
        <v>937790</v>
      </c>
      <c r="H58" s="13">
        <v>123060</v>
      </c>
      <c r="I58" s="18">
        <f>ROUND(G58/119.7*125.2,-1)+11080</f>
        <v>991960</v>
      </c>
      <c r="J58" s="13">
        <f t="shared" si="5"/>
        <v>136860</v>
      </c>
      <c r="K58" s="13">
        <f t="shared" si="1"/>
        <v>1044300</v>
      </c>
      <c r="L58" s="13">
        <f t="shared" si="2"/>
        <v>142400</v>
      </c>
      <c r="M58" s="13">
        <f t="shared" si="3"/>
        <v>1079200</v>
      </c>
      <c r="N58" s="13">
        <f t="shared" si="4"/>
        <v>147000</v>
      </c>
      <c r="O58" s="11"/>
      <c r="P58" s="1"/>
      <c r="Q58" s="1" t="s">
        <v>101</v>
      </c>
      <c r="R58" s="1" t="s">
        <v>177</v>
      </c>
    </row>
    <row r="59" spans="1:18">
      <c r="A59" s="8" t="s">
        <v>3</v>
      </c>
      <c r="B59" s="8">
        <v>80110300</v>
      </c>
      <c r="C59" s="9" t="s">
        <v>144</v>
      </c>
      <c r="D59" s="9" t="s">
        <v>68</v>
      </c>
      <c r="E59" s="9" t="s">
        <v>58</v>
      </c>
      <c r="F59" s="9" t="s">
        <v>21</v>
      </c>
      <c r="G59" s="13">
        <v>451520</v>
      </c>
      <c r="H59" s="13"/>
      <c r="I59" s="13">
        <f t="shared" si="0"/>
        <v>472270</v>
      </c>
      <c r="J59" s="13">
        <f t="shared" si="5"/>
        <v>0</v>
      </c>
      <c r="K59" s="13">
        <f t="shared" si="1"/>
        <v>497200</v>
      </c>
      <c r="L59" s="13">
        <f t="shared" si="2"/>
        <v>0</v>
      </c>
      <c r="M59" s="13">
        <f t="shared" si="3"/>
        <v>513800</v>
      </c>
      <c r="N59" s="13">
        <f t="shared" si="4"/>
        <v>0</v>
      </c>
      <c r="O59" s="12"/>
      <c r="Q59" s="1" t="s">
        <v>101</v>
      </c>
    </row>
    <row r="60" spans="1:18">
      <c r="A60" s="8"/>
      <c r="B60" s="8"/>
      <c r="C60" s="9" t="s">
        <v>205</v>
      </c>
      <c r="D60" s="9" t="s">
        <v>214</v>
      </c>
      <c r="E60" s="9" t="s">
        <v>59</v>
      </c>
      <c r="F60" s="9" t="s">
        <v>206</v>
      </c>
      <c r="G60" s="21" t="s">
        <v>207</v>
      </c>
      <c r="H60" s="13"/>
      <c r="I60" s="13">
        <v>0</v>
      </c>
      <c r="J60" s="18">
        <v>15000</v>
      </c>
      <c r="K60" s="13">
        <v>0</v>
      </c>
      <c r="L60" s="13">
        <f t="shared" si="2"/>
        <v>15600</v>
      </c>
      <c r="M60" s="13">
        <f t="shared" si="3"/>
        <v>0</v>
      </c>
      <c r="N60" s="13">
        <f t="shared" si="4"/>
        <v>16100</v>
      </c>
      <c r="O60" s="12"/>
    </row>
    <row r="61" spans="1:18">
      <c r="A61" s="8" t="s">
        <v>3</v>
      </c>
      <c r="B61" s="8"/>
      <c r="C61" s="9" t="s">
        <v>125</v>
      </c>
      <c r="D61" s="9" t="s">
        <v>70</v>
      </c>
      <c r="E61" s="9" t="s">
        <v>59</v>
      </c>
      <c r="F61" s="9" t="s">
        <v>249</v>
      </c>
      <c r="G61" s="13">
        <v>2836500</v>
      </c>
      <c r="H61" s="13">
        <v>355500</v>
      </c>
      <c r="I61" s="13">
        <f t="shared" si="0"/>
        <v>2966830</v>
      </c>
      <c r="J61" s="13">
        <f t="shared" si="5"/>
        <v>395370</v>
      </c>
      <c r="K61" s="13">
        <f t="shared" si="1"/>
        <v>3123200</v>
      </c>
      <c r="L61" s="13">
        <f t="shared" si="2"/>
        <v>411400</v>
      </c>
      <c r="M61" s="39">
        <f>ROUND(K61/131.8*136.2,-2)+112530</f>
        <v>3340030</v>
      </c>
      <c r="N61" s="13">
        <f t="shared" si="4"/>
        <v>424500</v>
      </c>
      <c r="O61" s="12"/>
      <c r="Q61" s="1" t="s">
        <v>101</v>
      </c>
      <c r="R61" s="1" t="s">
        <v>169</v>
      </c>
    </row>
    <row r="62" spans="1:18">
      <c r="C62" s="9" t="s">
        <v>148</v>
      </c>
      <c r="D62" s="9" t="s">
        <v>70</v>
      </c>
      <c r="E62" s="9" t="s">
        <v>59</v>
      </c>
      <c r="F62" s="10" t="s">
        <v>194</v>
      </c>
      <c r="G62" s="13">
        <v>1030410</v>
      </c>
      <c r="H62" s="13"/>
      <c r="I62" s="13">
        <f t="shared" si="0"/>
        <v>1077760</v>
      </c>
      <c r="J62" s="13">
        <f t="shared" si="5"/>
        <v>0</v>
      </c>
      <c r="K62" s="13">
        <f t="shared" si="1"/>
        <v>1134600</v>
      </c>
      <c r="L62" s="13">
        <f t="shared" si="2"/>
        <v>0</v>
      </c>
      <c r="M62" s="13">
        <f t="shared" si="3"/>
        <v>1172500</v>
      </c>
      <c r="N62" s="13">
        <f t="shared" si="4"/>
        <v>0</v>
      </c>
      <c r="O62" s="9"/>
      <c r="P62" s="15"/>
      <c r="Q62" s="1" t="s">
        <v>101</v>
      </c>
    </row>
    <row r="63" spans="1:18" s="8" customFormat="1">
      <c r="A63" s="8" t="s">
        <v>3</v>
      </c>
      <c r="C63" s="9" t="s">
        <v>126</v>
      </c>
      <c r="D63" s="9" t="s">
        <v>70</v>
      </c>
      <c r="E63" s="9" t="s">
        <v>59</v>
      </c>
      <c r="F63" s="9" t="s">
        <v>47</v>
      </c>
      <c r="G63" s="13">
        <v>4237390</v>
      </c>
      <c r="H63" s="13">
        <v>341830</v>
      </c>
      <c r="I63" s="13">
        <f t="shared" si="0"/>
        <v>4432090</v>
      </c>
      <c r="J63" s="13">
        <f t="shared" si="5"/>
        <v>380170</v>
      </c>
      <c r="K63" s="13">
        <f t="shared" si="1"/>
        <v>4665700</v>
      </c>
      <c r="L63" s="13">
        <f t="shared" si="2"/>
        <v>395600</v>
      </c>
      <c r="M63" s="13">
        <f t="shared" si="3"/>
        <v>4821500</v>
      </c>
      <c r="N63" s="13">
        <f t="shared" si="4"/>
        <v>408200</v>
      </c>
      <c r="O63" s="11"/>
      <c r="P63" s="1"/>
      <c r="Q63" s="1" t="s">
        <v>101</v>
      </c>
      <c r="R63" s="1" t="s">
        <v>184</v>
      </c>
    </row>
    <row r="64" spans="1:18" s="15" customFormat="1" ht="24" customHeight="1">
      <c r="A64" s="16"/>
      <c r="C64" s="9" t="s">
        <v>195</v>
      </c>
      <c r="D64" s="9" t="s">
        <v>80</v>
      </c>
      <c r="E64" s="9" t="s">
        <v>59</v>
      </c>
      <c r="F64" s="10" t="s">
        <v>234</v>
      </c>
      <c r="G64" s="13">
        <v>2424650</v>
      </c>
      <c r="H64" s="13">
        <v>131272</v>
      </c>
      <c r="I64" s="13">
        <f t="shared" si="0"/>
        <v>2536060</v>
      </c>
      <c r="J64" s="13">
        <f t="shared" si="5"/>
        <v>146000</v>
      </c>
      <c r="K64" s="13">
        <f t="shared" si="1"/>
        <v>2669800</v>
      </c>
      <c r="L64" s="13">
        <f t="shared" si="2"/>
        <v>151900</v>
      </c>
      <c r="M64" s="13">
        <f t="shared" si="3"/>
        <v>2758900</v>
      </c>
      <c r="N64" s="13">
        <f t="shared" si="4"/>
        <v>156800</v>
      </c>
      <c r="O64" s="17"/>
    </row>
    <row r="65" spans="1:18">
      <c r="A65" s="8" t="s">
        <v>11</v>
      </c>
      <c r="B65" s="8"/>
      <c r="C65" s="9" t="s">
        <v>129</v>
      </c>
      <c r="D65" s="9" t="s">
        <v>80</v>
      </c>
      <c r="E65" s="9" t="s">
        <v>59</v>
      </c>
      <c r="F65" s="9" t="s">
        <v>203</v>
      </c>
      <c r="G65" s="18">
        <v>1611013</v>
      </c>
      <c r="H65" s="13"/>
      <c r="I65" s="13">
        <f t="shared" si="0"/>
        <v>1685040</v>
      </c>
      <c r="J65" s="13">
        <f t="shared" si="5"/>
        <v>0</v>
      </c>
      <c r="K65" s="13">
        <f t="shared" si="1"/>
        <v>1773900</v>
      </c>
      <c r="L65" s="13">
        <f t="shared" si="2"/>
        <v>0</v>
      </c>
      <c r="M65" s="13">
        <f t="shared" si="3"/>
        <v>1833100</v>
      </c>
      <c r="N65" s="13">
        <f t="shared" si="4"/>
        <v>0</v>
      </c>
      <c r="O65" s="12"/>
      <c r="P65" s="15"/>
      <c r="Q65" s="1" t="s">
        <v>101</v>
      </c>
    </row>
    <row r="66" spans="1:18">
      <c r="A66" s="8" t="s">
        <v>11</v>
      </c>
      <c r="B66" s="8"/>
      <c r="C66" s="9" t="s">
        <v>130</v>
      </c>
      <c r="D66" s="9" t="s">
        <v>80</v>
      </c>
      <c r="E66" s="9" t="s">
        <v>59</v>
      </c>
      <c r="F66" s="9" t="s">
        <v>22</v>
      </c>
      <c r="G66" s="13">
        <v>312600</v>
      </c>
      <c r="H66" s="13"/>
      <c r="I66" s="13">
        <f t="shared" si="0"/>
        <v>326960</v>
      </c>
      <c r="J66" s="13">
        <f t="shared" si="5"/>
        <v>0</v>
      </c>
      <c r="K66" s="13">
        <f t="shared" si="1"/>
        <v>344200</v>
      </c>
      <c r="L66" s="13">
        <f t="shared" si="2"/>
        <v>0</v>
      </c>
      <c r="M66" s="13">
        <f t="shared" si="3"/>
        <v>355700</v>
      </c>
      <c r="N66" s="13">
        <f t="shared" si="4"/>
        <v>0</v>
      </c>
      <c r="O66" s="12"/>
      <c r="Q66" s="1" t="s">
        <v>101</v>
      </c>
    </row>
    <row r="67" spans="1:18">
      <c r="A67" s="8" t="s">
        <v>3</v>
      </c>
      <c r="B67" s="8"/>
      <c r="C67" s="9" t="s">
        <v>127</v>
      </c>
      <c r="D67" s="9" t="s">
        <v>75</v>
      </c>
      <c r="E67" s="9" t="s">
        <v>59</v>
      </c>
      <c r="F67" s="9" t="s">
        <v>10</v>
      </c>
      <c r="G67" s="13">
        <v>926210</v>
      </c>
      <c r="H67" s="13"/>
      <c r="I67" s="13">
        <f t="shared" si="0"/>
        <v>968770</v>
      </c>
      <c r="J67" s="13">
        <f t="shared" si="5"/>
        <v>0</v>
      </c>
      <c r="K67" s="13">
        <f t="shared" si="1"/>
        <v>1019800</v>
      </c>
      <c r="L67" s="13">
        <f t="shared" si="2"/>
        <v>0</v>
      </c>
      <c r="M67" s="13">
        <f t="shared" si="3"/>
        <v>1053800</v>
      </c>
      <c r="N67" s="13">
        <f t="shared" si="4"/>
        <v>0</v>
      </c>
      <c r="O67" s="12"/>
      <c r="Q67" s="1" t="s">
        <v>101</v>
      </c>
    </row>
    <row r="68" spans="1:18">
      <c r="A68" s="8"/>
      <c r="B68" s="8"/>
      <c r="C68" s="9" t="s">
        <v>128</v>
      </c>
      <c r="D68" s="9" t="s">
        <v>93</v>
      </c>
      <c r="E68" s="9" t="s">
        <v>59</v>
      </c>
      <c r="F68" s="9" t="s">
        <v>42</v>
      </c>
      <c r="G68" s="13">
        <v>266280</v>
      </c>
      <c r="H68" s="13"/>
      <c r="I68" s="13">
        <f t="shared" ref="I68:I79" si="7">ROUND(G68/119.7*125.2,-1)</f>
        <v>278520</v>
      </c>
      <c r="J68" s="13">
        <f t="shared" si="5"/>
        <v>0</v>
      </c>
      <c r="K68" s="13">
        <f t="shared" si="1"/>
        <v>293200</v>
      </c>
      <c r="L68" s="13">
        <f t="shared" si="2"/>
        <v>0</v>
      </c>
      <c r="M68" s="13">
        <f t="shared" si="3"/>
        <v>303000</v>
      </c>
      <c r="N68" s="13">
        <f t="shared" si="4"/>
        <v>0</v>
      </c>
      <c r="O68" s="11"/>
      <c r="Q68" s="1" t="s">
        <v>101</v>
      </c>
    </row>
    <row r="69" spans="1:18">
      <c r="A69" s="8" t="s">
        <v>3</v>
      </c>
      <c r="B69" s="8"/>
      <c r="C69" s="9" t="s">
        <v>135</v>
      </c>
      <c r="D69" s="9" t="s">
        <v>71</v>
      </c>
      <c r="E69" s="9" t="s">
        <v>60</v>
      </c>
      <c r="F69" s="9" t="s">
        <v>32</v>
      </c>
      <c r="G69" s="13">
        <v>4306850</v>
      </c>
      <c r="H69" s="13"/>
      <c r="I69" s="13">
        <f t="shared" si="7"/>
        <v>4504740</v>
      </c>
      <c r="J69" s="13">
        <f t="shared" si="5"/>
        <v>0</v>
      </c>
      <c r="K69" s="13">
        <f t="shared" si="1"/>
        <v>4742200</v>
      </c>
      <c r="L69" s="13">
        <f t="shared" si="2"/>
        <v>0</v>
      </c>
      <c r="M69" s="13">
        <f t="shared" si="3"/>
        <v>4900500</v>
      </c>
      <c r="N69" s="13">
        <f t="shared" si="4"/>
        <v>0</v>
      </c>
      <c r="O69" s="12"/>
      <c r="Q69" s="1" t="s">
        <v>101</v>
      </c>
    </row>
    <row r="70" spans="1:18">
      <c r="A70" s="8"/>
      <c r="B70" s="8"/>
      <c r="C70" s="9" t="s">
        <v>167</v>
      </c>
      <c r="D70" s="9" t="s">
        <v>71</v>
      </c>
      <c r="E70" s="9" t="s">
        <v>60</v>
      </c>
      <c r="F70" s="9" t="s">
        <v>250</v>
      </c>
      <c r="G70" s="13">
        <v>0</v>
      </c>
      <c r="H70" s="18">
        <v>115000</v>
      </c>
      <c r="I70" s="13">
        <f t="shared" si="7"/>
        <v>0</v>
      </c>
      <c r="J70" s="13">
        <f t="shared" ref="J70:J79" si="8">ROUND(H70/126.6*140.8,-1)</f>
        <v>127900</v>
      </c>
      <c r="K70" s="13">
        <f t="shared" ref="K70:K79" si="9">ROUND(I70/125.2*131.8,-2)</f>
        <v>0</v>
      </c>
      <c r="L70" s="13">
        <f t="shared" ref="L70:L79" si="10">ROUND(J70/123.3*128.3,-2)</f>
        <v>133100</v>
      </c>
      <c r="M70" s="13">
        <f t="shared" ref="M70:M79" si="11">ROUND(K70/131.8*136.2,-2)</f>
        <v>0</v>
      </c>
      <c r="N70" s="39">
        <f>ROUND(L70/128.3*132.4,-2)+96800</f>
        <v>234200</v>
      </c>
      <c r="O70" s="12"/>
      <c r="R70" s="1" t="s">
        <v>166</v>
      </c>
    </row>
    <row r="71" spans="1:18" s="8" customFormat="1">
      <c r="C71" s="9" t="s">
        <v>134</v>
      </c>
      <c r="D71" s="9" t="s">
        <v>71</v>
      </c>
      <c r="E71" s="9" t="s">
        <v>60</v>
      </c>
      <c r="F71" s="9" t="s">
        <v>52</v>
      </c>
      <c r="G71" s="13">
        <v>2315510</v>
      </c>
      <c r="H71" s="13">
        <v>328160</v>
      </c>
      <c r="I71" s="13">
        <f t="shared" si="7"/>
        <v>2421900</v>
      </c>
      <c r="J71" s="13">
        <f t="shared" si="8"/>
        <v>364970</v>
      </c>
      <c r="K71" s="13">
        <f t="shared" si="9"/>
        <v>2549600</v>
      </c>
      <c r="L71" s="13">
        <f t="shared" si="10"/>
        <v>379800</v>
      </c>
      <c r="M71" s="13">
        <f t="shared" si="11"/>
        <v>2634700</v>
      </c>
      <c r="N71" s="13">
        <f t="shared" ref="N71:N79" si="12">ROUND(L71/128.3*132.4,-2)</f>
        <v>391900</v>
      </c>
      <c r="O71" s="11"/>
      <c r="P71" s="1"/>
      <c r="Q71" s="1" t="s">
        <v>101</v>
      </c>
      <c r="R71" s="1" t="s">
        <v>185</v>
      </c>
    </row>
    <row r="72" spans="1:18">
      <c r="A72" s="8" t="s">
        <v>13</v>
      </c>
      <c r="B72" s="8"/>
      <c r="C72" s="9" t="s">
        <v>133</v>
      </c>
      <c r="D72" s="9" t="s">
        <v>82</v>
      </c>
      <c r="E72" s="9" t="s">
        <v>60</v>
      </c>
      <c r="F72" s="9" t="s">
        <v>37</v>
      </c>
      <c r="G72" s="13">
        <v>509410</v>
      </c>
      <c r="H72" s="13"/>
      <c r="I72" s="13">
        <f t="shared" si="7"/>
        <v>532820</v>
      </c>
      <c r="J72" s="13">
        <f t="shared" si="8"/>
        <v>0</v>
      </c>
      <c r="K72" s="13">
        <f t="shared" si="9"/>
        <v>560900</v>
      </c>
      <c r="L72" s="13">
        <f t="shared" si="10"/>
        <v>0</v>
      </c>
      <c r="M72" s="13">
        <f t="shared" si="11"/>
        <v>579600</v>
      </c>
      <c r="N72" s="13">
        <f t="shared" si="12"/>
        <v>0</v>
      </c>
      <c r="O72" s="12"/>
      <c r="Q72" s="1" t="s">
        <v>101</v>
      </c>
    </row>
    <row r="73" spans="1:18">
      <c r="A73" s="8" t="s">
        <v>12</v>
      </c>
      <c r="B73" s="8"/>
      <c r="C73" s="9" t="s">
        <v>131</v>
      </c>
      <c r="D73" s="9" t="s">
        <v>81</v>
      </c>
      <c r="E73" s="9" t="s">
        <v>60</v>
      </c>
      <c r="F73" s="9" t="s">
        <v>196</v>
      </c>
      <c r="G73" s="18">
        <v>804685</v>
      </c>
      <c r="H73" s="13"/>
      <c r="I73" s="13">
        <f t="shared" si="7"/>
        <v>841660</v>
      </c>
      <c r="J73" s="13">
        <f t="shared" si="8"/>
        <v>0</v>
      </c>
      <c r="K73" s="13">
        <f t="shared" si="9"/>
        <v>886000</v>
      </c>
      <c r="L73" s="13">
        <f t="shared" si="10"/>
        <v>0</v>
      </c>
      <c r="M73" s="13">
        <f t="shared" si="11"/>
        <v>915600</v>
      </c>
      <c r="N73" s="13">
        <f t="shared" si="12"/>
        <v>0</v>
      </c>
      <c r="O73" s="12"/>
      <c r="P73" s="15"/>
      <c r="Q73" s="1" t="s">
        <v>101</v>
      </c>
    </row>
    <row r="74" spans="1:18">
      <c r="A74" s="8"/>
      <c r="B74" s="8"/>
      <c r="C74" s="9" t="s">
        <v>132</v>
      </c>
      <c r="D74" s="9" t="s">
        <v>81</v>
      </c>
      <c r="E74" s="9" t="s">
        <v>60</v>
      </c>
      <c r="F74" s="9" t="s">
        <v>40</v>
      </c>
      <c r="G74" s="13">
        <v>416790</v>
      </c>
      <c r="H74" s="13"/>
      <c r="I74" s="13">
        <f t="shared" si="7"/>
        <v>435940</v>
      </c>
      <c r="J74" s="13">
        <f t="shared" si="8"/>
        <v>0</v>
      </c>
      <c r="K74" s="13">
        <f t="shared" si="9"/>
        <v>458900</v>
      </c>
      <c r="L74" s="13">
        <f t="shared" si="10"/>
        <v>0</v>
      </c>
      <c r="M74" s="13">
        <f t="shared" si="11"/>
        <v>474200</v>
      </c>
      <c r="N74" s="13">
        <f t="shared" si="12"/>
        <v>0</v>
      </c>
      <c r="O74" s="14"/>
      <c r="Q74" s="1" t="s">
        <v>101</v>
      </c>
    </row>
    <row r="75" spans="1:18" s="15" customFormat="1">
      <c r="A75" s="22"/>
      <c r="B75" s="22"/>
      <c r="C75" s="14" t="s">
        <v>224</v>
      </c>
      <c r="D75" s="14" t="s">
        <v>226</v>
      </c>
      <c r="E75" s="9" t="s">
        <v>60</v>
      </c>
      <c r="F75" s="14" t="s">
        <v>223</v>
      </c>
      <c r="G75" s="18"/>
      <c r="H75" s="18"/>
      <c r="I75" s="18"/>
      <c r="J75" s="18">
        <v>20000</v>
      </c>
      <c r="K75" s="13">
        <f t="shared" si="9"/>
        <v>0</v>
      </c>
      <c r="L75" s="13">
        <f t="shared" si="10"/>
        <v>20800</v>
      </c>
      <c r="M75" s="13">
        <f t="shared" si="11"/>
        <v>0</v>
      </c>
      <c r="N75" s="13">
        <f t="shared" si="12"/>
        <v>21500</v>
      </c>
      <c r="O75" s="23"/>
    </row>
    <row r="76" spans="1:18" s="15" customFormat="1">
      <c r="A76" s="22"/>
      <c r="B76" s="22"/>
      <c r="C76" s="14" t="s">
        <v>225</v>
      </c>
      <c r="D76" s="14" t="s">
        <v>226</v>
      </c>
      <c r="E76" s="9" t="s">
        <v>60</v>
      </c>
      <c r="F76" s="14" t="s">
        <v>223</v>
      </c>
      <c r="G76" s="18"/>
      <c r="H76" s="18"/>
      <c r="I76" s="18"/>
      <c r="J76" s="18">
        <v>20000</v>
      </c>
      <c r="K76" s="13">
        <f t="shared" si="9"/>
        <v>0</v>
      </c>
      <c r="L76" s="13">
        <f t="shared" si="10"/>
        <v>20800</v>
      </c>
      <c r="M76" s="13">
        <f t="shared" si="11"/>
        <v>0</v>
      </c>
      <c r="N76" s="13">
        <f t="shared" si="12"/>
        <v>21500</v>
      </c>
      <c r="O76" s="23"/>
    </row>
    <row r="77" spans="1:18">
      <c r="A77" s="8" t="s">
        <v>15</v>
      </c>
      <c r="B77" s="8">
        <v>80660400</v>
      </c>
      <c r="C77" s="9" t="s">
        <v>14</v>
      </c>
      <c r="D77" s="9"/>
      <c r="E77" s="9"/>
      <c r="F77" s="9" t="s">
        <v>161</v>
      </c>
      <c r="G77" s="13">
        <v>128890</v>
      </c>
      <c r="H77" s="13"/>
      <c r="I77" s="13">
        <f t="shared" si="7"/>
        <v>134810</v>
      </c>
      <c r="J77" s="13">
        <f t="shared" si="8"/>
        <v>0</v>
      </c>
      <c r="K77" s="13">
        <f t="shared" si="9"/>
        <v>141900</v>
      </c>
      <c r="L77" s="13">
        <f t="shared" si="10"/>
        <v>0</v>
      </c>
      <c r="M77" s="13">
        <f t="shared" si="11"/>
        <v>146600</v>
      </c>
      <c r="N77" s="13">
        <f t="shared" si="12"/>
        <v>0</v>
      </c>
      <c r="O77" s="11"/>
      <c r="Q77" s="1" t="s">
        <v>160</v>
      </c>
    </row>
    <row r="78" spans="1:18" s="15" customFormat="1">
      <c r="A78" s="16"/>
      <c r="C78" s="9" t="s">
        <v>235</v>
      </c>
      <c r="D78" s="9" t="s">
        <v>236</v>
      </c>
      <c r="E78" s="9" t="s">
        <v>61</v>
      </c>
      <c r="F78" s="9" t="s">
        <v>237</v>
      </c>
      <c r="G78" s="17"/>
      <c r="H78" s="17"/>
      <c r="I78" s="17"/>
      <c r="J78" s="17"/>
      <c r="K78" s="36">
        <v>150000</v>
      </c>
      <c r="L78" s="17"/>
      <c r="M78" s="13">
        <f>ROUND(K78/135.2*136.2,-2)</f>
        <v>151100</v>
      </c>
      <c r="N78" s="13">
        <f t="shared" si="12"/>
        <v>0</v>
      </c>
      <c r="O78" s="17"/>
      <c r="Q78" s="38" t="s">
        <v>238</v>
      </c>
    </row>
    <row r="79" spans="1:18" s="8" customFormat="1" ht="38.25">
      <c r="C79" s="9"/>
      <c r="D79" s="9"/>
      <c r="E79" s="9"/>
      <c r="F79" s="10" t="s">
        <v>55</v>
      </c>
      <c r="G79" s="13"/>
      <c r="H79" s="13"/>
      <c r="I79" s="13">
        <f t="shared" si="7"/>
        <v>0</v>
      </c>
      <c r="J79" s="13">
        <f t="shared" si="8"/>
        <v>0</v>
      </c>
      <c r="K79" s="13">
        <f t="shared" si="9"/>
        <v>0</v>
      </c>
      <c r="L79" s="13">
        <f t="shared" si="10"/>
        <v>0</v>
      </c>
      <c r="M79" s="13">
        <f t="shared" si="11"/>
        <v>0</v>
      </c>
      <c r="N79" s="13">
        <f t="shared" si="12"/>
        <v>0</v>
      </c>
      <c r="O79" s="24">
        <v>250000</v>
      </c>
    </row>
    <row r="80" spans="1:18" s="8" customFormat="1">
      <c r="C80" s="1"/>
      <c r="D80" s="1"/>
      <c r="E80" s="1"/>
      <c r="F80" s="1"/>
      <c r="G80" s="25"/>
      <c r="H80" s="25"/>
      <c r="I80" s="25"/>
      <c r="J80" s="25"/>
      <c r="K80" s="25"/>
      <c r="L80" s="25"/>
      <c r="M80" s="25"/>
      <c r="N80" s="25"/>
      <c r="O80" s="25"/>
    </row>
    <row r="81" spans="1:16">
      <c r="A81" s="8"/>
      <c r="B81" s="8"/>
      <c r="G81" s="26">
        <v>127478564</v>
      </c>
      <c r="H81" s="26">
        <v>10716509</v>
      </c>
      <c r="I81" s="26">
        <f t="shared" ref="I81:O81" si="13">SUM(I4:I79)</f>
        <v>134420137</v>
      </c>
      <c r="J81" s="26">
        <f t="shared" si="13"/>
        <v>11973520</v>
      </c>
      <c r="K81" s="26">
        <f t="shared" si="13"/>
        <v>141581300</v>
      </c>
      <c r="L81" s="26">
        <f t="shared" si="13"/>
        <v>12459100</v>
      </c>
      <c r="M81" s="26">
        <f t="shared" si="13"/>
        <v>157076656</v>
      </c>
      <c r="N81" s="26">
        <f t="shared" si="13"/>
        <v>12954100</v>
      </c>
      <c r="O81" s="26">
        <f t="shared" si="13"/>
        <v>725045</v>
      </c>
    </row>
    <row r="82" spans="1:16" ht="13.5" thickBot="1">
      <c r="A82" s="8"/>
      <c r="B82" s="8"/>
      <c r="C82" s="1" t="s">
        <v>39</v>
      </c>
      <c r="D82" s="27"/>
      <c r="E82" s="27"/>
      <c r="G82" s="28"/>
      <c r="H82" s="28"/>
      <c r="I82" s="28"/>
      <c r="J82" s="28"/>
      <c r="K82" s="28"/>
      <c r="L82" s="28"/>
      <c r="M82" s="28"/>
      <c r="N82" s="28"/>
      <c r="O82" s="29">
        <f>M81+N81+O81</f>
        <v>170755801</v>
      </c>
      <c r="P82" s="30"/>
    </row>
    <row r="83" spans="1:16" ht="13.5" thickTop="1">
      <c r="G83" s="31"/>
      <c r="H83" s="31"/>
      <c r="I83" s="31"/>
      <c r="J83" s="31"/>
      <c r="K83" s="31"/>
      <c r="L83" s="31"/>
      <c r="M83" s="31"/>
      <c r="N83" s="31"/>
    </row>
    <row r="84" spans="1:16">
      <c r="G84" s="32"/>
      <c r="H84" s="32"/>
      <c r="I84" s="32"/>
      <c r="J84" s="32"/>
      <c r="K84" s="32"/>
      <c r="L84" s="32"/>
      <c r="M84" s="32"/>
      <c r="N84" s="32"/>
    </row>
    <row r="87" spans="1:16">
      <c r="C87" s="37"/>
    </row>
  </sheetData>
  <autoFilter ref="A1:O79" xr:uid="{00000000-0001-0000-0000-000000000000}"/>
  <sortState xmlns:xlrd2="http://schemas.microsoft.com/office/spreadsheetml/2017/richdata2" ref="A4:R77">
    <sortCondition ref="E4:E77"/>
    <sortCondition ref="D4:D77"/>
  </sortState>
  <phoneticPr fontId="2" type="noConversion"/>
  <pageMargins left="0.59055118110236227" right="0.59055118110236227" top="1.5748031496062993" bottom="0.94488188976377963" header="0.19685039370078741" footer="0.70866141732283472"/>
  <pageSetup paperSize="9" scale="93" fitToHeight="3" orientation="landscape" r:id="rId1"/>
  <headerFooter>
    <oddFooter>&amp;L&amp;"Merriweather Light,Standaard"&amp;9&amp;F&amp;C&amp;"Merriweather Light,Standaard"&amp;9&amp;P&amp;R&amp;D</oddFooter>
  </headerFooter>
  <rowBreaks count="1" manualBreakCount="1">
    <brk id="39" min="2" max="2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Marsh &amp; McLennan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Excel-bestand</dc:title>
  <dc:subject>WERKBLAD</dc:subject>
  <dc:creator>LHE02</dc:creator>
  <cp:lastModifiedBy>Esther van bommel</cp:lastModifiedBy>
  <cp:lastPrinted>2026-06-16T06:34:19Z</cp:lastPrinted>
  <dcterms:created xsi:type="dcterms:W3CDTF">2009-10-22T06:52:39Z</dcterms:created>
  <dcterms:modified xsi:type="dcterms:W3CDTF">2026-06-29T14:15:37Z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aedc40e7-38a9-4da0-6c14-48a204f5699b</vt:lpwstr>
  </property>
  <property fmtid="{D5CDD505-2E9C-101B-9397-08002B2CF9AE}" pid="3" name="CORSA_OBJECTTYPE">
    <vt:lpwstr>S</vt:lpwstr>
  </property>
  <property fmtid="{D5CDD505-2E9C-101B-9397-08002B2CF9AE}" pid="4" name="CORSA_OBJECTID">
    <vt:lpwstr>20.15367</vt:lpwstr>
  </property>
  <property fmtid="{D5CDD505-2E9C-101B-9397-08002B2CF9AE}" pid="5" name="CORSA_VERSION">
    <vt:lpwstr>1</vt:lpwstr>
  </property>
</Properties>
</file>