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P093466\Downloads\"/>
    </mc:Choice>
  </mc:AlternateContent>
  <xr:revisionPtr revIDLastSave="0" documentId="8_{D4E1BE48-8325-4858-91DD-3137920D9E03}" xr6:coauthVersionLast="47" xr6:coauthVersionMax="47" xr10:uidLastSave="{00000000-0000-0000-0000-000000000000}"/>
  <workbookProtection workbookAlgorithmName="SHA-512" workbookHashValue="XXupsvlVZBFSOuAr/KG1wVEgvADdU8/TDE07RhUEPPCiZPgIoJpPpFfX/vSz0f8EUF0i49gq3KIvkaxBzSfTSQ==" workbookSaltValue="v2C4/bEnZjSPYSaRiSzH6w==" workbookSpinCount="100000" lockStructure="1"/>
  <bookViews>
    <workbookView xWindow="1170" yWindow="1170" windowWidth="21600" windowHeight="11295" tabRatio="891" firstSheet="1" activeTab="2" xr2:uid="{00000000-000D-0000-FFFF-FFFF00000000}"/>
  </bookViews>
  <sheets>
    <sheet name="Leeswijzer" sheetId="27" r:id="rId1"/>
    <sheet name="Voorblad" sheetId="20" r:id="rId2"/>
    <sheet name="PvE vragen" sheetId="28" r:id="rId3"/>
    <sheet name="Werkblad" sheetId="26" state="hidden" r:id="rId4"/>
    <sheet name="Document wijzigingen" sheetId="24" state="hidden" r:id="rId5"/>
    <sheet name="Keuzelijst" sheetId="19" state="hidden" r:id="rId6"/>
  </sheets>
  <externalReferences>
    <externalReference r:id="rId7"/>
  </externalReferences>
  <definedNames>
    <definedName name="_1a">Voorblad!$C$40</definedName>
    <definedName name="_1b">Voorblad!$C$41</definedName>
    <definedName name="_1c">Voorblad!$C$42</definedName>
    <definedName name="_Beschik">Voorblad!$AA$31</definedName>
    <definedName name="_BivB">Voorblad!$C$30</definedName>
    <definedName name="_BivI">Voorblad!$C$31</definedName>
    <definedName name="_BivV">Voorblad!$C$32</definedName>
    <definedName name="_Data">Voorblad!$AA$46</definedName>
    <definedName name="_DemandNr">Voorblad!$C$4</definedName>
    <definedName name="_xlnm._FilterDatabase" localSheetId="2" hidden="1">'PvE vragen'!$A$2:$K$2</definedName>
    <definedName name="_xlnm._FilterDatabase" localSheetId="3" hidden="1">Werkblad!$A$2:$AL$195</definedName>
    <definedName name="_ICT_UMC">Voorblad!$AA$42</definedName>
    <definedName name="_Int">Voorblad!$D$31</definedName>
    <definedName name="_KnockOut">Voorblad!$C$35</definedName>
    <definedName name="_KOPPELING">Voorblad!$AA$44</definedName>
    <definedName name="_Leverancier">Voorblad!$C$7</definedName>
    <definedName name="_Medisch">Voorblad!$AA$48</definedName>
    <definedName name="_MldFase">Voorblad!$D$2</definedName>
    <definedName name="_OnPrem">Voorblad!$AA$41</definedName>
    <definedName name="_Product">Voorblad!$C$8</definedName>
    <definedName name="_Project">Voorblad!$C$3</definedName>
    <definedName name="_SaaS">Voorblad!$AA$43</definedName>
    <definedName name="_Score">[1]Evaluatie!$C$2</definedName>
    <definedName name="_SLA_EDU">Voorblad!$AA$47</definedName>
    <definedName name="_Stage">Voorblad!$AA$3</definedName>
    <definedName name="_Support">Voorblad!$AA$45</definedName>
    <definedName name="_Toev">Voorblad!$C$48</definedName>
    <definedName name="_Toev0">Voorblad!$AA$49</definedName>
    <definedName name="_Verificatie">Voorblad!$C$36</definedName>
    <definedName name="_Vertr">Voorblad!$D$32</definedName>
    <definedName name="_Vertrouw">Voorblad!$AA$33</definedName>
    <definedName name="_xleta.NOT" hidden="1">#NAME?</definedName>
    <definedName name="lst_BIV">[1]Lists!$G$2:$G$4</definedName>
    <definedName name="lst_BIV_BI">Keuzelijst!$Y$2:$Y$4</definedName>
    <definedName name="lst_BIV_V">Keuzelijst!$W$2:$W$5</definedName>
    <definedName name="lst_DPIA">[1]Lists!$N$2:$N$3</definedName>
    <definedName name="lst_GewenstAntw">Keuzelijst!$S$2:$S$5</definedName>
    <definedName name="lst_JaNee">Keuzelijst!$AA$2:$AA$3</definedName>
    <definedName name="lst_janeenvt">[1]Lists!$C$2:$C$4</definedName>
    <definedName name="lst_KO_Antwoord">Keuzelijst!$C$2:$C$5</definedName>
    <definedName name="lst_KO_Antwoord_Lev">Keuzelijst!$E$2:$E$4</definedName>
    <definedName name="lst_Lengte">Keuzelijst!$U$2:$U$3</definedName>
    <definedName name="lst_Paragraaf">Keuzelijst!$AE$2:$AE$15</definedName>
    <definedName name="lst_TypeAntw">Keuzelijst!$A$2:$A$7</definedName>
    <definedName name="lst_TypeVragen">Keuzelijst!$AG$2:$AG$4</definedName>
    <definedName name="lstJaNeeNvt">Keuzelijst!$E$2:$E$6</definedName>
    <definedName name="lstJaNeeNvt_Lev">Keuzelijst!$I$2:$I$5</definedName>
    <definedName name="lstJaNeeToe">Keuzelijst!$G$2:$G$5</definedName>
    <definedName name="lstJaNeeToe_Lev">Keuzelijst!$M$2:$M$4</definedName>
    <definedName name="lstToe">Keuzelijst!$I$2:$I$4</definedName>
    <definedName name="lstToe_Lev">Keuzelijst!$Q$2:$Q$3</definedName>
    <definedName name="lstTypeAntw">Keuzelijst!$K$2:$K$4</definedName>
    <definedName name="TypeAntw">Keuzelijst!$A$2:$A$9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54" i="28" l="1"/>
  <c r="AV54" i="28"/>
  <c r="AO54" i="28"/>
  <c r="AN54" i="28"/>
  <c r="AL54" i="28"/>
  <c r="AK54" i="28"/>
  <c r="X54" i="28"/>
  <c r="BB53" i="28"/>
  <c r="AV53" i="28"/>
  <c r="AO53" i="28"/>
  <c r="AN53" i="28"/>
  <c r="AL53" i="28"/>
  <c r="AK53" i="28"/>
  <c r="X53" i="28"/>
  <c r="BB52" i="28"/>
  <c r="AV52" i="28"/>
  <c r="AO52" i="28"/>
  <c r="AN52" i="28"/>
  <c r="AL52" i="28"/>
  <c r="AK52" i="28"/>
  <c r="X52" i="28"/>
  <c r="BB51" i="28"/>
  <c r="AV51" i="28"/>
  <c r="AO51" i="28"/>
  <c r="AN51" i="28"/>
  <c r="AL51" i="28"/>
  <c r="AK51" i="28"/>
  <c r="X51" i="28"/>
  <c r="BB50" i="28"/>
  <c r="AV50" i="28"/>
  <c r="AO50" i="28"/>
  <c r="AN50" i="28"/>
  <c r="AL50" i="28"/>
  <c r="AK50" i="28"/>
  <c r="X50" i="28"/>
  <c r="BB49" i="28"/>
  <c r="AV49" i="28"/>
  <c r="AO49" i="28"/>
  <c r="AN49" i="28"/>
  <c r="AL49" i="28"/>
  <c r="AK49" i="28"/>
  <c r="X49" i="28"/>
  <c r="BB48" i="28"/>
  <c r="AV48" i="28"/>
  <c r="AO48" i="28"/>
  <c r="AN48" i="28"/>
  <c r="AL48" i="28"/>
  <c r="AK48" i="28"/>
  <c r="X48" i="28"/>
  <c r="BB47" i="28"/>
  <c r="AV47" i="28"/>
  <c r="AO47" i="28"/>
  <c r="AN47" i="28"/>
  <c r="AL47" i="28"/>
  <c r="AK47" i="28"/>
  <c r="X47" i="28"/>
  <c r="BB46" i="28"/>
  <c r="AV46" i="28"/>
  <c r="AO46" i="28"/>
  <c r="AN46" i="28"/>
  <c r="AL46" i="28"/>
  <c r="AK46" i="28"/>
  <c r="X46" i="28"/>
  <c r="BB45" i="28"/>
  <c r="AV45" i="28"/>
  <c r="AO45" i="28"/>
  <c r="AN45" i="28"/>
  <c r="AL45" i="28"/>
  <c r="AK45" i="28"/>
  <c r="X45" i="28"/>
  <c r="BB44" i="28"/>
  <c r="AV44" i="28"/>
  <c r="AO44" i="28"/>
  <c r="AN44" i="28"/>
  <c r="AL44" i="28"/>
  <c r="AK44" i="28"/>
  <c r="X44" i="28"/>
  <c r="BB43" i="28"/>
  <c r="AV43" i="28"/>
  <c r="AO43" i="28"/>
  <c r="AN43" i="28"/>
  <c r="AL43" i="28"/>
  <c r="AK43" i="28"/>
  <c r="X43" i="28"/>
  <c r="BB42" i="28"/>
  <c r="AV42" i="28"/>
  <c r="AO42" i="28"/>
  <c r="AN42" i="28"/>
  <c r="AL42" i="28"/>
  <c r="AK42" i="28"/>
  <c r="X42" i="28"/>
  <c r="BB41" i="28"/>
  <c r="AV41" i="28"/>
  <c r="AO41" i="28"/>
  <c r="AN41" i="28"/>
  <c r="AL41" i="28"/>
  <c r="AK41" i="28"/>
  <c r="X41" i="28"/>
  <c r="BB40" i="28"/>
  <c r="AV40" i="28"/>
  <c r="AO40" i="28"/>
  <c r="AN40" i="28"/>
  <c r="AL40" i="28"/>
  <c r="AK40" i="28"/>
  <c r="X40" i="28"/>
  <c r="BB39" i="28"/>
  <c r="AV39" i="28"/>
  <c r="AO39" i="28"/>
  <c r="AN39" i="28"/>
  <c r="AL39" i="28"/>
  <c r="AK39" i="28"/>
  <c r="X39" i="28"/>
  <c r="BB38" i="28"/>
  <c r="AV38" i="28"/>
  <c r="AO38" i="28"/>
  <c r="AN38" i="28"/>
  <c r="AL38" i="28"/>
  <c r="AK38" i="28"/>
  <c r="X38" i="28"/>
  <c r="BB37" i="28"/>
  <c r="AV37" i="28"/>
  <c r="AO37" i="28"/>
  <c r="AN37" i="28"/>
  <c r="AL37" i="28"/>
  <c r="AK37" i="28"/>
  <c r="X37" i="28"/>
  <c r="BB36" i="28"/>
  <c r="AV36" i="28"/>
  <c r="AO36" i="28"/>
  <c r="AN36" i="28"/>
  <c r="AL36" i="28"/>
  <c r="AK36" i="28"/>
  <c r="X36" i="28"/>
  <c r="BB35" i="28"/>
  <c r="AV35" i="28"/>
  <c r="AO35" i="28"/>
  <c r="AN35" i="28"/>
  <c r="AL35" i="28"/>
  <c r="AK35" i="28"/>
  <c r="X35" i="28"/>
  <c r="BB34" i="28"/>
  <c r="AV34" i="28"/>
  <c r="AO34" i="28"/>
  <c r="AN34" i="28"/>
  <c r="AL34" i="28"/>
  <c r="AK34" i="28"/>
  <c r="X34" i="28"/>
  <c r="BB33" i="28"/>
  <c r="AV33" i="28"/>
  <c r="AO33" i="28"/>
  <c r="AN33" i="28"/>
  <c r="AL33" i="28"/>
  <c r="AK33" i="28"/>
  <c r="X33" i="28"/>
  <c r="BB32" i="28"/>
  <c r="AV32" i="28"/>
  <c r="AO32" i="28"/>
  <c r="AN32" i="28"/>
  <c r="AL32" i="28"/>
  <c r="AK32" i="28"/>
  <c r="X32" i="28"/>
  <c r="BB31" i="28"/>
  <c r="AV31" i="28"/>
  <c r="AO31" i="28"/>
  <c r="AN31" i="28"/>
  <c r="AL31" i="28"/>
  <c r="AK31" i="28"/>
  <c r="X31" i="28"/>
  <c r="BB30" i="28"/>
  <c r="AV30" i="28"/>
  <c r="AO30" i="28"/>
  <c r="AN30" i="28"/>
  <c r="AL30" i="28"/>
  <c r="AK30" i="28"/>
  <c r="X30" i="28"/>
  <c r="BB29" i="28"/>
  <c r="AV29" i="28"/>
  <c r="AO29" i="28"/>
  <c r="AN29" i="28"/>
  <c r="AL29" i="28"/>
  <c r="AK29" i="28"/>
  <c r="X29" i="28"/>
  <c r="BB28" i="28"/>
  <c r="AV28" i="28"/>
  <c r="AO28" i="28"/>
  <c r="AN28" i="28"/>
  <c r="AL28" i="28"/>
  <c r="AK28" i="28"/>
  <c r="X28" i="28"/>
  <c r="BB27" i="28"/>
  <c r="AV27" i="28"/>
  <c r="AO27" i="28"/>
  <c r="AN27" i="28"/>
  <c r="AL27" i="28"/>
  <c r="AK27" i="28"/>
  <c r="X27" i="28"/>
  <c r="BB26" i="28"/>
  <c r="AV26" i="28"/>
  <c r="AO26" i="28"/>
  <c r="AN26" i="28"/>
  <c r="AL26" i="28"/>
  <c r="AK26" i="28"/>
  <c r="X26" i="28"/>
  <c r="BB25" i="28"/>
  <c r="AV25" i="28"/>
  <c r="AO25" i="28"/>
  <c r="AN25" i="28"/>
  <c r="AL25" i="28"/>
  <c r="AK25" i="28"/>
  <c r="X25" i="28"/>
  <c r="BB24" i="28"/>
  <c r="AV24" i="28"/>
  <c r="AO24" i="28"/>
  <c r="AN24" i="28"/>
  <c r="AL24" i="28"/>
  <c r="AK24" i="28"/>
  <c r="X24" i="28"/>
  <c r="BB23" i="28"/>
  <c r="AV23" i="28"/>
  <c r="AO23" i="28"/>
  <c r="AN23" i="28"/>
  <c r="AL23" i="28"/>
  <c r="AK23" i="28"/>
  <c r="X23" i="28"/>
  <c r="BB22" i="28"/>
  <c r="AV22" i="28"/>
  <c r="AO22" i="28"/>
  <c r="AN22" i="28"/>
  <c r="AL22" i="28"/>
  <c r="AK22" i="28"/>
  <c r="X22" i="28"/>
  <c r="BB21" i="28"/>
  <c r="AV21" i="28"/>
  <c r="AO21" i="28"/>
  <c r="AN21" i="28"/>
  <c r="AL21" i="28"/>
  <c r="AK21" i="28"/>
  <c r="X21" i="28"/>
  <c r="BB20" i="28"/>
  <c r="AV20" i="28"/>
  <c r="AO20" i="28"/>
  <c r="AN20" i="28"/>
  <c r="AL20" i="28"/>
  <c r="AK20" i="28"/>
  <c r="X20" i="28"/>
  <c r="BB19" i="28"/>
  <c r="AV19" i="28"/>
  <c r="AO19" i="28"/>
  <c r="AN19" i="28"/>
  <c r="AL19" i="28"/>
  <c r="AK19" i="28"/>
  <c r="X19" i="28"/>
  <c r="BB18" i="28"/>
  <c r="AV18" i="28"/>
  <c r="AO18" i="28"/>
  <c r="AN18" i="28"/>
  <c r="AL18" i="28"/>
  <c r="AK18" i="28"/>
  <c r="X18" i="28"/>
  <c r="BB17" i="28"/>
  <c r="AV17" i="28"/>
  <c r="AO17" i="28"/>
  <c r="AN17" i="28"/>
  <c r="AL17" i="28"/>
  <c r="AK17" i="28"/>
  <c r="X17" i="28"/>
  <c r="BB16" i="28"/>
  <c r="AV16" i="28"/>
  <c r="AO16" i="28"/>
  <c r="AN16" i="28"/>
  <c r="AL16" i="28"/>
  <c r="AK16" i="28"/>
  <c r="X16" i="28"/>
  <c r="BB15" i="28"/>
  <c r="AV15" i="28"/>
  <c r="AO15" i="28"/>
  <c r="AN15" i="28"/>
  <c r="AL15" i="28"/>
  <c r="AK15" i="28"/>
  <c r="X15" i="28"/>
  <c r="BB14" i="28"/>
  <c r="AV14" i="28"/>
  <c r="AO14" i="28"/>
  <c r="AN14" i="28"/>
  <c r="AL14" i="28"/>
  <c r="AK14" i="28"/>
  <c r="X14" i="28"/>
  <c r="BB13" i="28"/>
  <c r="AV13" i="28"/>
  <c r="AO13" i="28"/>
  <c r="AN13" i="28"/>
  <c r="AL13" i="28"/>
  <c r="AK13" i="28"/>
  <c r="X13" i="28"/>
  <c r="BB12" i="28"/>
  <c r="AV12" i="28"/>
  <c r="AO12" i="28"/>
  <c r="AN12" i="28"/>
  <c r="AL12" i="28"/>
  <c r="AK12" i="28"/>
  <c r="X12" i="28"/>
  <c r="BB11" i="28"/>
  <c r="AV11" i="28"/>
  <c r="AO11" i="28"/>
  <c r="AN11" i="28"/>
  <c r="AL11" i="28"/>
  <c r="AK11" i="28"/>
  <c r="X11" i="28"/>
  <c r="BB10" i="28"/>
  <c r="AV10" i="28"/>
  <c r="AO10" i="28"/>
  <c r="AN10" i="28"/>
  <c r="AL10" i="28"/>
  <c r="AK10" i="28"/>
  <c r="X10" i="28"/>
  <c r="BB9" i="28"/>
  <c r="AV9" i="28"/>
  <c r="AO9" i="28"/>
  <c r="AN9" i="28"/>
  <c r="AL9" i="28"/>
  <c r="AK9" i="28"/>
  <c r="X9" i="28"/>
  <c r="BB7" i="28"/>
  <c r="AV7" i="28"/>
  <c r="AO7" i="28"/>
  <c r="AN7" i="28"/>
  <c r="AL7" i="28"/>
  <c r="AK7" i="28"/>
  <c r="X7" i="28"/>
  <c r="BB6" i="28"/>
  <c r="AV6" i="28"/>
  <c r="AO6" i="28"/>
  <c r="AN6" i="28"/>
  <c r="AL6" i="28"/>
  <c r="AK6" i="28"/>
  <c r="X6" i="28"/>
  <c r="BB5" i="28"/>
  <c r="AV5" i="28"/>
  <c r="AO5" i="28"/>
  <c r="AN5" i="28"/>
  <c r="AL5" i="28"/>
  <c r="AK5" i="28"/>
  <c r="X5" i="28"/>
  <c r="BB4" i="28"/>
  <c r="AV4" i="28"/>
  <c r="AO4" i="28"/>
  <c r="AN4" i="28"/>
  <c r="AL4" i="28"/>
  <c r="AK4" i="28"/>
  <c r="X4" i="28"/>
  <c r="BB3" i="28"/>
  <c r="AV3" i="28"/>
  <c r="AO3" i="28"/>
  <c r="AN3" i="28"/>
  <c r="AL3" i="28"/>
  <c r="AK3" i="28"/>
  <c r="X3" i="28"/>
  <c r="BA1" i="28"/>
  <c r="BA6" i="28" s="1"/>
  <c r="AZ1" i="28"/>
  <c r="AZ9" i="28" s="1"/>
  <c r="AY1" i="28"/>
  <c r="AY13" i="28" s="1"/>
  <c r="AX1" i="28"/>
  <c r="AX11" i="28" s="1"/>
  <c r="AW1" i="28"/>
  <c r="AW3" i="28" s="1"/>
  <c r="AU1" i="28"/>
  <c r="AU17" i="28" s="1"/>
  <c r="AT1" i="28"/>
  <c r="AS1" i="28"/>
  <c r="AS6" i="28" s="1"/>
  <c r="AR1" i="28"/>
  <c r="AR9" i="28" s="1"/>
  <c r="AQ1" i="28"/>
  <c r="AQ16" i="28" s="1"/>
  <c r="AP1" i="28"/>
  <c r="AP16" i="28" s="1"/>
  <c r="AH1" i="28"/>
  <c r="AG1" i="28"/>
  <c r="AF1" i="28"/>
  <c r="AE1" i="28"/>
  <c r="AD1" i="28"/>
  <c r="AC1" i="28"/>
  <c r="AB1" i="28"/>
  <c r="AA1" i="28"/>
  <c r="Z1" i="28"/>
  <c r="BB195" i="26"/>
  <c r="AV195" i="26"/>
  <c r="AO195" i="26"/>
  <c r="AN195" i="26"/>
  <c r="X195" i="26"/>
  <c r="I195" i="26"/>
  <c r="F195" i="26"/>
  <c r="BB194" i="26"/>
  <c r="AV194" i="26"/>
  <c r="AO194" i="26"/>
  <c r="AN194" i="26"/>
  <c r="X194" i="26"/>
  <c r="I194" i="26"/>
  <c r="F194" i="26"/>
  <c r="BB193" i="26"/>
  <c r="AV193" i="26"/>
  <c r="AO193" i="26"/>
  <c r="AN193" i="26"/>
  <c r="X193" i="26"/>
  <c r="I193" i="26"/>
  <c r="F193" i="26"/>
  <c r="BB192" i="26"/>
  <c r="AV192" i="26"/>
  <c r="AO192" i="26"/>
  <c r="AN192" i="26"/>
  <c r="X192" i="26"/>
  <c r="I192" i="26"/>
  <c r="F192" i="26"/>
  <c r="BB191" i="26"/>
  <c r="AV191" i="26"/>
  <c r="AO191" i="26"/>
  <c r="AN191" i="26"/>
  <c r="X191" i="26"/>
  <c r="I191" i="26"/>
  <c r="F191" i="26"/>
  <c r="BB190" i="26"/>
  <c r="AV190" i="26"/>
  <c r="AO190" i="26"/>
  <c r="AN190" i="26"/>
  <c r="X190" i="26"/>
  <c r="I190" i="26"/>
  <c r="F190" i="26"/>
  <c r="BB189" i="26"/>
  <c r="AV189" i="26"/>
  <c r="AO189" i="26"/>
  <c r="AN189" i="26"/>
  <c r="X189" i="26"/>
  <c r="I189" i="26"/>
  <c r="F189" i="26"/>
  <c r="BB188" i="26"/>
  <c r="AV188" i="26"/>
  <c r="AO188" i="26"/>
  <c r="AN188" i="26"/>
  <c r="X188" i="26"/>
  <c r="I188" i="26"/>
  <c r="F188" i="26"/>
  <c r="BB187" i="26"/>
  <c r="AV187" i="26"/>
  <c r="AO187" i="26"/>
  <c r="AN187" i="26"/>
  <c r="X187" i="26"/>
  <c r="I187" i="26"/>
  <c r="F187" i="26"/>
  <c r="BB186" i="26"/>
  <c r="AV186" i="26"/>
  <c r="AO186" i="26"/>
  <c r="AN186" i="26"/>
  <c r="X186" i="26"/>
  <c r="I186" i="26"/>
  <c r="F186" i="26"/>
  <c r="BB185" i="26"/>
  <c r="AV185" i="26"/>
  <c r="AO185" i="26"/>
  <c r="AN185" i="26"/>
  <c r="X185" i="26"/>
  <c r="BB184" i="26"/>
  <c r="AV184" i="26"/>
  <c r="AO184" i="26"/>
  <c r="AN184" i="26"/>
  <c r="X184" i="26"/>
  <c r="BB183" i="26"/>
  <c r="AV183" i="26"/>
  <c r="AO183" i="26"/>
  <c r="AN183" i="26"/>
  <c r="X183" i="26"/>
  <c r="BB182" i="26"/>
  <c r="AV182" i="26"/>
  <c r="AO182" i="26"/>
  <c r="AN182" i="26"/>
  <c r="X182" i="26"/>
  <c r="BB181" i="26"/>
  <c r="AV181" i="26"/>
  <c r="AO181" i="26"/>
  <c r="AN181" i="26"/>
  <c r="X181" i="26"/>
  <c r="BB180" i="26"/>
  <c r="AV180" i="26"/>
  <c r="AO180" i="26"/>
  <c r="AN180" i="26"/>
  <c r="X180" i="26"/>
  <c r="BB179" i="26"/>
  <c r="AV179" i="26"/>
  <c r="AO179" i="26"/>
  <c r="AN179" i="26"/>
  <c r="X179" i="26"/>
  <c r="BB178" i="26"/>
  <c r="AV178" i="26"/>
  <c r="AO178" i="26"/>
  <c r="AN178" i="26"/>
  <c r="X178" i="26"/>
  <c r="BB177" i="26"/>
  <c r="AV177" i="26"/>
  <c r="AO177" i="26"/>
  <c r="AN177" i="26"/>
  <c r="X177" i="26"/>
  <c r="BB176" i="26"/>
  <c r="AV176" i="26"/>
  <c r="AO176" i="26"/>
  <c r="AN176" i="26"/>
  <c r="X176" i="26"/>
  <c r="BB175" i="26"/>
  <c r="AV175" i="26"/>
  <c r="AO175" i="26"/>
  <c r="AN175" i="26"/>
  <c r="X175" i="26"/>
  <c r="BB174" i="26"/>
  <c r="AV174" i="26"/>
  <c r="AO174" i="26"/>
  <c r="AN174" i="26"/>
  <c r="X174" i="26"/>
  <c r="BB173" i="26"/>
  <c r="AV173" i="26"/>
  <c r="AO173" i="26"/>
  <c r="AN173" i="26"/>
  <c r="X173" i="26"/>
  <c r="BB172" i="26"/>
  <c r="AV172" i="26"/>
  <c r="AO172" i="26"/>
  <c r="AN172" i="26"/>
  <c r="X172" i="26"/>
  <c r="BB171" i="26"/>
  <c r="AV171" i="26"/>
  <c r="AO171" i="26"/>
  <c r="AN171" i="26"/>
  <c r="E171" i="26"/>
  <c r="X171" i="26" s="1"/>
  <c r="BB170" i="26"/>
  <c r="AV170" i="26"/>
  <c r="AO170" i="26"/>
  <c r="AN170" i="26"/>
  <c r="X170" i="26"/>
  <c r="BB169" i="26"/>
  <c r="AV169" i="26"/>
  <c r="AO169" i="26"/>
  <c r="AN169" i="26"/>
  <c r="X169" i="26"/>
  <c r="BB168" i="26"/>
  <c r="AV168" i="26"/>
  <c r="AO168" i="26"/>
  <c r="AN168" i="26"/>
  <c r="X168" i="26"/>
  <c r="BB167" i="26"/>
  <c r="AV167" i="26"/>
  <c r="AO167" i="26"/>
  <c r="AN167" i="26"/>
  <c r="X167" i="26"/>
  <c r="BB166" i="26"/>
  <c r="AV166" i="26"/>
  <c r="AO166" i="26"/>
  <c r="AN166" i="26"/>
  <c r="X166" i="26"/>
  <c r="BB165" i="26"/>
  <c r="AV165" i="26"/>
  <c r="AO165" i="26"/>
  <c r="AN165" i="26"/>
  <c r="X165" i="26"/>
  <c r="H165" i="26"/>
  <c r="E165" i="26"/>
  <c r="BB164" i="26"/>
  <c r="AV164" i="26"/>
  <c r="AO164" i="26"/>
  <c r="AN164" i="26"/>
  <c r="X164" i="26"/>
  <c r="BB163" i="26"/>
  <c r="AV163" i="26"/>
  <c r="AO163" i="26"/>
  <c r="AN163" i="26"/>
  <c r="X163" i="26"/>
  <c r="E163" i="26"/>
  <c r="BB162" i="26"/>
  <c r="AV162" i="26"/>
  <c r="AO162" i="26"/>
  <c r="AN162" i="26"/>
  <c r="X162" i="26"/>
  <c r="BB161" i="26"/>
  <c r="AV161" i="26"/>
  <c r="AO161" i="26"/>
  <c r="AN161" i="26"/>
  <c r="X161" i="26"/>
  <c r="BB160" i="26"/>
  <c r="AV160" i="26"/>
  <c r="AO160" i="26"/>
  <c r="AN160" i="26"/>
  <c r="X160" i="26"/>
  <c r="BB159" i="26"/>
  <c r="AV159" i="26"/>
  <c r="AO159" i="26"/>
  <c r="AN159" i="26"/>
  <c r="X159" i="26"/>
  <c r="BB158" i="26"/>
  <c r="AV158" i="26"/>
  <c r="AO158" i="26"/>
  <c r="AN158" i="26"/>
  <c r="X158" i="26"/>
  <c r="BB157" i="26"/>
  <c r="AX157" i="26"/>
  <c r="AV157" i="26"/>
  <c r="AO157" i="26"/>
  <c r="AN157" i="26"/>
  <c r="X157" i="26"/>
  <c r="BB156" i="26"/>
  <c r="AV156" i="26"/>
  <c r="AO156" i="26"/>
  <c r="AN156" i="26"/>
  <c r="X156" i="26"/>
  <c r="BB155" i="26"/>
  <c r="AV155" i="26"/>
  <c r="AO155" i="26"/>
  <c r="AN155" i="26"/>
  <c r="X155" i="26"/>
  <c r="BB154" i="26"/>
  <c r="AV154" i="26"/>
  <c r="AO154" i="26"/>
  <c r="AN154" i="26"/>
  <c r="AK154" i="26"/>
  <c r="X154" i="26"/>
  <c r="BB153" i="26"/>
  <c r="AV153" i="26"/>
  <c r="AO153" i="26"/>
  <c r="AN153" i="26"/>
  <c r="X153" i="26"/>
  <c r="BB152" i="26"/>
  <c r="AV152" i="26"/>
  <c r="AO152" i="26"/>
  <c r="AN152" i="26"/>
  <c r="X152" i="26"/>
  <c r="BB151" i="26"/>
  <c r="AV151" i="26"/>
  <c r="AO151" i="26"/>
  <c r="AN151" i="26"/>
  <c r="X151" i="26"/>
  <c r="BB150" i="26"/>
  <c r="AV150" i="26"/>
  <c r="AO150" i="26"/>
  <c r="AN150" i="26"/>
  <c r="X150" i="26"/>
  <c r="BB149" i="26"/>
  <c r="AV149" i="26"/>
  <c r="AO149" i="26"/>
  <c r="AN149" i="26"/>
  <c r="X149" i="26"/>
  <c r="BB148" i="26"/>
  <c r="AV148" i="26"/>
  <c r="AO148" i="26"/>
  <c r="AN148" i="26"/>
  <c r="X148" i="26"/>
  <c r="BB147" i="26"/>
  <c r="AV147" i="26"/>
  <c r="AO147" i="26"/>
  <c r="AN147" i="26"/>
  <c r="X147" i="26"/>
  <c r="BB146" i="26"/>
  <c r="AV146" i="26"/>
  <c r="AO146" i="26"/>
  <c r="AN146" i="26"/>
  <c r="AK146" i="26"/>
  <c r="X146" i="26"/>
  <c r="BB145" i="26"/>
  <c r="AV145" i="26"/>
  <c r="AO145" i="26"/>
  <c r="AN145" i="26"/>
  <c r="X145" i="26"/>
  <c r="BB144" i="26"/>
  <c r="BA144" i="26"/>
  <c r="AV144" i="26"/>
  <c r="AO144" i="26"/>
  <c r="AN144" i="26"/>
  <c r="AK144" i="26"/>
  <c r="X144" i="26"/>
  <c r="BB143" i="26"/>
  <c r="AV143" i="26"/>
  <c r="AO143" i="26"/>
  <c r="AN143" i="26"/>
  <c r="X143" i="26"/>
  <c r="BB142" i="26"/>
  <c r="AV142" i="26"/>
  <c r="AO142" i="26"/>
  <c r="AN142" i="26"/>
  <c r="X142" i="26"/>
  <c r="BB141" i="26"/>
  <c r="AV141" i="26"/>
  <c r="AO141" i="26"/>
  <c r="AN141" i="26"/>
  <c r="X141" i="26"/>
  <c r="BB140" i="26"/>
  <c r="AV140" i="26"/>
  <c r="AO140" i="26"/>
  <c r="AN140" i="26"/>
  <c r="X140" i="26"/>
  <c r="BB139" i="26"/>
  <c r="AV139" i="26"/>
  <c r="AO139" i="26"/>
  <c r="AN139" i="26"/>
  <c r="AK139" i="26"/>
  <c r="X139" i="26"/>
  <c r="BB138" i="26"/>
  <c r="AV138" i="26"/>
  <c r="AO138" i="26"/>
  <c r="AN138" i="26"/>
  <c r="AK138" i="26"/>
  <c r="X138" i="26"/>
  <c r="BB137" i="26"/>
  <c r="AV137" i="26"/>
  <c r="AO137" i="26"/>
  <c r="AN137" i="26"/>
  <c r="X137" i="26"/>
  <c r="BB136" i="26"/>
  <c r="AV136" i="26"/>
  <c r="AO136" i="26"/>
  <c r="AN136" i="26"/>
  <c r="AK136" i="26"/>
  <c r="X136" i="26"/>
  <c r="BB135" i="26"/>
  <c r="AV135" i="26"/>
  <c r="AT135" i="26"/>
  <c r="AO135" i="26"/>
  <c r="AN135" i="26"/>
  <c r="X135" i="26"/>
  <c r="BB134" i="26"/>
  <c r="AV134" i="26"/>
  <c r="AO134" i="26"/>
  <c r="AN134" i="26"/>
  <c r="AK134" i="26"/>
  <c r="X134" i="26"/>
  <c r="BB133" i="26"/>
  <c r="AV133" i="26"/>
  <c r="AO133" i="26"/>
  <c r="AN133" i="26"/>
  <c r="X133" i="26"/>
  <c r="BB132" i="26"/>
  <c r="AV132" i="26"/>
  <c r="AO132" i="26"/>
  <c r="AN132" i="26"/>
  <c r="X132" i="26"/>
  <c r="BB131" i="26"/>
  <c r="AV131" i="26"/>
  <c r="AO131" i="26"/>
  <c r="AN131" i="26"/>
  <c r="X131" i="26"/>
  <c r="BB130" i="26"/>
  <c r="AV130" i="26"/>
  <c r="AO130" i="26"/>
  <c r="AN130" i="26"/>
  <c r="X130" i="26"/>
  <c r="BB129" i="26"/>
  <c r="AV129" i="26"/>
  <c r="AO129" i="26"/>
  <c r="AN129" i="26"/>
  <c r="X129" i="26"/>
  <c r="BB128" i="26"/>
  <c r="AV128" i="26"/>
  <c r="AO128" i="26"/>
  <c r="AN128" i="26"/>
  <c r="X128" i="26"/>
  <c r="BB127" i="26"/>
  <c r="AY127" i="26"/>
  <c r="AV127" i="26"/>
  <c r="AO127" i="26"/>
  <c r="AN127" i="26"/>
  <c r="X127" i="26"/>
  <c r="BB126" i="26"/>
  <c r="AV126" i="26"/>
  <c r="AO126" i="26"/>
  <c r="AN126" i="26"/>
  <c r="X126" i="26"/>
  <c r="BB125" i="26"/>
  <c r="AV125" i="26"/>
  <c r="AO125" i="26"/>
  <c r="AN125" i="26"/>
  <c r="X125" i="26"/>
  <c r="BB124" i="26"/>
  <c r="AV124" i="26"/>
  <c r="AO124" i="26"/>
  <c r="AN124" i="26"/>
  <c r="X124" i="26"/>
  <c r="BB123" i="26"/>
  <c r="AV123" i="26"/>
  <c r="AO123" i="26"/>
  <c r="AN123" i="26"/>
  <c r="AK123" i="26"/>
  <c r="X123" i="26"/>
  <c r="BB122" i="26"/>
  <c r="AV122" i="26"/>
  <c r="AO122" i="26"/>
  <c r="AN122" i="26"/>
  <c r="AK122" i="26"/>
  <c r="X122" i="26"/>
  <c r="BB121" i="26"/>
  <c r="AV121" i="26"/>
  <c r="AO121" i="26"/>
  <c r="AN121" i="26"/>
  <c r="X121" i="26"/>
  <c r="BB120" i="26"/>
  <c r="AV120" i="26"/>
  <c r="AO120" i="26"/>
  <c r="AN120" i="26"/>
  <c r="AK120" i="26"/>
  <c r="X120" i="26"/>
  <c r="BB119" i="26"/>
  <c r="AV119" i="26"/>
  <c r="AO119" i="26"/>
  <c r="AN119" i="26"/>
  <c r="X119" i="26"/>
  <c r="BB118" i="26"/>
  <c r="AV118" i="26"/>
  <c r="AO118" i="26"/>
  <c r="AN118" i="26"/>
  <c r="AK118" i="26"/>
  <c r="X118" i="26"/>
  <c r="BB117" i="26"/>
  <c r="AV117" i="26"/>
  <c r="AO117" i="26"/>
  <c r="AN117" i="26"/>
  <c r="X117" i="26"/>
  <c r="BB116" i="26"/>
  <c r="AV116" i="26"/>
  <c r="AO116" i="26"/>
  <c r="AN116" i="26"/>
  <c r="X116" i="26"/>
  <c r="BB115" i="26"/>
  <c r="AV115" i="26"/>
  <c r="AO115" i="26"/>
  <c r="AN115" i="26"/>
  <c r="AK115" i="26"/>
  <c r="X115" i="26"/>
  <c r="BB114" i="26"/>
  <c r="AV114" i="26"/>
  <c r="AO114" i="26"/>
  <c r="AN114" i="26"/>
  <c r="X114" i="26"/>
  <c r="BB113" i="26"/>
  <c r="AV113" i="26"/>
  <c r="AO113" i="26"/>
  <c r="AN113" i="26"/>
  <c r="X113" i="26"/>
  <c r="BB112" i="26"/>
  <c r="AY112" i="26"/>
  <c r="AV112" i="26"/>
  <c r="AO112" i="26"/>
  <c r="AN112" i="26"/>
  <c r="X112" i="26"/>
  <c r="BB111" i="26"/>
  <c r="AV111" i="26"/>
  <c r="AO111" i="26"/>
  <c r="AN111" i="26"/>
  <c r="X111" i="26"/>
  <c r="BB110" i="26"/>
  <c r="AY110" i="26"/>
  <c r="AV110" i="26"/>
  <c r="AO110" i="26"/>
  <c r="AN110" i="26"/>
  <c r="X110" i="26"/>
  <c r="BB109" i="26"/>
  <c r="AV109" i="26"/>
  <c r="AO109" i="26"/>
  <c r="AN109" i="26"/>
  <c r="X109" i="26"/>
  <c r="BB108" i="26"/>
  <c r="AV108" i="26"/>
  <c r="AO108" i="26"/>
  <c r="AN108" i="26"/>
  <c r="X108" i="26"/>
  <c r="BB107" i="26"/>
  <c r="AV107" i="26"/>
  <c r="AO107" i="26"/>
  <c r="AN107" i="26"/>
  <c r="AK107" i="26"/>
  <c r="X107" i="26"/>
  <c r="BB106" i="26"/>
  <c r="AV106" i="26"/>
  <c r="AO106" i="26"/>
  <c r="AN106" i="26"/>
  <c r="AK106" i="26"/>
  <c r="X106" i="26"/>
  <c r="BB105" i="26"/>
  <c r="AV105" i="26"/>
  <c r="AO105" i="26"/>
  <c r="AN105" i="26"/>
  <c r="X105" i="26"/>
  <c r="BB104" i="26"/>
  <c r="AV104" i="26"/>
  <c r="AO104" i="26"/>
  <c r="AN104" i="26"/>
  <c r="AK104" i="26"/>
  <c r="X104" i="26"/>
  <c r="BB103" i="26"/>
  <c r="AW103" i="26"/>
  <c r="AV103" i="26"/>
  <c r="AO103" i="26"/>
  <c r="AN103" i="26"/>
  <c r="X103" i="26"/>
  <c r="BB102" i="26"/>
  <c r="AV102" i="26"/>
  <c r="AO102" i="26"/>
  <c r="AN102" i="26"/>
  <c r="X102" i="26"/>
  <c r="BB101" i="26"/>
  <c r="AV101" i="26"/>
  <c r="AO101" i="26"/>
  <c r="AN101" i="26"/>
  <c r="X101" i="26"/>
  <c r="BB100" i="26"/>
  <c r="AV100" i="26"/>
  <c r="AO100" i="26"/>
  <c r="AN100" i="26"/>
  <c r="X100" i="26"/>
  <c r="BB99" i="26"/>
  <c r="AV99" i="26"/>
  <c r="AO99" i="26"/>
  <c r="AN99" i="26"/>
  <c r="AK99" i="26"/>
  <c r="X99" i="26"/>
  <c r="BB98" i="26"/>
  <c r="AV98" i="26"/>
  <c r="AO98" i="26"/>
  <c r="AN98" i="26"/>
  <c r="X98" i="26"/>
  <c r="BB97" i="26"/>
  <c r="AV97" i="26"/>
  <c r="AR97" i="26"/>
  <c r="AO97" i="26"/>
  <c r="AN97" i="26"/>
  <c r="X97" i="26"/>
  <c r="BB96" i="26"/>
  <c r="AV96" i="26"/>
  <c r="AO96" i="26"/>
  <c r="AN96" i="26"/>
  <c r="X96" i="26"/>
  <c r="BB95" i="26"/>
  <c r="AV95" i="26"/>
  <c r="AO95" i="26"/>
  <c r="AN95" i="26"/>
  <c r="X95" i="26"/>
  <c r="BB94" i="26"/>
  <c r="AV94" i="26"/>
  <c r="AO94" i="26"/>
  <c r="AN94" i="26"/>
  <c r="X94" i="26"/>
  <c r="BB93" i="26"/>
  <c r="AV93" i="26"/>
  <c r="AO93" i="26"/>
  <c r="AN93" i="26"/>
  <c r="X93" i="26"/>
  <c r="BB92" i="26"/>
  <c r="AV92" i="26"/>
  <c r="AT92" i="26"/>
  <c r="AO92" i="26"/>
  <c r="AN92" i="26"/>
  <c r="X92" i="26"/>
  <c r="BB91" i="26"/>
  <c r="AV91" i="26"/>
  <c r="AO91" i="26"/>
  <c r="AN91" i="26"/>
  <c r="X91" i="26"/>
  <c r="BB90" i="26"/>
  <c r="AV90" i="26"/>
  <c r="AO90" i="26"/>
  <c r="AN90" i="26"/>
  <c r="AK90" i="26"/>
  <c r="X90" i="26"/>
  <c r="BB89" i="26"/>
  <c r="AV89" i="26"/>
  <c r="AO89" i="26"/>
  <c r="AN89" i="26"/>
  <c r="X89" i="26"/>
  <c r="BB88" i="26"/>
  <c r="AV88" i="26"/>
  <c r="AO88" i="26"/>
  <c r="AN88" i="26"/>
  <c r="X88" i="26"/>
  <c r="BB87" i="26"/>
  <c r="AV87" i="26"/>
  <c r="AO87" i="26"/>
  <c r="AN87" i="26"/>
  <c r="X87" i="26"/>
  <c r="BB86" i="26"/>
  <c r="AV86" i="26"/>
  <c r="AO86" i="26"/>
  <c r="AN86" i="26"/>
  <c r="X86" i="26"/>
  <c r="BB85" i="26"/>
  <c r="AV85" i="26"/>
  <c r="AO85" i="26"/>
  <c r="AN85" i="26"/>
  <c r="X85" i="26"/>
  <c r="BB84" i="26"/>
  <c r="AV84" i="26"/>
  <c r="AO84" i="26"/>
  <c r="AN84" i="26"/>
  <c r="X84" i="26"/>
  <c r="BB83" i="26"/>
  <c r="AV83" i="26"/>
  <c r="AO83" i="26"/>
  <c r="AN83" i="26"/>
  <c r="AK83" i="26"/>
  <c r="X83" i="26"/>
  <c r="BB82" i="26"/>
  <c r="AX82" i="26"/>
  <c r="AV82" i="26"/>
  <c r="AO82" i="26"/>
  <c r="AN82" i="26"/>
  <c r="X82" i="26"/>
  <c r="BB81" i="26"/>
  <c r="AY81" i="26"/>
  <c r="AV81" i="26"/>
  <c r="AO81" i="26"/>
  <c r="AN81" i="26"/>
  <c r="X81" i="26"/>
  <c r="BB80" i="26"/>
  <c r="AV80" i="26"/>
  <c r="AO80" i="26"/>
  <c r="AN80" i="26"/>
  <c r="X80" i="26"/>
  <c r="BB79" i="26"/>
  <c r="AV79" i="26"/>
  <c r="AO79" i="26"/>
  <c r="AN79" i="26"/>
  <c r="X79" i="26"/>
  <c r="BB78" i="26"/>
  <c r="AV78" i="26"/>
  <c r="AO78" i="26"/>
  <c r="AN78" i="26"/>
  <c r="X78" i="26"/>
  <c r="BB77" i="26"/>
  <c r="AY77" i="26"/>
  <c r="AV77" i="26"/>
  <c r="AO77" i="26"/>
  <c r="AN77" i="26"/>
  <c r="X77" i="26"/>
  <c r="BB76" i="26"/>
  <c r="AV76" i="26"/>
  <c r="AO76" i="26"/>
  <c r="AN76" i="26"/>
  <c r="X76" i="26"/>
  <c r="BB75" i="26"/>
  <c r="BA75" i="26"/>
  <c r="AV75" i="26"/>
  <c r="AO75" i="26"/>
  <c r="AN75" i="26"/>
  <c r="X75" i="26"/>
  <c r="BB74" i="26"/>
  <c r="AV74" i="26"/>
  <c r="AO74" i="26"/>
  <c r="AN74" i="26"/>
  <c r="X74" i="26"/>
  <c r="BB73" i="26"/>
  <c r="AY73" i="26"/>
  <c r="AV73" i="26"/>
  <c r="AO73" i="26"/>
  <c r="AN73" i="26"/>
  <c r="X73" i="26"/>
  <c r="BB72" i="26"/>
  <c r="AV72" i="26"/>
  <c r="AO72" i="26"/>
  <c r="AN72" i="26"/>
  <c r="X72" i="26"/>
  <c r="BB71" i="26"/>
  <c r="AV71" i="26"/>
  <c r="AO71" i="26"/>
  <c r="AN71" i="26"/>
  <c r="X71" i="26"/>
  <c r="BB70" i="26"/>
  <c r="AV70" i="26"/>
  <c r="AO70" i="26"/>
  <c r="AN70" i="26"/>
  <c r="AK70" i="26"/>
  <c r="X70" i="26"/>
  <c r="BB69" i="26"/>
  <c r="AV69" i="26"/>
  <c r="AP69" i="26"/>
  <c r="AO69" i="26"/>
  <c r="AN69" i="26"/>
  <c r="X69" i="26"/>
  <c r="BB68" i="26"/>
  <c r="AV68" i="26"/>
  <c r="AO68" i="26"/>
  <c r="AN68" i="26"/>
  <c r="X68" i="26"/>
  <c r="BB67" i="26"/>
  <c r="AV67" i="26"/>
  <c r="AT67" i="26"/>
  <c r="AO67" i="26"/>
  <c r="AN67" i="26"/>
  <c r="AK67" i="26"/>
  <c r="X67" i="26"/>
  <c r="BB66" i="26"/>
  <c r="AZ66" i="26"/>
  <c r="AV66" i="26"/>
  <c r="AO66" i="26"/>
  <c r="AN66" i="26"/>
  <c r="X66" i="26"/>
  <c r="BB65" i="26"/>
  <c r="AV65" i="26"/>
  <c r="AO65" i="26"/>
  <c r="AN65" i="26"/>
  <c r="X65" i="26"/>
  <c r="BB64" i="26"/>
  <c r="AV64" i="26"/>
  <c r="AO64" i="26"/>
  <c r="AN64" i="26"/>
  <c r="X64" i="26"/>
  <c r="BB63" i="26"/>
  <c r="AV63" i="26"/>
  <c r="AO63" i="26"/>
  <c r="AN63" i="26"/>
  <c r="X63" i="26"/>
  <c r="BB62" i="26"/>
  <c r="AV62" i="26"/>
  <c r="AR62" i="26"/>
  <c r="AO62" i="26"/>
  <c r="AN62" i="26"/>
  <c r="X62" i="26"/>
  <c r="BB61" i="26"/>
  <c r="AV61" i="26"/>
  <c r="AO61" i="26"/>
  <c r="AN61" i="26"/>
  <c r="X61" i="26"/>
  <c r="BB60" i="26"/>
  <c r="AV60" i="26"/>
  <c r="AO60" i="26"/>
  <c r="AN60" i="26"/>
  <c r="X60" i="26"/>
  <c r="BB59" i="26"/>
  <c r="AV59" i="26"/>
  <c r="AO59" i="26"/>
  <c r="AN59" i="26"/>
  <c r="AK59" i="26"/>
  <c r="X59" i="26"/>
  <c r="BB58" i="26"/>
  <c r="AV58" i="26"/>
  <c r="AR58" i="26"/>
  <c r="AO58" i="26"/>
  <c r="AN58" i="26"/>
  <c r="X58" i="26"/>
  <c r="BB57" i="26"/>
  <c r="AV57" i="26"/>
  <c r="AS57" i="26"/>
  <c r="AO57" i="26"/>
  <c r="AN57" i="26"/>
  <c r="X57" i="26"/>
  <c r="BB56" i="26"/>
  <c r="AV56" i="26"/>
  <c r="AT56" i="26"/>
  <c r="AP56" i="26"/>
  <c r="AO56" i="26"/>
  <c r="AN56" i="26"/>
  <c r="AK56" i="26"/>
  <c r="X56" i="26"/>
  <c r="BB55" i="26"/>
  <c r="AV55" i="26"/>
  <c r="AR55" i="26"/>
  <c r="AO55" i="26"/>
  <c r="AN55" i="26"/>
  <c r="X55" i="26"/>
  <c r="BB54" i="26"/>
  <c r="AV54" i="26"/>
  <c r="AS54" i="26"/>
  <c r="AO54" i="26"/>
  <c r="AN54" i="26"/>
  <c r="AK54" i="26"/>
  <c r="X54" i="26"/>
  <c r="BB53" i="26"/>
  <c r="AY53" i="26"/>
  <c r="AV53" i="26"/>
  <c r="AU53" i="26"/>
  <c r="AO53" i="26"/>
  <c r="AN53" i="26"/>
  <c r="X53" i="26"/>
  <c r="BB52" i="26"/>
  <c r="AV52" i="26"/>
  <c r="AO52" i="26"/>
  <c r="AN52" i="26"/>
  <c r="X52" i="26"/>
  <c r="BB51" i="26"/>
  <c r="AV51" i="26"/>
  <c r="AO51" i="26"/>
  <c r="AN51" i="26"/>
  <c r="AK51" i="26"/>
  <c r="X51" i="26"/>
  <c r="BB50" i="26"/>
  <c r="AY50" i="26"/>
  <c r="AV50" i="26"/>
  <c r="AO50" i="26"/>
  <c r="AN50" i="26"/>
  <c r="X50" i="26"/>
  <c r="BB49" i="26"/>
  <c r="AZ49" i="26"/>
  <c r="AV49" i="26"/>
  <c r="AO49" i="26"/>
  <c r="AN49" i="26"/>
  <c r="X49" i="26"/>
  <c r="BB48" i="26"/>
  <c r="AW48" i="26"/>
  <c r="AV48" i="26"/>
  <c r="AO48" i="26"/>
  <c r="AN48" i="26"/>
  <c r="X48" i="26"/>
  <c r="BB47" i="26"/>
  <c r="AV47" i="26"/>
  <c r="AT47" i="26"/>
  <c r="AP47" i="26"/>
  <c r="AO47" i="26"/>
  <c r="AN47" i="26"/>
  <c r="X47" i="26"/>
  <c r="BB46" i="26"/>
  <c r="AY46" i="26"/>
  <c r="AV46" i="26"/>
  <c r="AO46" i="26"/>
  <c r="AN46" i="26"/>
  <c r="X46" i="26"/>
  <c r="BB45" i="26"/>
  <c r="AZ45" i="26"/>
  <c r="AV45" i="26"/>
  <c r="AO45" i="26"/>
  <c r="AN45" i="26"/>
  <c r="X45" i="26"/>
  <c r="BB44" i="26"/>
  <c r="AW44" i="26"/>
  <c r="AV44" i="26"/>
  <c r="AO44" i="26"/>
  <c r="AN44" i="26"/>
  <c r="X44" i="26"/>
  <c r="BB43" i="26"/>
  <c r="AV43" i="26"/>
  <c r="AT43" i="26"/>
  <c r="AP43" i="26"/>
  <c r="AO43" i="26"/>
  <c r="AN43" i="26"/>
  <c r="AK43" i="26"/>
  <c r="X43" i="26"/>
  <c r="BB42" i="26"/>
  <c r="AZ42" i="26"/>
  <c r="AV42" i="26"/>
  <c r="AO42" i="26"/>
  <c r="AN42" i="26"/>
  <c r="AK42" i="26"/>
  <c r="X42" i="26"/>
  <c r="BB41" i="26"/>
  <c r="AX41" i="26"/>
  <c r="AV41" i="26"/>
  <c r="AT41" i="26"/>
  <c r="AP41" i="26"/>
  <c r="AO41" i="26"/>
  <c r="AN41" i="26"/>
  <c r="X41" i="26"/>
  <c r="BB40" i="26"/>
  <c r="AY40" i="26"/>
  <c r="AV40" i="26"/>
  <c r="AO40" i="26"/>
  <c r="AN40" i="26"/>
  <c r="AK40" i="26"/>
  <c r="X40" i="26"/>
  <c r="BB39" i="26"/>
  <c r="AV39" i="26"/>
  <c r="AO39" i="26"/>
  <c r="AN39" i="26"/>
  <c r="X39" i="26"/>
  <c r="BB38" i="26"/>
  <c r="AV38" i="26"/>
  <c r="AT38" i="26"/>
  <c r="AP38" i="26"/>
  <c r="AO38" i="26"/>
  <c r="AN38" i="26"/>
  <c r="AK38" i="26"/>
  <c r="X38" i="26"/>
  <c r="BB37" i="26"/>
  <c r="AV37" i="26"/>
  <c r="AO37" i="26"/>
  <c r="AN37" i="26"/>
  <c r="X37" i="26"/>
  <c r="BB36" i="26"/>
  <c r="AV36" i="26"/>
  <c r="AO36" i="26"/>
  <c r="AN36" i="26"/>
  <c r="X36" i="26"/>
  <c r="BB35" i="26"/>
  <c r="AV35" i="26"/>
  <c r="AT35" i="26"/>
  <c r="AP35" i="26"/>
  <c r="AO35" i="26"/>
  <c r="AN35" i="26"/>
  <c r="AK35" i="26"/>
  <c r="X35" i="26"/>
  <c r="BB34" i="26"/>
  <c r="AV34" i="26"/>
  <c r="AO34" i="26"/>
  <c r="AN34" i="26"/>
  <c r="X34" i="26"/>
  <c r="BB33" i="26"/>
  <c r="AV33" i="26"/>
  <c r="AO33" i="26"/>
  <c r="AN33" i="26"/>
  <c r="X33" i="26"/>
  <c r="BB32" i="26"/>
  <c r="AV32" i="26"/>
  <c r="AT32" i="26"/>
  <c r="AP32" i="26"/>
  <c r="AO32" i="26"/>
  <c r="AN32" i="26"/>
  <c r="X32" i="26"/>
  <c r="BB31" i="26"/>
  <c r="AY31" i="26"/>
  <c r="AV31" i="26"/>
  <c r="AU31" i="26"/>
  <c r="AO31" i="26"/>
  <c r="AN31" i="26"/>
  <c r="X31" i="26"/>
  <c r="BB30" i="26"/>
  <c r="AV30" i="26"/>
  <c r="AO30" i="26"/>
  <c r="AN30" i="26"/>
  <c r="X30" i="26"/>
  <c r="BB29" i="26"/>
  <c r="AV29" i="26"/>
  <c r="AO29" i="26"/>
  <c r="AN29" i="26"/>
  <c r="X29" i="26"/>
  <c r="BB28" i="26"/>
  <c r="AV28" i="26"/>
  <c r="AT28" i="26"/>
  <c r="AP28" i="26"/>
  <c r="AO28" i="26"/>
  <c r="AN28" i="26"/>
  <c r="X28" i="26"/>
  <c r="BB27" i="26"/>
  <c r="AY27" i="26"/>
  <c r="AV27" i="26"/>
  <c r="AU27" i="26"/>
  <c r="AO27" i="26"/>
  <c r="AN27" i="26"/>
  <c r="AK27" i="26"/>
  <c r="X27" i="26"/>
  <c r="BB26" i="26"/>
  <c r="BA26" i="26"/>
  <c r="AV26" i="26"/>
  <c r="AO26" i="26"/>
  <c r="AN26" i="26"/>
  <c r="AK26" i="26"/>
  <c r="X26" i="26"/>
  <c r="BB25" i="26"/>
  <c r="AY25" i="26"/>
  <c r="AV25" i="26"/>
  <c r="AQ25" i="26"/>
  <c r="AO25" i="26"/>
  <c r="AN25" i="26"/>
  <c r="X25" i="26"/>
  <c r="BB24" i="26"/>
  <c r="AV24" i="26"/>
  <c r="AR24" i="26"/>
  <c r="AO24" i="26"/>
  <c r="AN24" i="26"/>
  <c r="AK24" i="26"/>
  <c r="X24" i="26"/>
  <c r="BB23" i="26"/>
  <c r="AV23" i="26"/>
  <c r="AT23" i="26"/>
  <c r="AP23" i="26"/>
  <c r="AO23" i="26"/>
  <c r="AN23" i="26"/>
  <c r="X23" i="26"/>
  <c r="BB22" i="26"/>
  <c r="AY22" i="26"/>
  <c r="AV22" i="26"/>
  <c r="AU22" i="26"/>
  <c r="AO22" i="26"/>
  <c r="AN22" i="26"/>
  <c r="AK22" i="26"/>
  <c r="X22" i="26"/>
  <c r="BB21" i="26"/>
  <c r="BA21" i="26"/>
  <c r="AY21" i="26"/>
  <c r="AV21" i="26"/>
  <c r="AS21" i="26"/>
  <c r="AO21" i="26"/>
  <c r="AN21" i="26"/>
  <c r="X21" i="26"/>
  <c r="BB20" i="26"/>
  <c r="AV20" i="26"/>
  <c r="AT20" i="26"/>
  <c r="AP20" i="26"/>
  <c r="AO20" i="26"/>
  <c r="AN20" i="26"/>
  <c r="X20" i="26"/>
  <c r="BB19" i="26"/>
  <c r="AY19" i="26"/>
  <c r="AV19" i="26"/>
  <c r="AQ19" i="26"/>
  <c r="AO19" i="26"/>
  <c r="AN19" i="26"/>
  <c r="X19" i="26"/>
  <c r="BB18" i="26"/>
  <c r="AV18" i="26"/>
  <c r="AT18" i="26"/>
  <c r="AP18" i="26"/>
  <c r="AO18" i="26"/>
  <c r="AN18" i="26"/>
  <c r="X18" i="26"/>
  <c r="BB17" i="26"/>
  <c r="BA17" i="26"/>
  <c r="AY17" i="26"/>
  <c r="AV17" i="26"/>
  <c r="AU17" i="26"/>
  <c r="AO17" i="26"/>
  <c r="AN17" i="26"/>
  <c r="X17" i="26"/>
  <c r="BB16" i="26"/>
  <c r="AZ16" i="26"/>
  <c r="AV16" i="26"/>
  <c r="AT16" i="26"/>
  <c r="AR16" i="26"/>
  <c r="AP16" i="26"/>
  <c r="AO16" i="26"/>
  <c r="AN16" i="26"/>
  <c r="AK16" i="26"/>
  <c r="X16" i="26"/>
  <c r="BB15" i="26"/>
  <c r="AX15" i="26"/>
  <c r="AV15" i="26"/>
  <c r="AT15" i="26"/>
  <c r="AP15" i="26"/>
  <c r="AO15" i="26"/>
  <c r="AN15" i="26"/>
  <c r="X15" i="26"/>
  <c r="BB14" i="26"/>
  <c r="AY14" i="26"/>
  <c r="AV14" i="26"/>
  <c r="AO14" i="26"/>
  <c r="AN14" i="26"/>
  <c r="X14" i="26"/>
  <c r="BB13" i="26"/>
  <c r="AV13" i="26"/>
  <c r="AT13" i="26"/>
  <c r="AP13" i="26"/>
  <c r="AO13" i="26"/>
  <c r="AN13" i="26"/>
  <c r="X13" i="26"/>
  <c r="BB12" i="26"/>
  <c r="AY12" i="26"/>
  <c r="AV12" i="26"/>
  <c r="AS12" i="26"/>
  <c r="AO12" i="26"/>
  <c r="AN12" i="26"/>
  <c r="X12" i="26"/>
  <c r="BB11" i="26"/>
  <c r="AX11" i="26"/>
  <c r="AV11" i="26"/>
  <c r="AT11" i="26"/>
  <c r="AP11" i="26"/>
  <c r="AO11" i="26"/>
  <c r="AN11" i="26"/>
  <c r="AK11" i="26"/>
  <c r="X11" i="26"/>
  <c r="BB10" i="26"/>
  <c r="AV10" i="26"/>
  <c r="AT10" i="26"/>
  <c r="AP10" i="26"/>
  <c r="AO10" i="26"/>
  <c r="AN10" i="26"/>
  <c r="AK10" i="26"/>
  <c r="X10" i="26"/>
  <c r="BB9" i="26"/>
  <c r="AZ9" i="26"/>
  <c r="AV9" i="26"/>
  <c r="AT9" i="26"/>
  <c r="AP9" i="26"/>
  <c r="AO9" i="26"/>
  <c r="AN9" i="26"/>
  <c r="X9" i="26"/>
  <c r="BB8" i="26"/>
  <c r="AY8" i="26"/>
  <c r="AV8" i="26"/>
  <c r="AT8" i="26"/>
  <c r="AQ8" i="26"/>
  <c r="AP8" i="26"/>
  <c r="AO8" i="26"/>
  <c r="AN8" i="26"/>
  <c r="AK8" i="26"/>
  <c r="X8" i="26"/>
  <c r="BB7" i="26"/>
  <c r="AY7" i="26"/>
  <c r="AW7" i="26"/>
  <c r="AV7" i="26"/>
  <c r="AU7" i="26"/>
  <c r="AQ7" i="26"/>
  <c r="AO7" i="26"/>
  <c r="AN7" i="26"/>
  <c r="X7" i="26"/>
  <c r="BB6" i="26"/>
  <c r="AZ6" i="26"/>
  <c r="AV6" i="26"/>
  <c r="AT6" i="26"/>
  <c r="AP6" i="26"/>
  <c r="AO6" i="26"/>
  <c r="AN6" i="26"/>
  <c r="X6" i="26"/>
  <c r="BB5" i="26"/>
  <c r="BA5" i="26"/>
  <c r="AY5" i="26"/>
  <c r="AV5" i="26"/>
  <c r="AU5" i="26"/>
  <c r="AT5" i="26"/>
  <c r="AP5" i="26"/>
  <c r="AO5" i="26"/>
  <c r="AN5" i="26"/>
  <c r="X5" i="26"/>
  <c r="BB4" i="26"/>
  <c r="AZ4" i="26"/>
  <c r="AY4" i="26"/>
  <c r="AX4" i="26"/>
  <c r="AV4" i="26"/>
  <c r="AU4" i="26"/>
  <c r="AT4" i="26"/>
  <c r="AR4" i="26"/>
  <c r="AQ4" i="26"/>
  <c r="AP4" i="26"/>
  <c r="AO4" i="26"/>
  <c r="AN4" i="26"/>
  <c r="X4" i="26"/>
  <c r="BB3" i="26"/>
  <c r="BA3" i="26"/>
  <c r="AZ3" i="26"/>
  <c r="AY3" i="26"/>
  <c r="AV3" i="26"/>
  <c r="AU3" i="26"/>
  <c r="AQ3" i="26"/>
  <c r="AO3" i="26"/>
  <c r="AN3" i="26"/>
  <c r="AK3" i="26"/>
  <c r="X3" i="26"/>
  <c r="BA1" i="26"/>
  <c r="BA101" i="26" s="1"/>
  <c r="AZ1" i="26"/>
  <c r="AY1" i="26"/>
  <c r="AY118" i="26" s="1"/>
  <c r="AX1" i="26"/>
  <c r="AX109" i="26" s="1"/>
  <c r="AW1" i="26"/>
  <c r="AW65" i="26" s="1"/>
  <c r="AU1" i="26"/>
  <c r="AT1" i="26"/>
  <c r="AT82" i="26" s="1"/>
  <c r="AS1" i="26"/>
  <c r="AS98" i="26" s="1"/>
  <c r="AR1" i="26"/>
  <c r="AR70" i="26" s="1"/>
  <c r="AQ1" i="26"/>
  <c r="AP1" i="26"/>
  <c r="AP109" i="26" s="1"/>
  <c r="AH1" i="26"/>
  <c r="AG1" i="26"/>
  <c r="AF1" i="26"/>
  <c r="AE1" i="26"/>
  <c r="AD1" i="26"/>
  <c r="AC1" i="26"/>
  <c r="AB1" i="26"/>
  <c r="AA1" i="26"/>
  <c r="Z1" i="26"/>
  <c r="AA49" i="20"/>
  <c r="AA48" i="20"/>
  <c r="AA47" i="20"/>
  <c r="AA46" i="20"/>
  <c r="AA45" i="20"/>
  <c r="AA44" i="20"/>
  <c r="AA43" i="20"/>
  <c r="AA42" i="20"/>
  <c r="AA41" i="20"/>
  <c r="AA33" i="20"/>
  <c r="AL195" i="26" s="1"/>
  <c r="AA32" i="20"/>
  <c r="AA31" i="20"/>
  <c r="AK130" i="26" s="1"/>
  <c r="C27" i="20"/>
  <c r="C26" i="20"/>
  <c r="C25" i="20"/>
  <c r="C24" i="20"/>
  <c r="C23" i="20"/>
  <c r="C22" i="20"/>
  <c r="C21" i="20"/>
  <c r="C20" i="20"/>
  <c r="AQ192" i="26" l="1"/>
  <c r="AQ188" i="26"/>
  <c r="AQ182" i="26"/>
  <c r="AQ178" i="26"/>
  <c r="AQ174" i="26"/>
  <c r="AQ170" i="26"/>
  <c r="AQ193" i="26"/>
  <c r="AQ189" i="26"/>
  <c r="AQ185" i="26"/>
  <c r="AQ181" i="26"/>
  <c r="AQ177" i="26"/>
  <c r="AQ173" i="26"/>
  <c r="AQ169" i="26"/>
  <c r="AQ194" i="26"/>
  <c r="AQ190" i="26"/>
  <c r="AQ186" i="26"/>
  <c r="AQ184" i="26"/>
  <c r="AQ180" i="26"/>
  <c r="AQ176" i="26"/>
  <c r="AQ172" i="26"/>
  <c r="AQ168" i="26"/>
  <c r="AQ159" i="26"/>
  <c r="AQ155" i="26"/>
  <c r="AQ152" i="26"/>
  <c r="AQ148" i="26"/>
  <c r="AQ195" i="26"/>
  <c r="AQ191" i="26"/>
  <c r="AQ187" i="26"/>
  <c r="AQ167" i="26"/>
  <c r="AQ162" i="26"/>
  <c r="AQ158" i="26"/>
  <c r="AQ154" i="26"/>
  <c r="AQ151" i="26"/>
  <c r="AQ147" i="26"/>
  <c r="AQ144" i="26"/>
  <c r="AQ141" i="26"/>
  <c r="AQ183" i="26"/>
  <c r="AQ179" i="26"/>
  <c r="AQ175" i="26"/>
  <c r="AQ171" i="26"/>
  <c r="AQ166" i="26"/>
  <c r="AQ164" i="26"/>
  <c r="AQ161" i="26"/>
  <c r="AQ157" i="26"/>
  <c r="AQ150" i="26"/>
  <c r="AQ146" i="26"/>
  <c r="AQ163" i="26"/>
  <c r="AQ143" i="26"/>
  <c r="AQ139" i="26"/>
  <c r="AQ136" i="26"/>
  <c r="AQ130" i="26"/>
  <c r="AQ126" i="26"/>
  <c r="AQ120" i="26"/>
  <c r="AQ111" i="26"/>
  <c r="AQ107" i="26"/>
  <c r="AQ105" i="26"/>
  <c r="AQ102" i="26"/>
  <c r="AQ95" i="26"/>
  <c r="AQ165" i="26"/>
  <c r="AQ145" i="26"/>
  <c r="AQ138" i="26"/>
  <c r="AQ133" i="26"/>
  <c r="AQ129" i="26"/>
  <c r="AQ125" i="26"/>
  <c r="AQ122" i="26"/>
  <c r="AQ117" i="26"/>
  <c r="AQ114" i="26"/>
  <c r="AQ160" i="26"/>
  <c r="AQ156" i="26"/>
  <c r="AQ140" i="26"/>
  <c r="AQ135" i="26"/>
  <c r="AQ132" i="26"/>
  <c r="AQ128" i="26"/>
  <c r="AQ124" i="26"/>
  <c r="AQ119" i="26"/>
  <c r="AQ116" i="26"/>
  <c r="AQ113" i="26"/>
  <c r="AQ109" i="26"/>
  <c r="AQ106" i="26"/>
  <c r="AQ100" i="26"/>
  <c r="AQ153" i="26"/>
  <c r="AQ149" i="26"/>
  <c r="AQ142" i="26"/>
  <c r="AQ134" i="26"/>
  <c r="AQ115" i="26"/>
  <c r="AQ110" i="26"/>
  <c r="AQ98" i="26"/>
  <c r="AQ97" i="26"/>
  <c r="AQ90" i="26"/>
  <c r="AQ87" i="26"/>
  <c r="AQ83" i="26"/>
  <c r="AQ80" i="26"/>
  <c r="AQ76" i="26"/>
  <c r="AQ72" i="26"/>
  <c r="AQ69" i="26"/>
  <c r="AM69" i="26" s="1"/>
  <c r="AQ66" i="26"/>
  <c r="AQ62" i="26"/>
  <c r="AQ121" i="26"/>
  <c r="AQ101" i="26"/>
  <c r="AQ93" i="26"/>
  <c r="AQ86" i="26"/>
  <c r="AQ79" i="26"/>
  <c r="AQ75" i="26"/>
  <c r="AQ71" i="26"/>
  <c r="AQ131" i="26"/>
  <c r="AQ127" i="26"/>
  <c r="AQ123" i="26"/>
  <c r="AQ118" i="26"/>
  <c r="AQ112" i="26"/>
  <c r="AQ108" i="26"/>
  <c r="AQ104" i="26"/>
  <c r="AQ94" i="26"/>
  <c r="AQ92" i="26"/>
  <c r="AQ89" i="26"/>
  <c r="AQ85" i="26"/>
  <c r="AQ82" i="26"/>
  <c r="AQ78" i="26"/>
  <c r="AQ74" i="26"/>
  <c r="AQ70" i="26"/>
  <c r="AQ67" i="26"/>
  <c r="AQ64" i="26"/>
  <c r="AQ60" i="26"/>
  <c r="AQ91" i="26"/>
  <c r="AQ59" i="26"/>
  <c r="AQ58" i="26"/>
  <c r="AQ55" i="26"/>
  <c r="AQ52" i="26"/>
  <c r="AQ49" i="26"/>
  <c r="AQ45" i="26"/>
  <c r="AQ42" i="26"/>
  <c r="AQ37" i="26"/>
  <c r="AQ34" i="26"/>
  <c r="AQ30" i="26"/>
  <c r="AQ24" i="26"/>
  <c r="AQ18" i="26"/>
  <c r="AQ15" i="26"/>
  <c r="AM15" i="26" s="1"/>
  <c r="AQ11" i="26"/>
  <c r="AM11" i="26" s="1"/>
  <c r="AQ9" i="26"/>
  <c r="AQ6" i="26"/>
  <c r="AM6" i="26" s="1"/>
  <c r="AQ103" i="26"/>
  <c r="AQ88" i="26"/>
  <c r="AQ84" i="26"/>
  <c r="AQ63" i="26"/>
  <c r="AQ57" i="26"/>
  <c r="AQ54" i="26"/>
  <c r="AQ51" i="26"/>
  <c r="AQ48" i="26"/>
  <c r="AQ44" i="26"/>
  <c r="AQ39" i="26"/>
  <c r="AQ36" i="26"/>
  <c r="AQ33" i="26"/>
  <c r="AQ29" i="26"/>
  <c r="AQ26" i="26"/>
  <c r="AQ21" i="26"/>
  <c r="AQ137" i="26"/>
  <c r="AQ96" i="26"/>
  <c r="AQ81" i="26"/>
  <c r="AQ77" i="26"/>
  <c r="AQ73" i="26"/>
  <c r="AQ68" i="26"/>
  <c r="AQ56" i="26"/>
  <c r="AM56" i="26" s="1"/>
  <c r="AQ47" i="26"/>
  <c r="AQ43" i="26"/>
  <c r="AM43" i="26" s="1"/>
  <c r="AQ41" i="26"/>
  <c r="AQ38" i="26"/>
  <c r="AQ35" i="26"/>
  <c r="AQ32" i="26"/>
  <c r="AM32" i="26" s="1"/>
  <c r="AQ28" i="26"/>
  <c r="AQ23" i="26"/>
  <c r="AQ20" i="26"/>
  <c r="AQ16" i="26"/>
  <c r="AM16" i="26" s="1"/>
  <c r="AQ13" i="26"/>
  <c r="AQ10" i="26"/>
  <c r="AU192" i="26"/>
  <c r="AU188" i="26"/>
  <c r="AU182" i="26"/>
  <c r="AU178" i="26"/>
  <c r="AU174" i="26"/>
  <c r="AU170" i="26"/>
  <c r="AU193" i="26"/>
  <c r="AU189" i="26"/>
  <c r="AU185" i="26"/>
  <c r="AU181" i="26"/>
  <c r="AU177" i="26"/>
  <c r="AU173" i="26"/>
  <c r="AU169" i="26"/>
  <c r="AU194" i="26"/>
  <c r="AU190" i="26"/>
  <c r="AU186" i="26"/>
  <c r="AU184" i="26"/>
  <c r="AU180" i="26"/>
  <c r="AU176" i="26"/>
  <c r="AU172" i="26"/>
  <c r="AU168" i="26"/>
  <c r="AU195" i="26"/>
  <c r="AU191" i="26"/>
  <c r="AU187" i="26"/>
  <c r="AU159" i="26"/>
  <c r="AU155" i="26"/>
  <c r="AU152" i="26"/>
  <c r="AU148" i="26"/>
  <c r="AU183" i="26"/>
  <c r="AU179" i="26"/>
  <c r="AU175" i="26"/>
  <c r="AU171" i="26"/>
  <c r="AU162" i="26"/>
  <c r="AU158" i="26"/>
  <c r="AU154" i="26"/>
  <c r="AU151" i="26"/>
  <c r="AU147" i="26"/>
  <c r="AU144" i="26"/>
  <c r="AU141" i="26"/>
  <c r="AU167" i="26"/>
  <c r="AU166" i="26"/>
  <c r="AU164" i="26"/>
  <c r="AU161" i="26"/>
  <c r="AU157" i="26"/>
  <c r="AU150" i="26"/>
  <c r="AU146" i="26"/>
  <c r="AU165" i="26"/>
  <c r="AU142" i="26"/>
  <c r="AU136" i="26"/>
  <c r="AU130" i="26"/>
  <c r="AU126" i="26"/>
  <c r="AU120" i="26"/>
  <c r="AU111" i="26"/>
  <c r="AU107" i="26"/>
  <c r="AU105" i="26"/>
  <c r="AU102" i="26"/>
  <c r="AU95" i="26"/>
  <c r="AU160" i="26"/>
  <c r="AU156" i="26"/>
  <c r="AU143" i="26"/>
  <c r="AU139" i="26"/>
  <c r="AU138" i="26"/>
  <c r="AU133" i="26"/>
  <c r="AU129" i="26"/>
  <c r="AU125" i="26"/>
  <c r="AU122" i="26"/>
  <c r="AU117" i="26"/>
  <c r="AU114" i="26"/>
  <c r="AU153" i="26"/>
  <c r="AU149" i="26"/>
  <c r="AU145" i="26"/>
  <c r="AU135" i="26"/>
  <c r="AU132" i="26"/>
  <c r="AU128" i="26"/>
  <c r="AU124" i="26"/>
  <c r="AU119" i="26"/>
  <c r="AU116" i="26"/>
  <c r="AU113" i="26"/>
  <c r="AU109" i="26"/>
  <c r="AU106" i="26"/>
  <c r="AU100" i="26"/>
  <c r="AU121" i="26"/>
  <c r="AU108" i="26"/>
  <c r="AU104" i="26"/>
  <c r="AU96" i="26"/>
  <c r="AU90" i="26"/>
  <c r="AU87" i="26"/>
  <c r="AU83" i="26"/>
  <c r="AU80" i="26"/>
  <c r="AU76" i="26"/>
  <c r="AU72" i="26"/>
  <c r="AU69" i="26"/>
  <c r="AU66" i="26"/>
  <c r="AU62" i="26"/>
  <c r="AU131" i="26"/>
  <c r="AU127" i="26"/>
  <c r="AU123" i="26"/>
  <c r="AU118" i="26"/>
  <c r="AU112" i="26"/>
  <c r="AU103" i="26"/>
  <c r="AU99" i="26"/>
  <c r="AU97" i="26"/>
  <c r="AU93" i="26"/>
  <c r="AU86" i="26"/>
  <c r="AU79" i="26"/>
  <c r="AU75" i="26"/>
  <c r="AU71" i="26"/>
  <c r="AU140" i="26"/>
  <c r="AU137" i="26"/>
  <c r="AU110" i="26"/>
  <c r="AU98" i="26"/>
  <c r="AU92" i="26"/>
  <c r="AU89" i="26"/>
  <c r="AU85" i="26"/>
  <c r="AU82" i="26"/>
  <c r="AU78" i="26"/>
  <c r="AU74" i="26"/>
  <c r="AU70" i="26"/>
  <c r="AU67" i="26"/>
  <c r="AU64" i="26"/>
  <c r="AU60" i="26"/>
  <c r="AU163" i="26"/>
  <c r="AU115" i="26"/>
  <c r="AU94" i="26"/>
  <c r="AU88" i="26"/>
  <c r="AU84" i="26"/>
  <c r="AU68" i="26"/>
  <c r="AU58" i="26"/>
  <c r="AU55" i="26"/>
  <c r="AU52" i="26"/>
  <c r="AU49" i="26"/>
  <c r="AU45" i="26"/>
  <c r="AU42" i="26"/>
  <c r="AU37" i="26"/>
  <c r="AU34" i="26"/>
  <c r="AU30" i="26"/>
  <c r="AU24" i="26"/>
  <c r="AU18" i="26"/>
  <c r="AU15" i="26"/>
  <c r="AU11" i="26"/>
  <c r="AU9" i="26"/>
  <c r="AU6" i="26"/>
  <c r="AU134" i="26"/>
  <c r="AU101" i="26"/>
  <c r="AU81" i="26"/>
  <c r="AU77" i="26"/>
  <c r="AU73" i="26"/>
  <c r="AU65" i="26"/>
  <c r="AU61" i="26"/>
  <c r="AU59" i="26"/>
  <c r="AU57" i="26"/>
  <c r="AU54" i="26"/>
  <c r="AU51" i="26"/>
  <c r="AU48" i="26"/>
  <c r="AU44" i="26"/>
  <c r="AU39" i="26"/>
  <c r="AU36" i="26"/>
  <c r="AU33" i="26"/>
  <c r="AU29" i="26"/>
  <c r="AU26" i="26"/>
  <c r="AU21" i="26"/>
  <c r="AU56" i="26"/>
  <c r="AU47" i="26"/>
  <c r="AU43" i="26"/>
  <c r="AU41" i="26"/>
  <c r="AU38" i="26"/>
  <c r="AU35" i="26"/>
  <c r="AU32" i="26"/>
  <c r="AU28" i="26"/>
  <c r="AU23" i="26"/>
  <c r="AM23" i="26" s="1"/>
  <c r="AU20" i="26"/>
  <c r="AU16" i="26"/>
  <c r="AU13" i="26"/>
  <c r="AU10" i="26"/>
  <c r="AZ193" i="26"/>
  <c r="AZ189" i="26"/>
  <c r="AZ185" i="26"/>
  <c r="AZ181" i="26"/>
  <c r="AZ177" i="26"/>
  <c r="AZ173" i="26"/>
  <c r="AZ169" i="26"/>
  <c r="AZ194" i="26"/>
  <c r="AZ190" i="26"/>
  <c r="AZ186" i="26"/>
  <c r="AZ184" i="26"/>
  <c r="AZ180" i="26"/>
  <c r="AZ176" i="26"/>
  <c r="AZ172" i="26"/>
  <c r="AZ168" i="26"/>
  <c r="AZ195" i="26"/>
  <c r="AZ191" i="26"/>
  <c r="AZ187" i="26"/>
  <c r="AZ183" i="26"/>
  <c r="AZ179" i="26"/>
  <c r="AZ175" i="26"/>
  <c r="AZ171" i="26"/>
  <c r="AZ182" i="26"/>
  <c r="AZ178" i="26"/>
  <c r="AZ174" i="26"/>
  <c r="AZ170" i="26"/>
  <c r="AZ162" i="26"/>
  <c r="AZ158" i="26"/>
  <c r="AZ154" i="26"/>
  <c r="AZ151" i="26"/>
  <c r="AZ147" i="26"/>
  <c r="AZ192" i="26"/>
  <c r="AZ188" i="26"/>
  <c r="AZ166" i="26"/>
  <c r="AZ164" i="26"/>
  <c r="AZ161" i="26"/>
  <c r="AZ157" i="26"/>
  <c r="AZ150" i="26"/>
  <c r="AZ146" i="26"/>
  <c r="AZ140" i="26"/>
  <c r="AZ165" i="26"/>
  <c r="AZ163" i="26"/>
  <c r="AZ160" i="26"/>
  <c r="AZ156" i="26"/>
  <c r="AZ153" i="26"/>
  <c r="AZ149" i="26"/>
  <c r="AZ159" i="26"/>
  <c r="AZ155" i="26"/>
  <c r="AZ144" i="26"/>
  <c r="AZ142" i="26"/>
  <c r="AZ133" i="26"/>
  <c r="AZ129" i="26"/>
  <c r="AZ125" i="26"/>
  <c r="AZ122" i="26"/>
  <c r="AZ117" i="26"/>
  <c r="AZ114" i="26"/>
  <c r="AZ110" i="26"/>
  <c r="AZ104" i="26"/>
  <c r="AZ101" i="26"/>
  <c r="AZ98" i="26"/>
  <c r="AZ94" i="26"/>
  <c r="AZ152" i="26"/>
  <c r="AZ148" i="26"/>
  <c r="AZ143" i="26"/>
  <c r="AZ139" i="26"/>
  <c r="AZ138" i="26"/>
  <c r="AZ135" i="26"/>
  <c r="AZ132" i="26"/>
  <c r="AZ128" i="26"/>
  <c r="AZ124" i="26"/>
  <c r="AZ119" i="26"/>
  <c r="AZ116" i="26"/>
  <c r="AZ113" i="26"/>
  <c r="AZ141" i="26"/>
  <c r="AZ137" i="26"/>
  <c r="AZ134" i="26"/>
  <c r="AZ131" i="26"/>
  <c r="AZ127" i="26"/>
  <c r="AZ123" i="26"/>
  <c r="AZ121" i="26"/>
  <c r="AZ118" i="26"/>
  <c r="AZ115" i="26"/>
  <c r="AZ112" i="26"/>
  <c r="AZ108" i="26"/>
  <c r="AZ103" i="26"/>
  <c r="AZ99" i="26"/>
  <c r="AZ145" i="26"/>
  <c r="AZ130" i="26"/>
  <c r="AZ126" i="26"/>
  <c r="AZ111" i="26"/>
  <c r="AZ107" i="26"/>
  <c r="AZ96" i="26"/>
  <c r="AZ86" i="26"/>
  <c r="AZ79" i="26"/>
  <c r="AZ75" i="26"/>
  <c r="AZ71" i="26"/>
  <c r="AZ68" i="26"/>
  <c r="AZ65" i="26"/>
  <c r="AZ61" i="26"/>
  <c r="AZ58" i="26"/>
  <c r="AZ136" i="26"/>
  <c r="AZ102" i="26"/>
  <c r="AZ93" i="26"/>
  <c r="AZ92" i="26"/>
  <c r="AZ89" i="26"/>
  <c r="AZ85" i="26"/>
  <c r="AZ82" i="26"/>
  <c r="AZ78" i="26"/>
  <c r="AZ74" i="26"/>
  <c r="AZ167" i="26"/>
  <c r="AZ109" i="26"/>
  <c r="AZ105" i="26"/>
  <c r="AZ97" i="26"/>
  <c r="AZ95" i="26"/>
  <c r="AZ91" i="26"/>
  <c r="AZ88" i="26"/>
  <c r="AZ84" i="26"/>
  <c r="AZ81" i="26"/>
  <c r="AZ77" i="26"/>
  <c r="AZ73" i="26"/>
  <c r="AZ63" i="26"/>
  <c r="AZ120" i="26"/>
  <c r="AZ80" i="26"/>
  <c r="AZ76" i="26"/>
  <c r="AZ72" i="26"/>
  <c r="AZ67" i="26"/>
  <c r="AZ57" i="26"/>
  <c r="AZ54" i="26"/>
  <c r="AZ51" i="26"/>
  <c r="AZ48" i="26"/>
  <c r="AZ44" i="26"/>
  <c r="AZ39" i="26"/>
  <c r="AZ36" i="26"/>
  <c r="AZ33" i="26"/>
  <c r="AZ29" i="26"/>
  <c r="AZ26" i="26"/>
  <c r="AZ21" i="26"/>
  <c r="AZ17" i="26"/>
  <c r="AZ14" i="26"/>
  <c r="AZ8" i="26"/>
  <c r="AZ5" i="26"/>
  <c r="AZ64" i="26"/>
  <c r="AZ60" i="26"/>
  <c r="AZ59" i="26"/>
  <c r="AZ56" i="26"/>
  <c r="AZ47" i="26"/>
  <c r="AZ43" i="26"/>
  <c r="AZ41" i="26"/>
  <c r="AZ38" i="26"/>
  <c r="AZ35" i="26"/>
  <c r="AZ32" i="26"/>
  <c r="AZ28" i="26"/>
  <c r="AZ23" i="26"/>
  <c r="AZ20" i="26"/>
  <c r="AZ106" i="26"/>
  <c r="AZ100" i="26"/>
  <c r="AZ90" i="26"/>
  <c r="AZ69" i="26"/>
  <c r="AZ53" i="26"/>
  <c r="AZ50" i="26"/>
  <c r="AZ46" i="26"/>
  <c r="AZ40" i="26"/>
  <c r="AZ31" i="26"/>
  <c r="AZ27" i="26"/>
  <c r="AZ25" i="26"/>
  <c r="AZ22" i="26"/>
  <c r="AZ19" i="26"/>
  <c r="AZ12" i="26"/>
  <c r="AZ7" i="26"/>
  <c r="AR3" i="26"/>
  <c r="AW3" i="26"/>
  <c r="AQ5" i="26"/>
  <c r="AX6" i="26"/>
  <c r="AS7" i="26"/>
  <c r="AU8" i="26"/>
  <c r="BA8" i="26"/>
  <c r="AX10" i="26"/>
  <c r="AR11" i="26"/>
  <c r="AZ11" i="26"/>
  <c r="AU12" i="26"/>
  <c r="BA12" i="26"/>
  <c r="AQ14" i="26"/>
  <c r="AW14" i="26"/>
  <c r="AR15" i="26"/>
  <c r="AZ15" i="26"/>
  <c r="AM18" i="26"/>
  <c r="AX18" i="26"/>
  <c r="AU19" i="26"/>
  <c r="AU25" i="26"/>
  <c r="AS26" i="26"/>
  <c r="AW29" i="26"/>
  <c r="AZ30" i="26"/>
  <c r="AW33" i="26"/>
  <c r="AZ34" i="26"/>
  <c r="AW36" i="26"/>
  <c r="AZ37" i="26"/>
  <c r="AW39" i="26"/>
  <c r="AQ40" i="26"/>
  <c r="AX43" i="26"/>
  <c r="BA44" i="26"/>
  <c r="AX47" i="26"/>
  <c r="BA48" i="26"/>
  <c r="AW51" i="26"/>
  <c r="AZ52" i="26"/>
  <c r="AR59" i="26"/>
  <c r="AQ61" i="26"/>
  <c r="BA63" i="26"/>
  <c r="BA71" i="26"/>
  <c r="AX78" i="26"/>
  <c r="AZ87" i="26"/>
  <c r="AQ99" i="26"/>
  <c r="AR193" i="26"/>
  <c r="AR189" i="26"/>
  <c r="AR185" i="26"/>
  <c r="AR181" i="26"/>
  <c r="AR177" i="26"/>
  <c r="AR173" i="26"/>
  <c r="AR169" i="26"/>
  <c r="AR194" i="26"/>
  <c r="AR190" i="26"/>
  <c r="AR186" i="26"/>
  <c r="AR184" i="26"/>
  <c r="AR180" i="26"/>
  <c r="AR176" i="26"/>
  <c r="AR172" i="26"/>
  <c r="AR168" i="26"/>
  <c r="AR195" i="26"/>
  <c r="AR191" i="26"/>
  <c r="AR187" i="26"/>
  <c r="AR183" i="26"/>
  <c r="AR179" i="26"/>
  <c r="AR175" i="26"/>
  <c r="AR171" i="26"/>
  <c r="AR167" i="26"/>
  <c r="AR162" i="26"/>
  <c r="AR158" i="26"/>
  <c r="AR154" i="26"/>
  <c r="AR151" i="26"/>
  <c r="AR147" i="26"/>
  <c r="AR166" i="26"/>
  <c r="AR164" i="26"/>
  <c r="AR161" i="26"/>
  <c r="AR157" i="26"/>
  <c r="AR150" i="26"/>
  <c r="AR146" i="26"/>
  <c r="AR140" i="26"/>
  <c r="AR182" i="26"/>
  <c r="AR178" i="26"/>
  <c r="AR174" i="26"/>
  <c r="AR170" i="26"/>
  <c r="AR165" i="26"/>
  <c r="AR163" i="26"/>
  <c r="AR160" i="26"/>
  <c r="AR156" i="26"/>
  <c r="AR153" i="26"/>
  <c r="AR149" i="26"/>
  <c r="AR145" i="26"/>
  <c r="AR141" i="26"/>
  <c r="AR138" i="26"/>
  <c r="AR133" i="26"/>
  <c r="AR129" i="26"/>
  <c r="AR125" i="26"/>
  <c r="AR122" i="26"/>
  <c r="AR117" i="26"/>
  <c r="AR114" i="26"/>
  <c r="AR110" i="26"/>
  <c r="AR104" i="26"/>
  <c r="AR101" i="26"/>
  <c r="AR98" i="26"/>
  <c r="AR94" i="26"/>
  <c r="AR188" i="26"/>
  <c r="AR135" i="26"/>
  <c r="AR132" i="26"/>
  <c r="AR128" i="26"/>
  <c r="AR124" i="26"/>
  <c r="AR119" i="26"/>
  <c r="AR116" i="26"/>
  <c r="AR113" i="26"/>
  <c r="AR192" i="26"/>
  <c r="AR159" i="26"/>
  <c r="AR155" i="26"/>
  <c r="AR144" i="26"/>
  <c r="AR142" i="26"/>
  <c r="AR137" i="26"/>
  <c r="AR134" i="26"/>
  <c r="AR131" i="26"/>
  <c r="AR127" i="26"/>
  <c r="AR123" i="26"/>
  <c r="AR121" i="26"/>
  <c r="AR118" i="26"/>
  <c r="AR115" i="26"/>
  <c r="AR112" i="26"/>
  <c r="AR108" i="26"/>
  <c r="AR103" i="26"/>
  <c r="AR99" i="26"/>
  <c r="AR111" i="26"/>
  <c r="AR107" i="26"/>
  <c r="AR95" i="26"/>
  <c r="AR93" i="26"/>
  <c r="AR86" i="26"/>
  <c r="AR79" i="26"/>
  <c r="AR75" i="26"/>
  <c r="AR71" i="26"/>
  <c r="AR68" i="26"/>
  <c r="AR65" i="26"/>
  <c r="AR61" i="26"/>
  <c r="AR143" i="26"/>
  <c r="AR120" i="26"/>
  <c r="AR102" i="26"/>
  <c r="AR92" i="26"/>
  <c r="AR89" i="26"/>
  <c r="AR85" i="26"/>
  <c r="AR82" i="26"/>
  <c r="AR78" i="26"/>
  <c r="AR74" i="26"/>
  <c r="AR152" i="26"/>
  <c r="AR148" i="26"/>
  <c r="AR139" i="26"/>
  <c r="AR130" i="26"/>
  <c r="AR126" i="26"/>
  <c r="AR109" i="26"/>
  <c r="AR105" i="26"/>
  <c r="AR96" i="26"/>
  <c r="AR91" i="26"/>
  <c r="AR88" i="26"/>
  <c r="AR84" i="26"/>
  <c r="AR81" i="26"/>
  <c r="AR77" i="26"/>
  <c r="AR73" i="26"/>
  <c r="AR63" i="26"/>
  <c r="AR136" i="26"/>
  <c r="AR106" i="26"/>
  <c r="AR100" i="26"/>
  <c r="AR90" i="26"/>
  <c r="AR67" i="26"/>
  <c r="AR57" i="26"/>
  <c r="AR54" i="26"/>
  <c r="AR51" i="26"/>
  <c r="AR48" i="26"/>
  <c r="AR44" i="26"/>
  <c r="AR39" i="26"/>
  <c r="AR36" i="26"/>
  <c r="AR33" i="26"/>
  <c r="AR29" i="26"/>
  <c r="AR26" i="26"/>
  <c r="AR21" i="26"/>
  <c r="AR17" i="26"/>
  <c r="AR14" i="26"/>
  <c r="AR8" i="26"/>
  <c r="AR5" i="26"/>
  <c r="AR87" i="26"/>
  <c r="AR83" i="26"/>
  <c r="AR64" i="26"/>
  <c r="AR60" i="26"/>
  <c r="AR56" i="26"/>
  <c r="AR47" i="26"/>
  <c r="AM47" i="26" s="1"/>
  <c r="AR43" i="26"/>
  <c r="AR41" i="26"/>
  <c r="AM41" i="26" s="1"/>
  <c r="AR38" i="26"/>
  <c r="AR35" i="26"/>
  <c r="AM35" i="26" s="1"/>
  <c r="AR32" i="26"/>
  <c r="AR28" i="26"/>
  <c r="AR23" i="26"/>
  <c r="AR20" i="26"/>
  <c r="AM20" i="26" s="1"/>
  <c r="AR80" i="26"/>
  <c r="AR76" i="26"/>
  <c r="AR72" i="26"/>
  <c r="AR69" i="26"/>
  <c r="AR53" i="26"/>
  <c r="AR50" i="26"/>
  <c r="AR46" i="26"/>
  <c r="AR40" i="26"/>
  <c r="AR31" i="26"/>
  <c r="AR27" i="26"/>
  <c r="AR25" i="26"/>
  <c r="AR22" i="26"/>
  <c r="AR19" i="26"/>
  <c r="AR12" i="26"/>
  <c r="AR7" i="26"/>
  <c r="AW194" i="26"/>
  <c r="AW190" i="26"/>
  <c r="AW186" i="26"/>
  <c r="AW184" i="26"/>
  <c r="AW180" i="26"/>
  <c r="AW176" i="26"/>
  <c r="AW172" i="26"/>
  <c r="AW168" i="26"/>
  <c r="AW195" i="26"/>
  <c r="AW191" i="26"/>
  <c r="AW187" i="26"/>
  <c r="AW183" i="26"/>
  <c r="AW179" i="26"/>
  <c r="AW175" i="26"/>
  <c r="AW171" i="26"/>
  <c r="AW167" i="26"/>
  <c r="AW192" i="26"/>
  <c r="AW188" i="26"/>
  <c r="AW182" i="26"/>
  <c r="AW178" i="26"/>
  <c r="AW174" i="26"/>
  <c r="AW170" i="26"/>
  <c r="AW193" i="26"/>
  <c r="AW189" i="26"/>
  <c r="AW185" i="26"/>
  <c r="AW181" i="26"/>
  <c r="AW177" i="26"/>
  <c r="AW173" i="26"/>
  <c r="AW169" i="26"/>
  <c r="AW166" i="26"/>
  <c r="AW164" i="26"/>
  <c r="AW161" i="26"/>
  <c r="AW157" i="26"/>
  <c r="AW150" i="26"/>
  <c r="AW146" i="26"/>
  <c r="AW165" i="26"/>
  <c r="AW163" i="26"/>
  <c r="AW160" i="26"/>
  <c r="AW156" i="26"/>
  <c r="AW153" i="26"/>
  <c r="AW149" i="26"/>
  <c r="AW143" i="26"/>
  <c r="AW139" i="26"/>
  <c r="AW159" i="26"/>
  <c r="AW155" i="26"/>
  <c r="AW152" i="26"/>
  <c r="AW148" i="26"/>
  <c r="AW162" i="26"/>
  <c r="AW158" i="26"/>
  <c r="AW154" i="26"/>
  <c r="AW145" i="26"/>
  <c r="AW141" i="26"/>
  <c r="AW135" i="26"/>
  <c r="AW132" i="26"/>
  <c r="AW128" i="26"/>
  <c r="AW124" i="26"/>
  <c r="AW119" i="26"/>
  <c r="AW116" i="26"/>
  <c r="AW113" i="26"/>
  <c r="AW109" i="26"/>
  <c r="AW106" i="26"/>
  <c r="AW100" i="26"/>
  <c r="AW97" i="26"/>
  <c r="AW93" i="26"/>
  <c r="AW151" i="26"/>
  <c r="AW147" i="26"/>
  <c r="AW140" i="26"/>
  <c r="AW137" i="26"/>
  <c r="AW134" i="26"/>
  <c r="AW131" i="26"/>
  <c r="AW127" i="26"/>
  <c r="AW123" i="26"/>
  <c r="AW121" i="26"/>
  <c r="AW118" i="26"/>
  <c r="AW115" i="26"/>
  <c r="AW112" i="26"/>
  <c r="AW144" i="26"/>
  <c r="AW142" i="26"/>
  <c r="AW136" i="26"/>
  <c r="AW130" i="26"/>
  <c r="AW126" i="26"/>
  <c r="AW120" i="26"/>
  <c r="AW111" i="26"/>
  <c r="AW107" i="26"/>
  <c r="AW105" i="26"/>
  <c r="AW102" i="26"/>
  <c r="AW138" i="26"/>
  <c r="AW133" i="26"/>
  <c r="AW129" i="26"/>
  <c r="AW125" i="26"/>
  <c r="AW114" i="26"/>
  <c r="AW110" i="26"/>
  <c r="AW98" i="26"/>
  <c r="AW95" i="26"/>
  <c r="AW92" i="26"/>
  <c r="AW89" i="26"/>
  <c r="AW85" i="26"/>
  <c r="AW82" i="26"/>
  <c r="AW78" i="26"/>
  <c r="AW74" i="26"/>
  <c r="AW70" i="26"/>
  <c r="AW67" i="26"/>
  <c r="AW64" i="26"/>
  <c r="AW60" i="26"/>
  <c r="AW101" i="26"/>
  <c r="AW94" i="26"/>
  <c r="AW91" i="26"/>
  <c r="AW88" i="26"/>
  <c r="AW84" i="26"/>
  <c r="AW81" i="26"/>
  <c r="AW77" i="26"/>
  <c r="AW73" i="26"/>
  <c r="AW122" i="26"/>
  <c r="AW117" i="26"/>
  <c r="AW108" i="26"/>
  <c r="AW104" i="26"/>
  <c r="AW96" i="26"/>
  <c r="AW90" i="26"/>
  <c r="AW87" i="26"/>
  <c r="AW83" i="26"/>
  <c r="AW80" i="26"/>
  <c r="AW76" i="26"/>
  <c r="AW72" i="26"/>
  <c r="AW69" i="26"/>
  <c r="AW66" i="26"/>
  <c r="AW62" i="26"/>
  <c r="AW79" i="26"/>
  <c r="AW75" i="26"/>
  <c r="AW71" i="26"/>
  <c r="AW56" i="26"/>
  <c r="AW47" i="26"/>
  <c r="AW43" i="26"/>
  <c r="AW41" i="26"/>
  <c r="AW38" i="26"/>
  <c r="AW35" i="26"/>
  <c r="AW32" i="26"/>
  <c r="AW28" i="26"/>
  <c r="AM28" i="26" s="1"/>
  <c r="AW23" i="26"/>
  <c r="AW20" i="26"/>
  <c r="AW16" i="26"/>
  <c r="AW13" i="26"/>
  <c r="AW10" i="26"/>
  <c r="AW4" i="26"/>
  <c r="AW99" i="26"/>
  <c r="AW63" i="26"/>
  <c r="AW53" i="26"/>
  <c r="AW50" i="26"/>
  <c r="AW46" i="26"/>
  <c r="AW40" i="26"/>
  <c r="AW31" i="26"/>
  <c r="AW27" i="26"/>
  <c r="AW25" i="26"/>
  <c r="AW22" i="26"/>
  <c r="AW19" i="26"/>
  <c r="AW68" i="26"/>
  <c r="AW58" i="26"/>
  <c r="AW55" i="26"/>
  <c r="AW52" i="26"/>
  <c r="AW49" i="26"/>
  <c r="AW45" i="26"/>
  <c r="AW42" i="26"/>
  <c r="AW37" i="26"/>
  <c r="AW34" i="26"/>
  <c r="AW30" i="26"/>
  <c r="AW24" i="26"/>
  <c r="AW18" i="26"/>
  <c r="AW15" i="26"/>
  <c r="AW11" i="26"/>
  <c r="AW9" i="26"/>
  <c r="AW6" i="26"/>
  <c r="BA194" i="26"/>
  <c r="BA190" i="26"/>
  <c r="BA186" i="26"/>
  <c r="BA184" i="26"/>
  <c r="BA180" i="26"/>
  <c r="BA176" i="26"/>
  <c r="BA172" i="26"/>
  <c r="BA168" i="26"/>
  <c r="BA195" i="26"/>
  <c r="BA191" i="26"/>
  <c r="BA187" i="26"/>
  <c r="BA183" i="26"/>
  <c r="BA179" i="26"/>
  <c r="BA175" i="26"/>
  <c r="BA171" i="26"/>
  <c r="BA167" i="26"/>
  <c r="BA192" i="26"/>
  <c r="BA188" i="26"/>
  <c r="BA182" i="26"/>
  <c r="BA178" i="26"/>
  <c r="BA174" i="26"/>
  <c r="BA170" i="26"/>
  <c r="BA166" i="26"/>
  <c r="BA164" i="26"/>
  <c r="BA161" i="26"/>
  <c r="BA157" i="26"/>
  <c r="BA150" i="26"/>
  <c r="BA146" i="26"/>
  <c r="BA165" i="26"/>
  <c r="BA163" i="26"/>
  <c r="BA160" i="26"/>
  <c r="BA156" i="26"/>
  <c r="BA153" i="26"/>
  <c r="BA149" i="26"/>
  <c r="BA143" i="26"/>
  <c r="BA139" i="26"/>
  <c r="BA159" i="26"/>
  <c r="BA155" i="26"/>
  <c r="BA152" i="26"/>
  <c r="BA148" i="26"/>
  <c r="BA189" i="26"/>
  <c r="BA173" i="26"/>
  <c r="BA151" i="26"/>
  <c r="BA147" i="26"/>
  <c r="BA138" i="26"/>
  <c r="BA135" i="26"/>
  <c r="BA132" i="26"/>
  <c r="BA128" i="26"/>
  <c r="BA124" i="26"/>
  <c r="BA119" i="26"/>
  <c r="BA116" i="26"/>
  <c r="BA113" i="26"/>
  <c r="BA109" i="26"/>
  <c r="BA106" i="26"/>
  <c r="BA100" i="26"/>
  <c r="BA97" i="26"/>
  <c r="BA93" i="26"/>
  <c r="BA193" i="26"/>
  <c r="BA177" i="26"/>
  <c r="BA141" i="26"/>
  <c r="BA137" i="26"/>
  <c r="BA134" i="26"/>
  <c r="BA131" i="26"/>
  <c r="BA127" i="26"/>
  <c r="BA123" i="26"/>
  <c r="BA121" i="26"/>
  <c r="BA118" i="26"/>
  <c r="BA115" i="26"/>
  <c r="BA112" i="26"/>
  <c r="BA181" i="26"/>
  <c r="BA145" i="26"/>
  <c r="BA140" i="26"/>
  <c r="BA136" i="26"/>
  <c r="BA130" i="26"/>
  <c r="BA126" i="26"/>
  <c r="BA120" i="26"/>
  <c r="BA111" i="26"/>
  <c r="BA107" i="26"/>
  <c r="BA105" i="26"/>
  <c r="BA102" i="26"/>
  <c r="BA185" i="26"/>
  <c r="BA154" i="26"/>
  <c r="BA108" i="26"/>
  <c r="BA104" i="26"/>
  <c r="BA92" i="26"/>
  <c r="BA89" i="26"/>
  <c r="BA85" i="26"/>
  <c r="BA82" i="26"/>
  <c r="BA78" i="26"/>
  <c r="BA74" i="26"/>
  <c r="BA70" i="26"/>
  <c r="BA67" i="26"/>
  <c r="BA64" i="26"/>
  <c r="BA60" i="26"/>
  <c r="BA158" i="26"/>
  <c r="BA122" i="26"/>
  <c r="BA117" i="26"/>
  <c r="BA103" i="26"/>
  <c r="BA99" i="26"/>
  <c r="BA95" i="26"/>
  <c r="BA91" i="26"/>
  <c r="BA88" i="26"/>
  <c r="BA84" i="26"/>
  <c r="BA81" i="26"/>
  <c r="BA77" i="26"/>
  <c r="BA73" i="26"/>
  <c r="BA162" i="26"/>
  <c r="BA142" i="26"/>
  <c r="BA110" i="26"/>
  <c r="BA98" i="26"/>
  <c r="BA94" i="26"/>
  <c r="BA90" i="26"/>
  <c r="BA87" i="26"/>
  <c r="BA83" i="26"/>
  <c r="BA80" i="26"/>
  <c r="BA76" i="26"/>
  <c r="BA72" i="26"/>
  <c r="BA69" i="26"/>
  <c r="BA66" i="26"/>
  <c r="BA62" i="26"/>
  <c r="BA133" i="26"/>
  <c r="BA96" i="26"/>
  <c r="BA68" i="26"/>
  <c r="BA59" i="26"/>
  <c r="BA56" i="26"/>
  <c r="BA47" i="26"/>
  <c r="BA43" i="26"/>
  <c r="BA41" i="26"/>
  <c r="BA38" i="26"/>
  <c r="BA35" i="26"/>
  <c r="BA32" i="26"/>
  <c r="BA28" i="26"/>
  <c r="BA23" i="26"/>
  <c r="BA20" i="26"/>
  <c r="BA16" i="26"/>
  <c r="BA13" i="26"/>
  <c r="BA10" i="26"/>
  <c r="BA4" i="26"/>
  <c r="BA65" i="26"/>
  <c r="BA61" i="26"/>
  <c r="BA53" i="26"/>
  <c r="BA50" i="26"/>
  <c r="BA46" i="26"/>
  <c r="BA40" i="26"/>
  <c r="BA31" i="26"/>
  <c r="BA27" i="26"/>
  <c r="BA25" i="26"/>
  <c r="BA22" i="26"/>
  <c r="BA19" i="26"/>
  <c r="BA169" i="26"/>
  <c r="BA125" i="26"/>
  <c r="BA86" i="26"/>
  <c r="BA55" i="26"/>
  <c r="BA52" i="26"/>
  <c r="BA49" i="26"/>
  <c r="BA45" i="26"/>
  <c r="BA42" i="26"/>
  <c r="BA37" i="26"/>
  <c r="BA34" i="26"/>
  <c r="BA30" i="26"/>
  <c r="BA24" i="26"/>
  <c r="BA18" i="26"/>
  <c r="BA15" i="26"/>
  <c r="BA11" i="26"/>
  <c r="BA9" i="26"/>
  <c r="BA6" i="26"/>
  <c r="AS3" i="26"/>
  <c r="AS5" i="26"/>
  <c r="AW5" i="26"/>
  <c r="AR6" i="26"/>
  <c r="BA7" i="26"/>
  <c r="AX9" i="26"/>
  <c r="AR10" i="26"/>
  <c r="AM10" i="26" s="1"/>
  <c r="AZ10" i="26"/>
  <c r="AX13" i="26"/>
  <c r="AS14" i="26"/>
  <c r="AQ17" i="26"/>
  <c r="AW17" i="26"/>
  <c r="AR18" i="26"/>
  <c r="AZ18" i="26"/>
  <c r="AW21" i="26"/>
  <c r="AX23" i="26"/>
  <c r="AZ24" i="26"/>
  <c r="AX28" i="26"/>
  <c r="BA29" i="26"/>
  <c r="AX32" i="26"/>
  <c r="BA33" i="26"/>
  <c r="AX35" i="26"/>
  <c r="BA36" i="26"/>
  <c r="AX38" i="26"/>
  <c r="BA39" i="26"/>
  <c r="AU40" i="26"/>
  <c r="AR42" i="26"/>
  <c r="AS44" i="26"/>
  <c r="AR45" i="26"/>
  <c r="AQ46" i="26"/>
  <c r="AS48" i="26"/>
  <c r="AR49" i="26"/>
  <c r="AQ50" i="26"/>
  <c r="BA51" i="26"/>
  <c r="AW54" i="26"/>
  <c r="AZ55" i="26"/>
  <c r="AW57" i="26"/>
  <c r="BA58" i="26"/>
  <c r="AZ62" i="26"/>
  <c r="AR66" i="26"/>
  <c r="AX74" i="26"/>
  <c r="AX95" i="26"/>
  <c r="BA114" i="26"/>
  <c r="BA129" i="26"/>
  <c r="AM109" i="26"/>
  <c r="AS194" i="26"/>
  <c r="AS190" i="26"/>
  <c r="AS186" i="26"/>
  <c r="AS184" i="26"/>
  <c r="AS180" i="26"/>
  <c r="AS176" i="26"/>
  <c r="AS172" i="26"/>
  <c r="AS168" i="26"/>
  <c r="AS195" i="26"/>
  <c r="AS191" i="26"/>
  <c r="AS187" i="26"/>
  <c r="AS183" i="26"/>
  <c r="AS179" i="26"/>
  <c r="AS175" i="26"/>
  <c r="AS171" i="26"/>
  <c r="AS192" i="26"/>
  <c r="AS188" i="26"/>
  <c r="AS182" i="26"/>
  <c r="AS178" i="26"/>
  <c r="AS174" i="26"/>
  <c r="AS170" i="26"/>
  <c r="AS166" i="26"/>
  <c r="AS164" i="26"/>
  <c r="AS161" i="26"/>
  <c r="AS157" i="26"/>
  <c r="AS150" i="26"/>
  <c r="AS146" i="26"/>
  <c r="AS165" i="26"/>
  <c r="AS163" i="26"/>
  <c r="AS160" i="26"/>
  <c r="AS156" i="26"/>
  <c r="AS153" i="26"/>
  <c r="AS149" i="26"/>
  <c r="AS143" i="26"/>
  <c r="AS139" i="26"/>
  <c r="AS193" i="26"/>
  <c r="AS189" i="26"/>
  <c r="AS185" i="26"/>
  <c r="AS181" i="26"/>
  <c r="AS177" i="26"/>
  <c r="AS173" i="26"/>
  <c r="AS169" i="26"/>
  <c r="AS159" i="26"/>
  <c r="AS155" i="26"/>
  <c r="AS152" i="26"/>
  <c r="AS148" i="26"/>
  <c r="AS135" i="26"/>
  <c r="AS132" i="26"/>
  <c r="AS128" i="26"/>
  <c r="AS124" i="26"/>
  <c r="AS119" i="26"/>
  <c r="AS116" i="26"/>
  <c r="AS113" i="26"/>
  <c r="AS109" i="26"/>
  <c r="AS106" i="26"/>
  <c r="AS100" i="26"/>
  <c r="AS97" i="26"/>
  <c r="AS167" i="26"/>
  <c r="AS144" i="26"/>
  <c r="AS142" i="26"/>
  <c r="AS140" i="26"/>
  <c r="AS137" i="26"/>
  <c r="AS134" i="26"/>
  <c r="AS131" i="26"/>
  <c r="AS127" i="26"/>
  <c r="AS123" i="26"/>
  <c r="AS121" i="26"/>
  <c r="AS118" i="26"/>
  <c r="AS115" i="26"/>
  <c r="AS112" i="26"/>
  <c r="AS162" i="26"/>
  <c r="AS158" i="26"/>
  <c r="AS154" i="26"/>
  <c r="AS136" i="26"/>
  <c r="AS130" i="26"/>
  <c r="AS126" i="26"/>
  <c r="AS120" i="26"/>
  <c r="AS111" i="26"/>
  <c r="AS107" i="26"/>
  <c r="AS105" i="26"/>
  <c r="AS102" i="26"/>
  <c r="AS151" i="26"/>
  <c r="AS147" i="26"/>
  <c r="AS122" i="26"/>
  <c r="AS117" i="26"/>
  <c r="AS101" i="26"/>
  <c r="AS92" i="26"/>
  <c r="AS89" i="26"/>
  <c r="AS85" i="26"/>
  <c r="AS82" i="26"/>
  <c r="AS78" i="26"/>
  <c r="AS74" i="26"/>
  <c r="AS70" i="26"/>
  <c r="AS67" i="26"/>
  <c r="AS64" i="26"/>
  <c r="AS60" i="26"/>
  <c r="AS108" i="26"/>
  <c r="AS104" i="26"/>
  <c r="AS96" i="26"/>
  <c r="AS94" i="26"/>
  <c r="AS91" i="26"/>
  <c r="AS88" i="26"/>
  <c r="AS84" i="26"/>
  <c r="AS81" i="26"/>
  <c r="AS77" i="26"/>
  <c r="AS73" i="26"/>
  <c r="AS145" i="26"/>
  <c r="AS138" i="26"/>
  <c r="AS133" i="26"/>
  <c r="AS129" i="26"/>
  <c r="AS125" i="26"/>
  <c r="AS114" i="26"/>
  <c r="AS103" i="26"/>
  <c r="AS99" i="26"/>
  <c r="AS90" i="26"/>
  <c r="AS87" i="26"/>
  <c r="AS83" i="26"/>
  <c r="AS80" i="26"/>
  <c r="AS76" i="26"/>
  <c r="AS72" i="26"/>
  <c r="AS69" i="26"/>
  <c r="AS66" i="26"/>
  <c r="AS62" i="26"/>
  <c r="AS93" i="26"/>
  <c r="AS63" i="26"/>
  <c r="AS56" i="26"/>
  <c r="AS47" i="26"/>
  <c r="AS43" i="26"/>
  <c r="AS41" i="26"/>
  <c r="AS38" i="26"/>
  <c r="AS35" i="26"/>
  <c r="AS32" i="26"/>
  <c r="AS28" i="26"/>
  <c r="AS23" i="26"/>
  <c r="AS20" i="26"/>
  <c r="AS16" i="26"/>
  <c r="AS13" i="26"/>
  <c r="AS10" i="26"/>
  <c r="AS4" i="26"/>
  <c r="AM4" i="26" s="1"/>
  <c r="AS110" i="26"/>
  <c r="AS95" i="26"/>
  <c r="AS86" i="26"/>
  <c r="AS68" i="26"/>
  <c r="AS53" i="26"/>
  <c r="AS50" i="26"/>
  <c r="AS46" i="26"/>
  <c r="AS40" i="26"/>
  <c r="AS31" i="26"/>
  <c r="AS27" i="26"/>
  <c r="AS25" i="26"/>
  <c r="AS22" i="26"/>
  <c r="AS19" i="26"/>
  <c r="AS141" i="26"/>
  <c r="AS79" i="26"/>
  <c r="AS75" i="26"/>
  <c r="AS71" i="26"/>
  <c r="AS65" i="26"/>
  <c r="AS61" i="26"/>
  <c r="AS59" i="26"/>
  <c r="AS58" i="26"/>
  <c r="AS55" i="26"/>
  <c r="AS52" i="26"/>
  <c r="AS49" i="26"/>
  <c r="AS45" i="26"/>
  <c r="AS42" i="26"/>
  <c r="AS37" i="26"/>
  <c r="AS34" i="26"/>
  <c r="AS30" i="26"/>
  <c r="AS24" i="26"/>
  <c r="AS18" i="26"/>
  <c r="AS15" i="26"/>
  <c r="AS11" i="26"/>
  <c r="AS9" i="26"/>
  <c r="AS6" i="26"/>
  <c r="AX195" i="26"/>
  <c r="AX191" i="26"/>
  <c r="AX187" i="26"/>
  <c r="AX183" i="26"/>
  <c r="AX179" i="26"/>
  <c r="AX175" i="26"/>
  <c r="AX171" i="26"/>
  <c r="AX167" i="26"/>
  <c r="AX192" i="26"/>
  <c r="AX188" i="26"/>
  <c r="AX182" i="26"/>
  <c r="AX178" i="26"/>
  <c r="AX174" i="26"/>
  <c r="AX170" i="26"/>
  <c r="AX193" i="26"/>
  <c r="AX189" i="26"/>
  <c r="AX185" i="26"/>
  <c r="AX181" i="26"/>
  <c r="AX177" i="26"/>
  <c r="AX173" i="26"/>
  <c r="AX169" i="26"/>
  <c r="AX165" i="26"/>
  <c r="AX163" i="26"/>
  <c r="AX160" i="26"/>
  <c r="AX156" i="26"/>
  <c r="AX153" i="26"/>
  <c r="AX149" i="26"/>
  <c r="AX194" i="26"/>
  <c r="AX190" i="26"/>
  <c r="AX186" i="26"/>
  <c r="AX159" i="26"/>
  <c r="AX155" i="26"/>
  <c r="AX152" i="26"/>
  <c r="AX148" i="26"/>
  <c r="AX145" i="26"/>
  <c r="AX142" i="26"/>
  <c r="AX162" i="26"/>
  <c r="AX158" i="26"/>
  <c r="AX154" i="26"/>
  <c r="AX151" i="26"/>
  <c r="AX147" i="26"/>
  <c r="AX180" i="26"/>
  <c r="AX150" i="26"/>
  <c r="AX146" i="26"/>
  <c r="AX140" i="26"/>
  <c r="AX137" i="26"/>
  <c r="AX134" i="26"/>
  <c r="AX131" i="26"/>
  <c r="AX127" i="26"/>
  <c r="AX123" i="26"/>
  <c r="AX121" i="26"/>
  <c r="AX118" i="26"/>
  <c r="AX115" i="26"/>
  <c r="AX112" i="26"/>
  <c r="AX108" i="26"/>
  <c r="AX103" i="26"/>
  <c r="AX99" i="26"/>
  <c r="AX96" i="26"/>
  <c r="AX184" i="26"/>
  <c r="AX168" i="26"/>
  <c r="AX164" i="26"/>
  <c r="AX144" i="26"/>
  <c r="AX136" i="26"/>
  <c r="AX130" i="26"/>
  <c r="AX126" i="26"/>
  <c r="AX120" i="26"/>
  <c r="AX172" i="26"/>
  <c r="AX166" i="26"/>
  <c r="AX138" i="26"/>
  <c r="AX133" i="26"/>
  <c r="AX129" i="26"/>
  <c r="AX125" i="26"/>
  <c r="AX122" i="26"/>
  <c r="AX117" i="26"/>
  <c r="AX114" i="26"/>
  <c r="AX110" i="26"/>
  <c r="AX104" i="26"/>
  <c r="AX101" i="26"/>
  <c r="AX98" i="26"/>
  <c r="AX161" i="26"/>
  <c r="AX139" i="26"/>
  <c r="AX106" i="26"/>
  <c r="AX100" i="26"/>
  <c r="AX94" i="26"/>
  <c r="AX91" i="26"/>
  <c r="AX88" i="26"/>
  <c r="AX84" i="26"/>
  <c r="AX81" i="26"/>
  <c r="AX77" i="26"/>
  <c r="AX73" i="26"/>
  <c r="AX63" i="26"/>
  <c r="AX59" i="26"/>
  <c r="AX141" i="26"/>
  <c r="AX135" i="26"/>
  <c r="AX116" i="26"/>
  <c r="AX111" i="26"/>
  <c r="AX107" i="26"/>
  <c r="AX90" i="26"/>
  <c r="AX87" i="26"/>
  <c r="AX83" i="26"/>
  <c r="AX80" i="26"/>
  <c r="AX76" i="26"/>
  <c r="AX72" i="26"/>
  <c r="AX102" i="26"/>
  <c r="AX86" i="26"/>
  <c r="AX79" i="26"/>
  <c r="AX75" i="26"/>
  <c r="AX71" i="26"/>
  <c r="AX68" i="26"/>
  <c r="AX65" i="26"/>
  <c r="AX61" i="26"/>
  <c r="AX124" i="26"/>
  <c r="AX70" i="26"/>
  <c r="AX66" i="26"/>
  <c r="AX62" i="26"/>
  <c r="AX53" i="26"/>
  <c r="AX50" i="26"/>
  <c r="AX46" i="26"/>
  <c r="AX40" i="26"/>
  <c r="AX31" i="26"/>
  <c r="AX27" i="26"/>
  <c r="AX25" i="26"/>
  <c r="AX22" i="26"/>
  <c r="AX19" i="26"/>
  <c r="AX12" i="26"/>
  <c r="AX7" i="26"/>
  <c r="AX3" i="26"/>
  <c r="AX128" i="26"/>
  <c r="AX113" i="26"/>
  <c r="AX97" i="26"/>
  <c r="AX92" i="26"/>
  <c r="AX67" i="26"/>
  <c r="AX58" i="26"/>
  <c r="AX55" i="26"/>
  <c r="AX52" i="26"/>
  <c r="AX49" i="26"/>
  <c r="AX45" i="26"/>
  <c r="AX42" i="26"/>
  <c r="AX37" i="26"/>
  <c r="AX34" i="26"/>
  <c r="AX30" i="26"/>
  <c r="AX24" i="26"/>
  <c r="AX176" i="26"/>
  <c r="AX143" i="26"/>
  <c r="AX132" i="26"/>
  <c r="AX105" i="26"/>
  <c r="AX93" i="26"/>
  <c r="AX89" i="26"/>
  <c r="AX85" i="26"/>
  <c r="AX64" i="26"/>
  <c r="AX60" i="26"/>
  <c r="AX57" i="26"/>
  <c r="AX54" i="26"/>
  <c r="AX51" i="26"/>
  <c r="AX48" i="26"/>
  <c r="AX44" i="26"/>
  <c r="AX39" i="26"/>
  <c r="AX36" i="26"/>
  <c r="AX33" i="26"/>
  <c r="AX29" i="26"/>
  <c r="AX26" i="26"/>
  <c r="AX21" i="26"/>
  <c r="AX17" i="26"/>
  <c r="AX14" i="26"/>
  <c r="AX8" i="26"/>
  <c r="AX5" i="26"/>
  <c r="AS8" i="26"/>
  <c r="AW8" i="26"/>
  <c r="AR9" i="26"/>
  <c r="AM9" i="26" s="1"/>
  <c r="AQ12" i="26"/>
  <c r="AW12" i="26"/>
  <c r="AR13" i="26"/>
  <c r="AM13" i="26" s="1"/>
  <c r="AZ13" i="26"/>
  <c r="AU14" i="26"/>
  <c r="BA14" i="26"/>
  <c r="AX16" i="26"/>
  <c r="AS17" i="26"/>
  <c r="AX20" i="26"/>
  <c r="AQ22" i="26"/>
  <c r="AW26" i="26"/>
  <c r="AQ27" i="26"/>
  <c r="AS29" i="26"/>
  <c r="AR30" i="26"/>
  <c r="AQ31" i="26"/>
  <c r="AS33" i="26"/>
  <c r="AR34" i="26"/>
  <c r="AS36" i="26"/>
  <c r="AR37" i="26"/>
  <c r="AM38" i="26"/>
  <c r="W38" i="26" s="1"/>
  <c r="I38" i="26" s="1"/>
  <c r="AS39" i="26"/>
  <c r="AU46" i="26"/>
  <c r="AU50" i="26"/>
  <c r="AS51" i="26"/>
  <c r="AR52" i="26"/>
  <c r="AQ53" i="26"/>
  <c r="BA54" i="26"/>
  <c r="AX56" i="26"/>
  <c r="BA57" i="26"/>
  <c r="AW59" i="26"/>
  <c r="AW61" i="26"/>
  <c r="AU63" i="26"/>
  <c r="AQ65" i="26"/>
  <c r="AX69" i="26"/>
  <c r="AZ70" i="26"/>
  <c r="BA79" i="26"/>
  <c r="AZ83" i="26"/>
  <c r="AW86" i="26"/>
  <c r="AU91" i="26"/>
  <c r="AX119" i="26"/>
  <c r="AY10" i="26"/>
  <c r="AY13" i="26"/>
  <c r="AP14" i="26"/>
  <c r="AT14" i="26"/>
  <c r="AY16" i="26"/>
  <c r="AP17" i="26"/>
  <c r="AT17" i="26"/>
  <c r="AY20" i="26"/>
  <c r="AP21" i="26"/>
  <c r="AT21" i="26"/>
  <c r="AY23" i="26"/>
  <c r="AP26" i="26"/>
  <c r="AT26" i="26"/>
  <c r="AY28" i="26"/>
  <c r="AP29" i="26"/>
  <c r="AT29" i="26"/>
  <c r="AY32" i="26"/>
  <c r="AP33" i="26"/>
  <c r="AT33" i="26"/>
  <c r="AY35" i="26"/>
  <c r="AP36" i="26"/>
  <c r="AT36" i="26"/>
  <c r="AY38" i="26"/>
  <c r="AP39" i="26"/>
  <c r="AM39" i="26" s="1"/>
  <c r="AT39" i="26"/>
  <c r="AY41" i="26"/>
  <c r="AY43" i="26"/>
  <c r="AP44" i="26"/>
  <c r="AM44" i="26" s="1"/>
  <c r="AT44" i="26"/>
  <c r="AY47" i="26"/>
  <c r="AP48" i="26"/>
  <c r="AT48" i="26"/>
  <c r="AP51" i="26"/>
  <c r="AT51" i="26"/>
  <c r="AP54" i="26"/>
  <c r="AT54" i="26"/>
  <c r="AY56" i="26"/>
  <c r="AP57" i="26"/>
  <c r="AT57" i="26"/>
  <c r="AY59" i="26"/>
  <c r="AP60" i="26"/>
  <c r="AY61" i="26"/>
  <c r="AT62" i="26"/>
  <c r="AP64" i="26"/>
  <c r="AM64" i="26" s="1"/>
  <c r="AY65" i="26"/>
  <c r="AT66" i="26"/>
  <c r="AT70" i="26"/>
  <c r="AP74" i="26"/>
  <c r="AM74" i="26" s="1"/>
  <c r="AP78" i="26"/>
  <c r="AP82" i="26"/>
  <c r="AY84" i="26"/>
  <c r="AY88" i="26"/>
  <c r="AY94" i="26"/>
  <c r="AT111" i="26"/>
  <c r="AT116" i="26"/>
  <c r="AY123" i="26"/>
  <c r="AY183" i="26"/>
  <c r="AP24" i="26"/>
  <c r="AT24" i="26"/>
  <c r="AY26" i="26"/>
  <c r="AY29" i="26"/>
  <c r="AP30" i="26"/>
  <c r="AT30" i="26"/>
  <c r="AY33" i="26"/>
  <c r="AP34" i="26"/>
  <c r="AT34" i="26"/>
  <c r="AY36" i="26"/>
  <c r="AP37" i="26"/>
  <c r="AM37" i="26" s="1"/>
  <c r="AT37" i="26"/>
  <c r="AY39" i="26"/>
  <c r="AP42" i="26"/>
  <c r="AT42" i="26"/>
  <c r="AY44" i="26"/>
  <c r="AP45" i="26"/>
  <c r="AT45" i="26"/>
  <c r="AY48" i="26"/>
  <c r="AP49" i="26"/>
  <c r="AT49" i="26"/>
  <c r="AY51" i="26"/>
  <c r="AP52" i="26"/>
  <c r="AM52" i="26" s="1"/>
  <c r="AT52" i="26"/>
  <c r="AY54" i="26"/>
  <c r="AP55" i="26"/>
  <c r="AT55" i="26"/>
  <c r="AY57" i="26"/>
  <c r="AP58" i="26"/>
  <c r="AT58" i="26"/>
  <c r="AP67" i="26"/>
  <c r="AY68" i="26"/>
  <c r="AT69" i="26"/>
  <c r="AT74" i="26"/>
  <c r="AT78" i="26"/>
  <c r="AP85" i="26"/>
  <c r="AP89" i="26"/>
  <c r="AY91" i="26"/>
  <c r="AP94" i="26"/>
  <c r="AM94" i="26" s="1"/>
  <c r="AY98" i="26"/>
  <c r="AP195" i="26"/>
  <c r="AP191" i="26"/>
  <c r="AP187" i="26"/>
  <c r="AP183" i="26"/>
  <c r="AP179" i="26"/>
  <c r="AP175" i="26"/>
  <c r="AP171" i="26"/>
  <c r="AP192" i="26"/>
  <c r="AP188" i="26"/>
  <c r="AP182" i="26"/>
  <c r="AP178" i="26"/>
  <c r="AM178" i="26" s="1"/>
  <c r="AP174" i="26"/>
  <c r="AP170" i="26"/>
  <c r="AP193" i="26"/>
  <c r="AP189" i="26"/>
  <c r="AM189" i="26" s="1"/>
  <c r="AP185" i="26"/>
  <c r="AP181" i="26"/>
  <c r="AP177" i="26"/>
  <c r="AP173" i="26"/>
  <c r="AM173" i="26" s="1"/>
  <c r="AP169" i="26"/>
  <c r="AP194" i="26"/>
  <c r="AP190" i="26"/>
  <c r="AP186" i="26"/>
  <c r="AM186" i="26" s="1"/>
  <c r="AP165" i="26"/>
  <c r="AP163" i="26"/>
  <c r="AP160" i="26"/>
  <c r="AP156" i="26"/>
  <c r="AM156" i="26" s="1"/>
  <c r="AP153" i="26"/>
  <c r="AP149" i="26"/>
  <c r="AP159" i="26"/>
  <c r="AP155" i="26"/>
  <c r="AM155" i="26" s="1"/>
  <c r="AP152" i="26"/>
  <c r="AP148" i="26"/>
  <c r="AP145" i="26"/>
  <c r="AP142" i="26"/>
  <c r="AP184" i="26"/>
  <c r="AP180" i="26"/>
  <c r="AP176" i="26"/>
  <c r="AP172" i="26"/>
  <c r="AP168" i="26"/>
  <c r="AP167" i="26"/>
  <c r="AP162" i="26"/>
  <c r="AP158" i="26"/>
  <c r="AM158" i="26" s="1"/>
  <c r="AP154" i="26"/>
  <c r="AP151" i="26"/>
  <c r="AP147" i="26"/>
  <c r="AP164" i="26"/>
  <c r="AP137" i="26"/>
  <c r="AP134" i="26"/>
  <c r="AP131" i="26"/>
  <c r="AP127" i="26"/>
  <c r="AP123" i="26"/>
  <c r="AP121" i="26"/>
  <c r="AP118" i="26"/>
  <c r="AP115" i="26"/>
  <c r="AP112" i="26"/>
  <c r="AP108" i="26"/>
  <c r="AP103" i="26"/>
  <c r="AP99" i="26"/>
  <c r="AP96" i="26"/>
  <c r="AP166" i="26"/>
  <c r="AP143" i="26"/>
  <c r="AP141" i="26"/>
  <c r="AM141" i="26" s="1"/>
  <c r="AP139" i="26"/>
  <c r="AP136" i="26"/>
  <c r="AP130" i="26"/>
  <c r="AP126" i="26"/>
  <c r="AM126" i="26" s="1"/>
  <c r="AP120" i="26"/>
  <c r="AP161" i="26"/>
  <c r="AP157" i="26"/>
  <c r="AP138" i="26"/>
  <c r="AP133" i="26"/>
  <c r="AP129" i="26"/>
  <c r="AP125" i="26"/>
  <c r="AP122" i="26"/>
  <c r="AP117" i="26"/>
  <c r="AP114" i="26"/>
  <c r="AP110" i="26"/>
  <c r="AP104" i="26"/>
  <c r="AM104" i="26" s="1"/>
  <c r="W104" i="26" s="1"/>
  <c r="I104" i="26" s="1"/>
  <c r="AP101" i="26"/>
  <c r="AP98" i="26"/>
  <c r="AP135" i="26"/>
  <c r="AP116" i="26"/>
  <c r="AP106" i="26"/>
  <c r="AP100" i="26"/>
  <c r="AP91" i="26"/>
  <c r="AP88" i="26"/>
  <c r="AM88" i="26" s="1"/>
  <c r="AP84" i="26"/>
  <c r="AP81" i="26"/>
  <c r="AP77" i="26"/>
  <c r="AP73" i="26"/>
  <c r="AM73" i="26" s="1"/>
  <c r="AP63" i="26"/>
  <c r="AP59" i="26"/>
  <c r="AP144" i="26"/>
  <c r="AP111" i="26"/>
  <c r="AM111" i="26" s="1"/>
  <c r="AP107" i="26"/>
  <c r="AP97" i="26"/>
  <c r="AP95" i="26"/>
  <c r="AP90" i="26"/>
  <c r="AP87" i="26"/>
  <c r="AP83" i="26"/>
  <c r="AP80" i="26"/>
  <c r="AP76" i="26"/>
  <c r="AP72" i="26"/>
  <c r="AP150" i="26"/>
  <c r="AP146" i="26"/>
  <c r="AP132" i="26"/>
  <c r="AP128" i="26"/>
  <c r="AP124" i="26"/>
  <c r="AP119" i="26"/>
  <c r="AP113" i="26"/>
  <c r="AM113" i="26" s="1"/>
  <c r="AP102" i="26"/>
  <c r="AP93" i="26"/>
  <c r="AP86" i="26"/>
  <c r="AP79" i="26"/>
  <c r="AP75" i="26"/>
  <c r="AP71" i="26"/>
  <c r="AP68" i="26"/>
  <c r="AP65" i="26"/>
  <c r="AP61" i="26"/>
  <c r="AT195" i="26"/>
  <c r="AT191" i="26"/>
  <c r="AT187" i="26"/>
  <c r="AT183" i="26"/>
  <c r="AT179" i="26"/>
  <c r="AT175" i="26"/>
  <c r="AT171" i="26"/>
  <c r="AT167" i="26"/>
  <c r="AT192" i="26"/>
  <c r="AT188" i="26"/>
  <c r="AT182" i="26"/>
  <c r="AT178" i="26"/>
  <c r="AT174" i="26"/>
  <c r="AT170" i="26"/>
  <c r="AT193" i="26"/>
  <c r="AT189" i="26"/>
  <c r="AT185" i="26"/>
  <c r="AT181" i="26"/>
  <c r="AT177" i="26"/>
  <c r="AT173" i="26"/>
  <c r="AT169" i="26"/>
  <c r="AT165" i="26"/>
  <c r="AT163" i="26"/>
  <c r="AT160" i="26"/>
  <c r="AT156" i="26"/>
  <c r="AT153" i="26"/>
  <c r="AT149" i="26"/>
  <c r="AT184" i="26"/>
  <c r="AT180" i="26"/>
  <c r="AT176" i="26"/>
  <c r="AT172" i="26"/>
  <c r="AT168" i="26"/>
  <c r="AT159" i="26"/>
  <c r="AT155" i="26"/>
  <c r="AT152" i="26"/>
  <c r="AT148" i="26"/>
  <c r="AT145" i="26"/>
  <c r="AT142" i="26"/>
  <c r="AT162" i="26"/>
  <c r="AT158" i="26"/>
  <c r="AT154" i="26"/>
  <c r="AT151" i="26"/>
  <c r="AT147" i="26"/>
  <c r="AT186" i="26"/>
  <c r="AT166" i="26"/>
  <c r="AT144" i="26"/>
  <c r="AT140" i="26"/>
  <c r="AT137" i="26"/>
  <c r="AT134" i="26"/>
  <c r="AT131" i="26"/>
  <c r="AT127" i="26"/>
  <c r="AT123" i="26"/>
  <c r="AT121" i="26"/>
  <c r="AT118" i="26"/>
  <c r="AT115" i="26"/>
  <c r="AT112" i="26"/>
  <c r="AT108" i="26"/>
  <c r="AT103" i="26"/>
  <c r="AT99" i="26"/>
  <c r="AT96" i="26"/>
  <c r="AT190" i="26"/>
  <c r="AT161" i="26"/>
  <c r="AT157" i="26"/>
  <c r="AT136" i="26"/>
  <c r="AT130" i="26"/>
  <c r="AT126" i="26"/>
  <c r="AT120" i="26"/>
  <c r="AT194" i="26"/>
  <c r="AT150" i="26"/>
  <c r="AT146" i="26"/>
  <c r="AT143" i="26"/>
  <c r="AT141" i="26"/>
  <c r="AT139" i="26"/>
  <c r="AT138" i="26"/>
  <c r="AT133" i="26"/>
  <c r="AT129" i="26"/>
  <c r="AT125" i="26"/>
  <c r="AT122" i="26"/>
  <c r="AT117" i="26"/>
  <c r="AT114" i="26"/>
  <c r="AT110" i="26"/>
  <c r="AT104" i="26"/>
  <c r="AT101" i="26"/>
  <c r="AT98" i="26"/>
  <c r="AT102" i="26"/>
  <c r="AT94" i="26"/>
  <c r="AT91" i="26"/>
  <c r="AT88" i="26"/>
  <c r="AT84" i="26"/>
  <c r="AT81" i="26"/>
  <c r="AT77" i="26"/>
  <c r="AT73" i="26"/>
  <c r="AT63" i="26"/>
  <c r="AT59" i="26"/>
  <c r="AT164" i="26"/>
  <c r="AT132" i="26"/>
  <c r="AT128" i="26"/>
  <c r="AT124" i="26"/>
  <c r="AT119" i="26"/>
  <c r="AT113" i="26"/>
  <c r="AT109" i="26"/>
  <c r="AT105" i="26"/>
  <c r="AT90" i="26"/>
  <c r="AT87" i="26"/>
  <c r="AT83" i="26"/>
  <c r="AT80" i="26"/>
  <c r="AT76" i="26"/>
  <c r="AT72" i="26"/>
  <c r="AT106" i="26"/>
  <c r="AT100" i="26"/>
  <c r="AT97" i="26"/>
  <c r="AT95" i="26"/>
  <c r="AT93" i="26"/>
  <c r="AT86" i="26"/>
  <c r="AT79" i="26"/>
  <c r="AT75" i="26"/>
  <c r="AT71" i="26"/>
  <c r="AT68" i="26"/>
  <c r="AT65" i="26"/>
  <c r="AT61" i="26"/>
  <c r="AY192" i="26"/>
  <c r="AY188" i="26"/>
  <c r="AY182" i="26"/>
  <c r="AY178" i="26"/>
  <c r="AY174" i="26"/>
  <c r="AY170" i="26"/>
  <c r="AY193" i="26"/>
  <c r="AY189" i="26"/>
  <c r="AY185" i="26"/>
  <c r="AY181" i="26"/>
  <c r="AY177" i="26"/>
  <c r="AY173" i="26"/>
  <c r="AY169" i="26"/>
  <c r="AY194" i="26"/>
  <c r="AY190" i="26"/>
  <c r="AY186" i="26"/>
  <c r="AY184" i="26"/>
  <c r="AY180" i="26"/>
  <c r="AY176" i="26"/>
  <c r="AY172" i="26"/>
  <c r="AY168" i="26"/>
  <c r="AY167" i="26"/>
  <c r="AY159" i="26"/>
  <c r="AY155" i="26"/>
  <c r="AY152" i="26"/>
  <c r="AY148" i="26"/>
  <c r="AY145" i="26"/>
  <c r="AY162" i="26"/>
  <c r="AY158" i="26"/>
  <c r="AY154" i="26"/>
  <c r="AY151" i="26"/>
  <c r="AY147" i="26"/>
  <c r="AY144" i="26"/>
  <c r="AY141" i="26"/>
  <c r="AY138" i="26"/>
  <c r="AY195" i="26"/>
  <c r="AY191" i="26"/>
  <c r="AY187" i="26"/>
  <c r="AY166" i="26"/>
  <c r="AY164" i="26"/>
  <c r="AY161" i="26"/>
  <c r="AY157" i="26"/>
  <c r="AY150" i="26"/>
  <c r="AY146" i="26"/>
  <c r="AY171" i="26"/>
  <c r="AY153" i="26"/>
  <c r="AY149" i="26"/>
  <c r="AY136" i="26"/>
  <c r="AY130" i="26"/>
  <c r="AY126" i="26"/>
  <c r="AY120" i="26"/>
  <c r="AY111" i="26"/>
  <c r="AY107" i="26"/>
  <c r="AY105" i="26"/>
  <c r="AY102" i="26"/>
  <c r="AY95" i="26"/>
  <c r="AY175" i="26"/>
  <c r="AY163" i="26"/>
  <c r="AY142" i="26"/>
  <c r="AY133" i="26"/>
  <c r="AY129" i="26"/>
  <c r="AY125" i="26"/>
  <c r="AY122" i="26"/>
  <c r="AY117" i="26"/>
  <c r="AY114" i="26"/>
  <c r="AY179" i="26"/>
  <c r="AY165" i="26"/>
  <c r="AY143" i="26"/>
  <c r="AY139" i="26"/>
  <c r="AY135" i="26"/>
  <c r="AY132" i="26"/>
  <c r="AY128" i="26"/>
  <c r="AY124" i="26"/>
  <c r="AY119" i="26"/>
  <c r="AY116" i="26"/>
  <c r="AY113" i="26"/>
  <c r="AY109" i="26"/>
  <c r="AY106" i="26"/>
  <c r="AY100" i="26"/>
  <c r="AY97" i="26"/>
  <c r="AY140" i="26"/>
  <c r="AY137" i="26"/>
  <c r="AY101" i="26"/>
  <c r="AY90" i="26"/>
  <c r="AY87" i="26"/>
  <c r="AY83" i="26"/>
  <c r="AY80" i="26"/>
  <c r="AY76" i="26"/>
  <c r="AY72" i="26"/>
  <c r="AY69" i="26"/>
  <c r="AY66" i="26"/>
  <c r="AY62" i="26"/>
  <c r="AY156" i="26"/>
  <c r="AY134" i="26"/>
  <c r="AY115" i="26"/>
  <c r="AY108" i="26"/>
  <c r="AY104" i="26"/>
  <c r="AY96" i="26"/>
  <c r="AY86" i="26"/>
  <c r="AY79" i="26"/>
  <c r="AY75" i="26"/>
  <c r="AY71" i="26"/>
  <c r="AY160" i="26"/>
  <c r="AY121" i="26"/>
  <c r="AY103" i="26"/>
  <c r="AY99" i="26"/>
  <c r="AY93" i="26"/>
  <c r="AY92" i="26"/>
  <c r="AY89" i="26"/>
  <c r="AY85" i="26"/>
  <c r="AY82" i="26"/>
  <c r="AY78" i="26"/>
  <c r="AY74" i="26"/>
  <c r="AY70" i="26"/>
  <c r="AY67" i="26"/>
  <c r="AY64" i="26"/>
  <c r="AY60" i="26"/>
  <c r="AP3" i="26"/>
  <c r="AT3" i="26"/>
  <c r="AY6" i="26"/>
  <c r="AP7" i="26"/>
  <c r="AT7" i="26"/>
  <c r="AY9" i="26"/>
  <c r="AY11" i="26"/>
  <c r="AP12" i="26"/>
  <c r="AT12" i="26"/>
  <c r="AY15" i="26"/>
  <c r="AY18" i="26"/>
  <c r="AP19" i="26"/>
  <c r="AT19" i="26"/>
  <c r="AP22" i="26"/>
  <c r="AM22" i="26" s="1"/>
  <c r="AT22" i="26"/>
  <c r="AY24" i="26"/>
  <c r="AP25" i="26"/>
  <c r="AT25" i="26"/>
  <c r="AP27" i="26"/>
  <c r="AT27" i="26"/>
  <c r="AY30" i="26"/>
  <c r="AP31" i="26"/>
  <c r="AM31" i="26" s="1"/>
  <c r="AT31" i="26"/>
  <c r="AY34" i="26"/>
  <c r="AY37" i="26"/>
  <c r="AP40" i="26"/>
  <c r="AM40" i="26" s="1"/>
  <c r="AT40" i="26"/>
  <c r="AY42" i="26"/>
  <c r="AY45" i="26"/>
  <c r="AP46" i="26"/>
  <c r="AM46" i="26" s="1"/>
  <c r="AT46" i="26"/>
  <c r="AY49" i="26"/>
  <c r="AP50" i="26"/>
  <c r="AT50" i="26"/>
  <c r="AY52" i="26"/>
  <c r="AP53" i="26"/>
  <c r="AT53" i="26"/>
  <c r="AY55" i="26"/>
  <c r="AY58" i="26"/>
  <c r="AT60" i="26"/>
  <c r="AP62" i="26"/>
  <c r="AY63" i="26"/>
  <c r="AT64" i="26"/>
  <c r="AP66" i="26"/>
  <c r="AP70" i="26"/>
  <c r="AT85" i="26"/>
  <c r="AT89" i="26"/>
  <c r="AP92" i="26"/>
  <c r="AP105" i="26"/>
  <c r="AT107" i="26"/>
  <c r="AY131" i="26"/>
  <c r="AP140" i="26"/>
  <c r="AW9" i="28"/>
  <c r="AQ4" i="28"/>
  <c r="BA3" i="28"/>
  <c r="BA4" i="28"/>
  <c r="BA11" i="28"/>
  <c r="BA12" i="28"/>
  <c r="AY4" i="28"/>
  <c r="AZ3" i="28"/>
  <c r="AP4" i="28"/>
  <c r="AZ4" i="28"/>
  <c r="AY14" i="28"/>
  <c r="AZ23" i="28"/>
  <c r="AS21" i="28"/>
  <c r="AY7" i="28"/>
  <c r="AQ13" i="28"/>
  <c r="AZ15" i="28"/>
  <c r="AS19" i="28"/>
  <c r="AQ14" i="28"/>
  <c r="AS12" i="28"/>
  <c r="AP3" i="28"/>
  <c r="AP5" i="28"/>
  <c r="AY6" i="28"/>
  <c r="AQ3" i="28"/>
  <c r="AX3" i="28"/>
  <c r="AS4" i="28"/>
  <c r="AU5" i="28"/>
  <c r="AQ6" i="28"/>
  <c r="AZ6" i="28"/>
  <c r="AP7" i="28"/>
  <c r="AP10" i="28"/>
  <c r="AS3" i="28"/>
  <c r="AY3" i="28"/>
  <c r="AQ7" i="28"/>
  <c r="AU10" i="28"/>
  <c r="AP11" i="28"/>
  <c r="AQ15" i="28"/>
  <c r="AX53" i="28"/>
  <c r="AX51" i="28"/>
  <c r="AX54" i="28"/>
  <c r="AX52" i="28"/>
  <c r="AX46" i="28"/>
  <c r="AX38" i="28"/>
  <c r="AX48" i="28"/>
  <c r="AX47" i="28"/>
  <c r="AX43" i="28"/>
  <c r="AX49" i="28"/>
  <c r="AX37" i="28"/>
  <c r="AX33" i="28"/>
  <c r="AX30" i="28"/>
  <c r="AX27" i="28"/>
  <c r="AX50" i="28"/>
  <c r="AX39" i="28"/>
  <c r="AX44" i="28"/>
  <c r="AX45" i="28"/>
  <c r="AX42" i="28"/>
  <c r="AX41" i="28"/>
  <c r="AX32" i="28"/>
  <c r="AX35" i="28"/>
  <c r="AX31" i="28"/>
  <c r="AX26" i="28"/>
  <c r="AX40" i="28"/>
  <c r="AX19" i="28"/>
  <c r="AX17" i="28"/>
  <c r="AX28" i="28"/>
  <c r="AX36" i="28"/>
  <c r="AX34" i="28"/>
  <c r="AX29" i="28"/>
  <c r="AX23" i="28"/>
  <c r="AX25" i="28"/>
  <c r="AX24" i="28"/>
  <c r="AX22" i="28"/>
  <c r="AX21" i="28"/>
  <c r="AX20" i="28"/>
  <c r="AX18" i="28"/>
  <c r="AX14" i="28"/>
  <c r="AX7" i="28"/>
  <c r="AX15" i="28"/>
  <c r="AX12" i="28"/>
  <c r="AX6" i="28"/>
  <c r="AX4" i="28"/>
  <c r="AX10" i="28"/>
  <c r="AX5" i="28"/>
  <c r="AX16" i="28"/>
  <c r="AX13" i="28"/>
  <c r="AX9" i="28"/>
  <c r="AT49" i="28"/>
  <c r="AT50" i="28"/>
  <c r="AT48" i="28"/>
  <c r="AT47" i="28"/>
  <c r="AT54" i="28"/>
  <c r="AT51" i="28"/>
  <c r="AT53" i="28"/>
  <c r="AT46" i="28"/>
  <c r="AT41" i="28"/>
  <c r="AT38" i="28"/>
  <c r="AT32" i="28"/>
  <c r="AT35" i="28"/>
  <c r="AT52" i="28"/>
  <c r="AT33" i="28"/>
  <c r="AT30" i="28"/>
  <c r="AT39" i="28"/>
  <c r="AT34" i="28"/>
  <c r="AT45" i="28"/>
  <c r="AT44" i="28"/>
  <c r="AT25" i="28"/>
  <c r="AT23" i="28"/>
  <c r="AT43" i="28"/>
  <c r="AT31" i="28"/>
  <c r="AT27" i="28"/>
  <c r="AT22" i="28"/>
  <c r="AT21" i="28"/>
  <c r="AT37" i="28"/>
  <c r="AT29" i="28"/>
  <c r="AT42" i="28"/>
  <c r="AT40" i="28"/>
  <c r="AT26" i="28"/>
  <c r="AT24" i="28"/>
  <c r="AT36" i="28"/>
  <c r="AT28" i="28"/>
  <c r="AT20" i="28"/>
  <c r="AT19" i="28"/>
  <c r="AT18" i="28"/>
  <c r="AT17" i="28"/>
  <c r="AT10" i="28"/>
  <c r="AT5" i="28"/>
  <c r="AT16" i="28"/>
  <c r="AT13" i="28"/>
  <c r="AT9" i="28"/>
  <c r="AT11" i="28"/>
  <c r="AT3" i="28"/>
  <c r="AT15" i="28"/>
  <c r="AT14" i="28"/>
  <c r="AT7" i="28"/>
  <c r="AT12" i="28"/>
  <c r="AT6" i="28"/>
  <c r="AT4" i="28"/>
  <c r="AU52" i="28"/>
  <c r="AU50" i="28"/>
  <c r="AU53" i="28"/>
  <c r="AU51" i="28"/>
  <c r="AU54" i="28"/>
  <c r="AU42" i="28"/>
  <c r="AU37" i="28"/>
  <c r="AU46" i="28"/>
  <c r="AU45" i="28"/>
  <c r="AU38" i="28"/>
  <c r="AU32" i="28"/>
  <c r="AU26" i="28"/>
  <c r="AU35" i="28"/>
  <c r="AU49" i="28"/>
  <c r="AU48" i="28"/>
  <c r="AU36" i="28"/>
  <c r="AU31" i="28"/>
  <c r="AU47" i="28"/>
  <c r="AU39" i="28"/>
  <c r="AU44" i="28"/>
  <c r="AU43" i="28"/>
  <c r="AU40" i="28"/>
  <c r="AU34" i="28"/>
  <c r="AU30" i="28"/>
  <c r="AU25" i="28"/>
  <c r="AU27" i="28"/>
  <c r="AU22" i="28"/>
  <c r="AU21" i="28"/>
  <c r="AU29" i="28"/>
  <c r="AU33" i="28"/>
  <c r="AU41" i="28"/>
  <c r="AU28" i="28"/>
  <c r="AU23" i="28"/>
  <c r="AU24" i="28"/>
  <c r="AR7" i="28"/>
  <c r="AZ7" i="28"/>
  <c r="AP9" i="28"/>
  <c r="AQ11" i="28"/>
  <c r="AY11" i="28"/>
  <c r="AW13" i="28"/>
  <c r="AR14" i="28"/>
  <c r="AZ14" i="28"/>
  <c r="AR15" i="28"/>
  <c r="BA15" i="28"/>
  <c r="AW16" i="28"/>
  <c r="AU19" i="28"/>
  <c r="AW50" i="28"/>
  <c r="AW51" i="28"/>
  <c r="AW49" i="28"/>
  <c r="AW52" i="28"/>
  <c r="AW53" i="28"/>
  <c r="AW41" i="28"/>
  <c r="AW48" i="28"/>
  <c r="AW47" i="28"/>
  <c r="AW43" i="28"/>
  <c r="AW36" i="28"/>
  <c r="AW31" i="28"/>
  <c r="AW37" i="28"/>
  <c r="AW33" i="28"/>
  <c r="AW30" i="28"/>
  <c r="AW54" i="28"/>
  <c r="AW44" i="28"/>
  <c r="AW40" i="28"/>
  <c r="AW34" i="28"/>
  <c r="AW45" i="28"/>
  <c r="AW42" i="28"/>
  <c r="AW38" i="28"/>
  <c r="AW32" i="28"/>
  <c r="AW29" i="28"/>
  <c r="AW24" i="28"/>
  <c r="AW26" i="28"/>
  <c r="AW46" i="28"/>
  <c r="AW28" i="28"/>
  <c r="AW39" i="28"/>
  <c r="AW35" i="28"/>
  <c r="AW25" i="28"/>
  <c r="AW23" i="28"/>
  <c r="AW27" i="28"/>
  <c r="AW22" i="28"/>
  <c r="AW15" i="28"/>
  <c r="AW21" i="28"/>
  <c r="AW20" i="28"/>
  <c r="AW19" i="28"/>
  <c r="AW18" i="28"/>
  <c r="AR3" i="28"/>
  <c r="AU4" i="28"/>
  <c r="AW5" i="28"/>
  <c r="AU6" i="28"/>
  <c r="AS7" i="28"/>
  <c r="BA7" i="28"/>
  <c r="AQ9" i="28"/>
  <c r="AY9" i="28"/>
  <c r="AW10" i="28"/>
  <c r="AR11" i="28"/>
  <c r="AZ11" i="28"/>
  <c r="AU12" i="28"/>
  <c r="AP13" i="28"/>
  <c r="AS14" i="28"/>
  <c r="BA14" i="28"/>
  <c r="AS15" i="28"/>
  <c r="AW17" i="28"/>
  <c r="BA21" i="28"/>
  <c r="AS11" i="28"/>
  <c r="AY16" i="28"/>
  <c r="AY17" i="28"/>
  <c r="AP53" i="28"/>
  <c r="AP51" i="28"/>
  <c r="AP54" i="28"/>
  <c r="AP52" i="28"/>
  <c r="AP46" i="28"/>
  <c r="AP49" i="28"/>
  <c r="AP38" i="28"/>
  <c r="AP48" i="28"/>
  <c r="AP47" i="28"/>
  <c r="AP50" i="28"/>
  <c r="AP43" i="28"/>
  <c r="AP33" i="28"/>
  <c r="AP30" i="28"/>
  <c r="AP27" i="28"/>
  <c r="AP44" i="28"/>
  <c r="AP39" i="28"/>
  <c r="AP45" i="28"/>
  <c r="AP42" i="28"/>
  <c r="AP40" i="28"/>
  <c r="AP32" i="28"/>
  <c r="AP35" i="28"/>
  <c r="AP26" i="28"/>
  <c r="AP34" i="28"/>
  <c r="AP28" i="28"/>
  <c r="AP19" i="28"/>
  <c r="AP17" i="28"/>
  <c r="AP31" i="28"/>
  <c r="AP37" i="28"/>
  <c r="AP41" i="28"/>
  <c r="AP36" i="28"/>
  <c r="AP29" i="28"/>
  <c r="AP21" i="28"/>
  <c r="AP20" i="28"/>
  <c r="AP18" i="28"/>
  <c r="AP23" i="28"/>
  <c r="AP25" i="28"/>
  <c r="AP24" i="28"/>
  <c r="AY48" i="28"/>
  <c r="AY54" i="28"/>
  <c r="AY49" i="28"/>
  <c r="AY47" i="28"/>
  <c r="AY53" i="28"/>
  <c r="AY51" i="28"/>
  <c r="AY45" i="28"/>
  <c r="AY40" i="28"/>
  <c r="AY52" i="28"/>
  <c r="AY50" i="28"/>
  <c r="AY39" i="28"/>
  <c r="AY44" i="28"/>
  <c r="AY34" i="28"/>
  <c r="AY43" i="28"/>
  <c r="AY41" i="28"/>
  <c r="AY32" i="28"/>
  <c r="AY38" i="28"/>
  <c r="AY35" i="28"/>
  <c r="AY46" i="28"/>
  <c r="AY36" i="28"/>
  <c r="AY31" i="28"/>
  <c r="AY26" i="28"/>
  <c r="AY37" i="28"/>
  <c r="AY33" i="28"/>
  <c r="AY42" i="28"/>
  <c r="AY28" i="28"/>
  <c r="AY20" i="28"/>
  <c r="AY18" i="28"/>
  <c r="AY25" i="28"/>
  <c r="AY23" i="28"/>
  <c r="AY30" i="28"/>
  <c r="AY29" i="28"/>
  <c r="AY27" i="28"/>
  <c r="AY24" i="28"/>
  <c r="AY22" i="28"/>
  <c r="AY21" i="28"/>
  <c r="AY19" i="28"/>
  <c r="AW4" i="28"/>
  <c r="AQ5" i="28"/>
  <c r="AY5" i="28"/>
  <c r="AW6" i="28"/>
  <c r="AU7" i="28"/>
  <c r="AS9" i="28"/>
  <c r="BA9" i="28"/>
  <c r="AQ10" i="28"/>
  <c r="AY10" i="28"/>
  <c r="AW12" i="28"/>
  <c r="AR13" i="28"/>
  <c r="AZ13" i="28"/>
  <c r="AU14" i="28"/>
  <c r="AU15" i="28"/>
  <c r="BA16" i="28"/>
  <c r="AS18" i="28"/>
  <c r="AP22" i="28"/>
  <c r="AQ48" i="28"/>
  <c r="AQ54" i="28"/>
  <c r="AQ49" i="28"/>
  <c r="AQ47" i="28"/>
  <c r="AQ52" i="28"/>
  <c r="AQ45" i="28"/>
  <c r="AQ40" i="28"/>
  <c r="AQ50" i="28"/>
  <c r="AQ53" i="28"/>
  <c r="AQ51" i="28"/>
  <c r="AQ44" i="28"/>
  <c r="AQ39" i="28"/>
  <c r="AQ43" i="28"/>
  <c r="AQ42" i="28"/>
  <c r="AQ46" i="28"/>
  <c r="AQ41" i="28"/>
  <c r="AQ34" i="28"/>
  <c r="AQ38" i="28"/>
  <c r="AQ32" i="28"/>
  <c r="AQ35" i="28"/>
  <c r="AQ37" i="28"/>
  <c r="AQ36" i="28"/>
  <c r="AQ31" i="28"/>
  <c r="AQ28" i="28"/>
  <c r="AQ30" i="28"/>
  <c r="AQ20" i="28"/>
  <c r="AQ18" i="28"/>
  <c r="AQ33" i="28"/>
  <c r="AQ25" i="28"/>
  <c r="AQ23" i="28"/>
  <c r="AQ27" i="28"/>
  <c r="AQ29" i="28"/>
  <c r="AQ26" i="28"/>
  <c r="AQ24" i="28"/>
  <c r="AQ19" i="28"/>
  <c r="AQ17" i="28"/>
  <c r="AQ22" i="28"/>
  <c r="AZ51" i="28"/>
  <c r="AZ49" i="28"/>
  <c r="AZ52" i="28"/>
  <c r="AZ46" i="28"/>
  <c r="AZ50" i="28"/>
  <c r="AZ53" i="28"/>
  <c r="AZ41" i="28"/>
  <c r="AZ48" i="28"/>
  <c r="AZ42" i="28"/>
  <c r="AZ44" i="28"/>
  <c r="AZ54" i="28"/>
  <c r="AZ39" i="28"/>
  <c r="AZ47" i="28"/>
  <c r="AZ34" i="28"/>
  <c r="AZ40" i="28"/>
  <c r="AZ45" i="28"/>
  <c r="AZ38" i="28"/>
  <c r="AZ35" i="28"/>
  <c r="AZ36" i="28"/>
  <c r="AZ31" i="28"/>
  <c r="AZ37" i="28"/>
  <c r="AZ33" i="28"/>
  <c r="AZ30" i="28"/>
  <c r="AZ43" i="28"/>
  <c r="AZ28" i="28"/>
  <c r="AZ20" i="28"/>
  <c r="AZ22" i="28"/>
  <c r="AZ32" i="28"/>
  <c r="AZ29" i="28"/>
  <c r="AZ27" i="28"/>
  <c r="AZ24" i="28"/>
  <c r="AZ26" i="28"/>
  <c r="AZ16" i="28"/>
  <c r="AZ25" i="28"/>
  <c r="AZ21" i="28"/>
  <c r="AZ19" i="28"/>
  <c r="AZ18" i="28"/>
  <c r="AZ17" i="28"/>
  <c r="AU3" i="28"/>
  <c r="AR5" i="28"/>
  <c r="AZ5" i="28"/>
  <c r="AP6" i="28"/>
  <c r="AR10" i="28"/>
  <c r="AZ10" i="28"/>
  <c r="AU11" i="28"/>
  <c r="AP12" i="28"/>
  <c r="AS13" i="28"/>
  <c r="BA13" i="28"/>
  <c r="AS16" i="28"/>
  <c r="AU18" i="28"/>
  <c r="AS20" i="28"/>
  <c r="AR51" i="28"/>
  <c r="AR49" i="28"/>
  <c r="AR52" i="28"/>
  <c r="AR46" i="28"/>
  <c r="AR50" i="28"/>
  <c r="AR53" i="28"/>
  <c r="AR48" i="28"/>
  <c r="AR47" i="28"/>
  <c r="AR41" i="28"/>
  <c r="AR54" i="28"/>
  <c r="AR42" i="28"/>
  <c r="AR44" i="28"/>
  <c r="AR43" i="28"/>
  <c r="AR45" i="28"/>
  <c r="AR40" i="28"/>
  <c r="AR34" i="28"/>
  <c r="AR35" i="28"/>
  <c r="AR37" i="28"/>
  <c r="AR36" i="28"/>
  <c r="AR31" i="28"/>
  <c r="AR33" i="28"/>
  <c r="AR30" i="28"/>
  <c r="AR38" i="28"/>
  <c r="AR28" i="28"/>
  <c r="AR20" i="28"/>
  <c r="AR27" i="28"/>
  <c r="AR22" i="28"/>
  <c r="AR29" i="28"/>
  <c r="AR26" i="28"/>
  <c r="AR24" i="28"/>
  <c r="AR39" i="28"/>
  <c r="AR32" i="28"/>
  <c r="AR21" i="28"/>
  <c r="AR16" i="28"/>
  <c r="AR19" i="28"/>
  <c r="AR18" i="28"/>
  <c r="AR23" i="28"/>
  <c r="AR25" i="28"/>
  <c r="AR17" i="28"/>
  <c r="BA54" i="28"/>
  <c r="BA52" i="28"/>
  <c r="BA47" i="28"/>
  <c r="BA53" i="28"/>
  <c r="BA51" i="28"/>
  <c r="BA46" i="28"/>
  <c r="BA43" i="28"/>
  <c r="BA39" i="28"/>
  <c r="BA48" i="28"/>
  <c r="BA49" i="28"/>
  <c r="BA44" i="28"/>
  <c r="BA50" i="28"/>
  <c r="BA34" i="28"/>
  <c r="BA28" i="28"/>
  <c r="BA40" i="28"/>
  <c r="BA45" i="28"/>
  <c r="BA42" i="28"/>
  <c r="BA32" i="28"/>
  <c r="BA36" i="28"/>
  <c r="BA31" i="28"/>
  <c r="BA37" i="28"/>
  <c r="BA33" i="28"/>
  <c r="BA25" i="28"/>
  <c r="BA23" i="28"/>
  <c r="BA41" i="28"/>
  <c r="BA35" i="28"/>
  <c r="BA29" i="28"/>
  <c r="BA27" i="28"/>
  <c r="BA30" i="28"/>
  <c r="BA38" i="28"/>
  <c r="BA26" i="28"/>
  <c r="BA24" i="28"/>
  <c r="BA19" i="28"/>
  <c r="BA18" i="28"/>
  <c r="BA20" i="28"/>
  <c r="BA17" i="28"/>
  <c r="AS5" i="28"/>
  <c r="BA5" i="28"/>
  <c r="AW7" i="28"/>
  <c r="AU9" i="28"/>
  <c r="AS10" i="28"/>
  <c r="BA10" i="28"/>
  <c r="AQ12" i="28"/>
  <c r="AY12" i="28"/>
  <c r="AW14" i="28"/>
  <c r="AU20" i="28"/>
  <c r="BA22" i="28"/>
  <c r="AS54" i="28"/>
  <c r="AS52" i="28"/>
  <c r="AS47" i="28"/>
  <c r="AS53" i="28"/>
  <c r="AS49" i="28"/>
  <c r="AS48" i="28"/>
  <c r="AS50" i="28"/>
  <c r="AS43" i="28"/>
  <c r="AS39" i="28"/>
  <c r="AS51" i="28"/>
  <c r="AS44" i="28"/>
  <c r="AS45" i="28"/>
  <c r="AS42" i="28"/>
  <c r="AS40" i="28"/>
  <c r="AS34" i="28"/>
  <c r="AS28" i="28"/>
  <c r="AS46" i="28"/>
  <c r="AS41" i="28"/>
  <c r="AS38" i="28"/>
  <c r="AS32" i="28"/>
  <c r="AS37" i="28"/>
  <c r="AS36" i="28"/>
  <c r="AS31" i="28"/>
  <c r="AS33" i="28"/>
  <c r="AS30" i="28"/>
  <c r="AS25" i="28"/>
  <c r="AS23" i="28"/>
  <c r="AS27" i="28"/>
  <c r="AS29" i="28"/>
  <c r="AS26" i="28"/>
  <c r="AS35" i="28"/>
  <c r="AS24" i="28"/>
  <c r="AS22" i="28"/>
  <c r="AR4" i="28"/>
  <c r="AR6" i="28"/>
  <c r="AW11" i="28"/>
  <c r="AR12" i="28"/>
  <c r="AZ12" i="28"/>
  <c r="AU13" i="28"/>
  <c r="AP14" i="28"/>
  <c r="AP15" i="28"/>
  <c r="AY15" i="28"/>
  <c r="AU16" i="28"/>
  <c r="AS17" i="28"/>
  <c r="AQ21" i="28"/>
  <c r="AL41" i="26"/>
  <c r="AL48" i="26"/>
  <c r="AL62" i="26"/>
  <c r="AL73" i="26"/>
  <c r="AL114" i="26"/>
  <c r="AL135" i="26"/>
  <c r="AL145" i="26"/>
  <c r="AL155" i="26"/>
  <c r="AL21" i="26"/>
  <c r="AL38" i="26"/>
  <c r="AL52" i="26"/>
  <c r="AL85" i="26"/>
  <c r="AL89" i="26"/>
  <c r="AL100" i="26"/>
  <c r="AL128" i="26"/>
  <c r="AL148" i="26"/>
  <c r="AL163" i="26"/>
  <c r="AL170" i="26"/>
  <c r="AL178" i="26"/>
  <c r="AL45" i="26"/>
  <c r="AL49" i="26"/>
  <c r="AL59" i="26"/>
  <c r="AL63" i="26"/>
  <c r="AL70" i="26"/>
  <c r="AL74" i="26"/>
  <c r="AL78" i="26"/>
  <c r="AL82" i="26"/>
  <c r="AL93" i="26"/>
  <c r="AL97" i="26"/>
  <c r="AL104" i="26"/>
  <c r="AL107" i="26"/>
  <c r="AL111" i="26"/>
  <c r="AL118" i="26"/>
  <c r="AL156" i="26"/>
  <c r="AL160" i="26"/>
  <c r="AL44" i="26"/>
  <c r="AL55" i="26"/>
  <c r="AL66" i="26"/>
  <c r="AL77" i="26"/>
  <c r="AL92" i="26"/>
  <c r="AL96" i="26"/>
  <c r="AL110" i="26"/>
  <c r="AL138" i="26"/>
  <c r="AL159" i="26"/>
  <c r="AL14" i="26"/>
  <c r="AL17" i="26"/>
  <c r="AL24" i="26"/>
  <c r="AL27" i="26"/>
  <c r="AL31" i="26"/>
  <c r="AL121" i="26"/>
  <c r="AL124" i="26"/>
  <c r="AL132" i="26"/>
  <c r="AL142" i="26"/>
  <c r="AL152" i="26"/>
  <c r="AL166" i="26"/>
  <c r="AL174" i="26"/>
  <c r="AL182" i="26"/>
  <c r="AL4" i="26"/>
  <c r="AL35" i="26"/>
  <c r="AL8" i="26"/>
  <c r="AL11" i="26"/>
  <c r="AL15" i="26"/>
  <c r="AL18" i="26"/>
  <c r="AL25" i="26"/>
  <c r="AL28" i="26"/>
  <c r="AL32" i="26"/>
  <c r="AL39" i="26"/>
  <c r="AL42" i="26"/>
  <c r="AL53" i="26"/>
  <c r="AL56" i="26"/>
  <c r="AL67" i="26"/>
  <c r="AL86" i="26"/>
  <c r="AL101" i="26"/>
  <c r="AL115" i="26"/>
  <c r="AL125" i="26"/>
  <c r="AL129" i="26"/>
  <c r="AL133" i="26"/>
  <c r="AL136" i="26"/>
  <c r="AL139" i="26"/>
  <c r="AL143" i="26"/>
  <c r="AL149" i="26"/>
  <c r="AL153" i="26"/>
  <c r="AL164" i="26"/>
  <c r="AL167" i="26"/>
  <c r="AL171" i="26"/>
  <c r="AL175" i="26"/>
  <c r="AL179" i="26"/>
  <c r="AL183" i="26"/>
  <c r="AL186" i="26"/>
  <c r="AL188" i="26"/>
  <c r="AL190" i="26"/>
  <c r="AL192" i="26"/>
  <c r="AL194" i="26"/>
  <c r="AL90" i="26"/>
  <c r="AL94" i="26"/>
  <c r="AL105" i="26"/>
  <c r="AL108" i="26"/>
  <c r="AL112" i="26"/>
  <c r="AL119" i="26"/>
  <c r="AL122" i="26"/>
  <c r="AL157" i="26"/>
  <c r="AL161" i="26"/>
  <c r="AL50" i="26"/>
  <c r="AL60" i="26"/>
  <c r="AL64" i="26"/>
  <c r="AL71" i="26"/>
  <c r="AL75" i="26"/>
  <c r="AL79" i="26"/>
  <c r="AL9" i="26"/>
  <c r="AL12" i="26"/>
  <c r="AL19" i="26"/>
  <c r="AL68" i="26"/>
  <c r="AL137" i="26"/>
  <c r="AL140" i="26"/>
  <c r="AL168" i="26"/>
  <c r="AL172" i="26"/>
  <c r="AL180" i="26"/>
  <c r="AL6" i="26"/>
  <c r="AL23" i="26"/>
  <c r="AL26" i="26"/>
  <c r="AL37" i="26"/>
  <c r="AL40" i="26"/>
  <c r="W40" i="26" s="1"/>
  <c r="I40" i="26" s="1"/>
  <c r="AL43" i="26"/>
  <c r="AL47" i="26"/>
  <c r="AL54" i="26"/>
  <c r="AL61" i="26"/>
  <c r="AL65" i="26"/>
  <c r="AL72" i="26"/>
  <c r="AL76" i="26"/>
  <c r="AL80" i="26"/>
  <c r="AL91" i="26"/>
  <c r="AL95" i="26"/>
  <c r="AL109" i="26"/>
  <c r="AL113" i="26"/>
  <c r="AL134" i="26"/>
  <c r="AL144" i="26"/>
  <c r="AL154" i="26"/>
  <c r="AL158" i="26"/>
  <c r="AL162" i="26"/>
  <c r="AL3" i="26"/>
  <c r="AL7" i="26"/>
  <c r="AL10" i="26"/>
  <c r="AL81" i="26"/>
  <c r="AL5" i="26"/>
  <c r="AL22" i="26"/>
  <c r="W22" i="26" s="1"/>
  <c r="I22" i="26" s="1"/>
  <c r="AL36" i="26"/>
  <c r="AL46" i="26"/>
  <c r="AL98" i="26"/>
  <c r="AL29" i="26"/>
  <c r="AL33" i="26"/>
  <c r="AL57" i="26"/>
  <c r="AL83" i="26"/>
  <c r="AL87" i="26"/>
  <c r="AL102" i="26"/>
  <c r="AL116" i="26"/>
  <c r="AL126" i="26"/>
  <c r="AL130" i="26"/>
  <c r="AL146" i="26"/>
  <c r="AL150" i="26"/>
  <c r="AL176" i="26"/>
  <c r="AL184" i="26"/>
  <c r="AL13" i="26"/>
  <c r="AL16" i="26"/>
  <c r="AL20" i="26"/>
  <c r="AL30" i="26"/>
  <c r="AL34" i="26"/>
  <c r="AL51" i="26"/>
  <c r="AL58" i="26"/>
  <c r="AL69" i="26"/>
  <c r="AL84" i="26"/>
  <c r="AL88" i="26"/>
  <c r="AL99" i="26"/>
  <c r="AL103" i="26"/>
  <c r="AL106" i="26"/>
  <c r="AL117" i="26"/>
  <c r="AL120" i="26"/>
  <c r="AL123" i="26"/>
  <c r="AL127" i="26"/>
  <c r="AL131" i="26"/>
  <c r="AL141" i="26"/>
  <c r="AL147" i="26"/>
  <c r="AL151" i="26"/>
  <c r="AL165" i="26"/>
  <c r="AL169" i="26"/>
  <c r="AL173" i="26"/>
  <c r="AL177" i="26"/>
  <c r="AL181" i="26"/>
  <c r="AL185" i="26"/>
  <c r="AL187" i="26"/>
  <c r="AL189" i="26"/>
  <c r="AL191" i="26"/>
  <c r="AL193" i="26"/>
  <c r="AK58" i="26"/>
  <c r="AK72" i="26"/>
  <c r="AK75" i="26"/>
  <c r="AK86" i="26"/>
  <c r="AK131" i="26"/>
  <c r="AK152" i="26"/>
  <c r="AK162" i="26"/>
  <c r="AK6" i="26"/>
  <c r="AK19" i="26"/>
  <c r="AK74" i="26"/>
  <c r="AK88" i="26"/>
  <c r="AK91" i="26"/>
  <c r="AK102" i="26"/>
  <c r="AK18" i="26"/>
  <c r="AK32" i="26"/>
  <c r="AK34" i="26"/>
  <c r="AK48" i="26"/>
  <c r="AK50" i="26"/>
  <c r="AK64" i="26"/>
  <c r="AK66" i="26"/>
  <c r="AK80" i="26"/>
  <c r="AK82" i="26"/>
  <c r="AK96" i="26"/>
  <c r="AK98" i="26"/>
  <c r="AK112" i="26"/>
  <c r="AK114" i="26"/>
  <c r="AK128" i="26"/>
  <c r="AK194" i="26"/>
  <c r="AK190" i="26"/>
  <c r="AK186" i="26"/>
  <c r="AK183" i="26"/>
  <c r="AK175" i="26"/>
  <c r="AK178" i="26"/>
  <c r="AK167" i="26"/>
  <c r="AK158" i="26"/>
  <c r="AK150" i="26"/>
  <c r="AK142" i="26"/>
  <c r="AK195" i="26"/>
  <c r="AK191" i="26"/>
  <c r="AK187" i="26"/>
  <c r="AK181" i="26"/>
  <c r="AK173" i="26"/>
  <c r="AK170" i="26"/>
  <c r="AK164" i="26"/>
  <c r="AK161" i="26"/>
  <c r="AK153" i="26"/>
  <c r="AK145" i="26"/>
  <c r="AK137" i="26"/>
  <c r="AK129" i="26"/>
  <c r="AK121" i="26"/>
  <c r="AK113" i="26"/>
  <c r="AK105" i="26"/>
  <c r="AK97" i="26"/>
  <c r="AK89" i="26"/>
  <c r="AK81" i="26"/>
  <c r="AK73" i="26"/>
  <c r="AK65" i="26"/>
  <c r="AK57" i="26"/>
  <c r="AK49" i="26"/>
  <c r="AK41" i="26"/>
  <c r="AK33" i="26"/>
  <c r="AK25" i="26"/>
  <c r="AK17" i="26"/>
  <c r="AK9" i="26"/>
  <c r="AK182" i="26"/>
  <c r="AK174" i="26"/>
  <c r="AK184" i="26"/>
  <c r="AK176" i="26"/>
  <c r="AK165" i="26"/>
  <c r="AK156" i="26"/>
  <c r="AK148" i="26"/>
  <c r="AK140" i="26"/>
  <c r="AK132" i="26"/>
  <c r="AK124" i="26"/>
  <c r="AK116" i="26"/>
  <c r="AK108" i="26"/>
  <c r="AK100" i="26"/>
  <c r="AK92" i="26"/>
  <c r="AK84" i="26"/>
  <c r="AK76" i="26"/>
  <c r="AK68" i="26"/>
  <c r="AK60" i="26"/>
  <c r="AK52" i="26"/>
  <c r="AK44" i="26"/>
  <c r="AK36" i="26"/>
  <c r="AK28" i="26"/>
  <c r="AK20" i="26"/>
  <c r="AK12" i="26"/>
  <c r="AK4" i="26"/>
  <c r="AK192" i="26"/>
  <c r="AK188" i="26"/>
  <c r="AK179" i="26"/>
  <c r="AK171" i="26"/>
  <c r="AK168" i="26"/>
  <c r="AK159" i="26"/>
  <c r="AK151" i="26"/>
  <c r="AK143" i="26"/>
  <c r="AK135" i="26"/>
  <c r="AK127" i="26"/>
  <c r="AK119" i="26"/>
  <c r="AK111" i="26"/>
  <c r="AK103" i="26"/>
  <c r="AK95" i="26"/>
  <c r="AK87" i="26"/>
  <c r="AK79" i="26"/>
  <c r="AK71" i="26"/>
  <c r="AK63" i="26"/>
  <c r="AK55" i="26"/>
  <c r="AK47" i="26"/>
  <c r="AK39" i="26"/>
  <c r="AK31" i="26"/>
  <c r="W31" i="26" s="1"/>
  <c r="I31" i="26" s="1"/>
  <c r="AK23" i="26"/>
  <c r="AK15" i="26"/>
  <c r="AK7" i="26"/>
  <c r="AK193" i="26"/>
  <c r="AK189" i="26"/>
  <c r="AK185" i="26"/>
  <c r="AK177" i="26"/>
  <c r="AK166" i="26"/>
  <c r="AK157" i="26"/>
  <c r="AK149" i="26"/>
  <c r="AK141" i="26"/>
  <c r="AK133" i="26"/>
  <c r="AK125" i="26"/>
  <c r="AK117" i="26"/>
  <c r="AK109" i="26"/>
  <c r="AK101" i="26"/>
  <c r="AK93" i="26"/>
  <c r="AK85" i="26"/>
  <c r="AK77" i="26"/>
  <c r="AK69" i="26"/>
  <c r="AK61" i="26"/>
  <c r="AK53" i="26"/>
  <c r="AK45" i="26"/>
  <c r="AK37" i="26"/>
  <c r="W37" i="26" s="1"/>
  <c r="I37" i="26" s="1"/>
  <c r="AK29" i="26"/>
  <c r="AK21" i="26"/>
  <c r="AK13" i="26"/>
  <c r="AK5" i="26"/>
  <c r="AK180" i="26"/>
  <c r="AK172" i="26"/>
  <c r="AK169" i="26"/>
  <c r="AK163" i="26"/>
  <c r="AK160" i="26"/>
  <c r="AK14" i="26"/>
  <c r="AK30" i="26"/>
  <c r="AK46" i="26"/>
  <c r="W46" i="26" s="1"/>
  <c r="I46" i="26" s="1"/>
  <c r="AK62" i="26"/>
  <c r="AK78" i="26"/>
  <c r="AK94" i="26"/>
  <c r="AK110" i="26"/>
  <c r="AK126" i="26"/>
  <c r="AK147" i="26"/>
  <c r="AK155" i="26"/>
  <c r="W56" i="26" l="1"/>
  <c r="I56" i="26" s="1"/>
  <c r="AM90" i="26"/>
  <c r="W90" i="26" s="1"/>
  <c r="I90" i="26" s="1"/>
  <c r="AM116" i="26"/>
  <c r="AM138" i="26"/>
  <c r="AM99" i="26"/>
  <c r="W99" i="26" s="1"/>
  <c r="I99" i="26" s="1"/>
  <c r="AM164" i="26"/>
  <c r="W164" i="26" s="1"/>
  <c r="I164" i="26" s="1"/>
  <c r="AM172" i="26"/>
  <c r="AM187" i="26"/>
  <c r="W155" i="26"/>
  <c r="I155" i="26" s="1"/>
  <c r="W94" i="26"/>
  <c r="I94" i="26" s="1"/>
  <c r="W109" i="26"/>
  <c r="I109" i="26" s="1"/>
  <c r="W141" i="26"/>
  <c r="I141" i="26" s="1"/>
  <c r="W39" i="26"/>
  <c r="I39" i="26" s="1"/>
  <c r="W28" i="26"/>
  <c r="I28" i="26" s="1"/>
  <c r="W156" i="26"/>
  <c r="I156" i="26" s="1"/>
  <c r="W186" i="26"/>
  <c r="W74" i="26"/>
  <c r="I74" i="26" s="1"/>
  <c r="W152" i="26"/>
  <c r="I152" i="26" s="1"/>
  <c r="W54" i="26"/>
  <c r="I54" i="26" s="1"/>
  <c r="W11" i="26"/>
  <c r="I11" i="26" s="1"/>
  <c r="W138" i="26"/>
  <c r="I138" i="26" s="1"/>
  <c r="W59" i="26"/>
  <c r="I59" i="26" s="1"/>
  <c r="AM105" i="26"/>
  <c r="AM70" i="26"/>
  <c r="AM62" i="26"/>
  <c r="AM50" i="26"/>
  <c r="W50" i="26" s="1"/>
  <c r="I50" i="26" s="1"/>
  <c r="AM25" i="26"/>
  <c r="AM3" i="26"/>
  <c r="W3" i="26" s="1"/>
  <c r="I3" i="26" s="1"/>
  <c r="AM68" i="26"/>
  <c r="W68" i="26" s="1"/>
  <c r="I68" i="26" s="1"/>
  <c r="AM86" i="26"/>
  <c r="W86" i="26" s="1"/>
  <c r="I86" i="26" s="1"/>
  <c r="AM119" i="26"/>
  <c r="AM146" i="26"/>
  <c r="AM80" i="26"/>
  <c r="W80" i="26" s="1"/>
  <c r="I80" i="26" s="1"/>
  <c r="AM95" i="26"/>
  <c r="W95" i="26" s="1"/>
  <c r="I95" i="26" s="1"/>
  <c r="AM144" i="26"/>
  <c r="W144" i="26" s="1"/>
  <c r="I144" i="26" s="1"/>
  <c r="AM77" i="26"/>
  <c r="AM91" i="26"/>
  <c r="AM135" i="26"/>
  <c r="W135" i="26" s="1"/>
  <c r="I135" i="26" s="1"/>
  <c r="AM110" i="26"/>
  <c r="AM125" i="26"/>
  <c r="AM157" i="26"/>
  <c r="AM130" i="26"/>
  <c r="W130" i="26" s="1"/>
  <c r="I130" i="26" s="1"/>
  <c r="AM143" i="26"/>
  <c r="AM103" i="26"/>
  <c r="W103" i="26" s="1"/>
  <c r="I103" i="26" s="1"/>
  <c r="AM118" i="26"/>
  <c r="W118" i="26" s="1"/>
  <c r="I118" i="26" s="1"/>
  <c r="AM131" i="26"/>
  <c r="AM147" i="26"/>
  <c r="AM162" i="26"/>
  <c r="AM176" i="26"/>
  <c r="AM145" i="26"/>
  <c r="W145" i="26" s="1"/>
  <c r="I145" i="26" s="1"/>
  <c r="AM159" i="26"/>
  <c r="AM160" i="26"/>
  <c r="AM190" i="26"/>
  <c r="AM177" i="26"/>
  <c r="W177" i="26" s="1"/>
  <c r="I177" i="26" s="1"/>
  <c r="AM193" i="26"/>
  <c r="AM182" i="26"/>
  <c r="AM175" i="26"/>
  <c r="AM191" i="26"/>
  <c r="W191" i="26" s="1"/>
  <c r="AM55" i="26"/>
  <c r="AM42" i="26"/>
  <c r="AM54" i="26"/>
  <c r="AM48" i="26"/>
  <c r="W48" i="26" s="1"/>
  <c r="I48" i="26" s="1"/>
  <c r="AM29" i="26"/>
  <c r="AM14" i="26"/>
  <c r="W166" i="26"/>
  <c r="I166" i="26" s="1"/>
  <c r="W154" i="26"/>
  <c r="I154" i="26" s="1"/>
  <c r="AM79" i="26"/>
  <c r="W79" i="26" s="1"/>
  <c r="I79" i="26" s="1"/>
  <c r="AM76" i="26"/>
  <c r="W76" i="26" s="1"/>
  <c r="I76" i="26" s="1"/>
  <c r="AM115" i="26"/>
  <c r="W115" i="26" s="1"/>
  <c r="I115" i="26" s="1"/>
  <c r="AM26" i="26"/>
  <c r="W147" i="26"/>
  <c r="I147" i="26" s="1"/>
  <c r="W14" i="26"/>
  <c r="I14" i="26" s="1"/>
  <c r="W172" i="26"/>
  <c r="I172" i="26" s="1"/>
  <c r="W85" i="26"/>
  <c r="I85" i="26" s="1"/>
  <c r="W15" i="26"/>
  <c r="I15" i="26" s="1"/>
  <c r="W47" i="26"/>
  <c r="I47" i="26" s="1"/>
  <c r="W143" i="26"/>
  <c r="I143" i="26" s="1"/>
  <c r="W4" i="26"/>
  <c r="I4" i="26" s="1"/>
  <c r="W132" i="26"/>
  <c r="I132" i="26" s="1"/>
  <c r="W97" i="26"/>
  <c r="I97" i="26" s="1"/>
  <c r="W129" i="26"/>
  <c r="I129" i="26" s="1"/>
  <c r="W178" i="26"/>
  <c r="I178" i="26" s="1"/>
  <c r="W190" i="26"/>
  <c r="W19" i="26"/>
  <c r="I19" i="26" s="1"/>
  <c r="W146" i="26"/>
  <c r="I146" i="26" s="1"/>
  <c r="W134" i="26"/>
  <c r="I134" i="26" s="1"/>
  <c r="W26" i="26"/>
  <c r="I26" i="26" s="1"/>
  <c r="W42" i="26"/>
  <c r="I42" i="26" s="1"/>
  <c r="W8" i="26"/>
  <c r="I8" i="26" s="1"/>
  <c r="AM140" i="26"/>
  <c r="AM92" i="26"/>
  <c r="W92" i="26" s="1"/>
  <c r="I92" i="26" s="1"/>
  <c r="AM66" i="26"/>
  <c r="AM53" i="26"/>
  <c r="W53" i="26" s="1"/>
  <c r="I53" i="26" s="1"/>
  <c r="AM19" i="26"/>
  <c r="AM12" i="26"/>
  <c r="AM7" i="26"/>
  <c r="W7" i="26" s="1"/>
  <c r="I7" i="26" s="1"/>
  <c r="AM71" i="26"/>
  <c r="W71" i="26" s="1"/>
  <c r="I71" i="26" s="1"/>
  <c r="AM93" i="26"/>
  <c r="AM124" i="26"/>
  <c r="W124" i="26" s="1"/>
  <c r="I124" i="26" s="1"/>
  <c r="AM150" i="26"/>
  <c r="W150" i="26" s="1"/>
  <c r="I150" i="26" s="1"/>
  <c r="AM83" i="26"/>
  <c r="W83" i="26" s="1"/>
  <c r="I83" i="26" s="1"/>
  <c r="AM97" i="26"/>
  <c r="AM59" i="26"/>
  <c r="AM81" i="26"/>
  <c r="AM100" i="26"/>
  <c r="W100" i="26" s="1"/>
  <c r="I100" i="26" s="1"/>
  <c r="AM98" i="26"/>
  <c r="AM114" i="26"/>
  <c r="W114" i="26" s="1"/>
  <c r="I114" i="26" s="1"/>
  <c r="AM129" i="26"/>
  <c r="AM161" i="26"/>
  <c r="W161" i="26" s="1"/>
  <c r="I161" i="26" s="1"/>
  <c r="AM136" i="26"/>
  <c r="W136" i="26" s="1"/>
  <c r="I136" i="26" s="1"/>
  <c r="AM166" i="26"/>
  <c r="AM108" i="26"/>
  <c r="AM121" i="26"/>
  <c r="AM134" i="26"/>
  <c r="AM151" i="26"/>
  <c r="AM167" i="26"/>
  <c r="AM180" i="26"/>
  <c r="W180" i="26" s="1"/>
  <c r="I180" i="26" s="1"/>
  <c r="AM148" i="26"/>
  <c r="AM149" i="26"/>
  <c r="W149" i="26" s="1"/>
  <c r="I149" i="26" s="1"/>
  <c r="AM163" i="26"/>
  <c r="W163" i="26" s="1"/>
  <c r="I163" i="26" s="1"/>
  <c r="AM194" i="26"/>
  <c r="W194" i="26" s="1"/>
  <c r="AM181" i="26"/>
  <c r="AM170" i="26"/>
  <c r="AM188" i="26"/>
  <c r="AM179" i="26"/>
  <c r="AM195" i="26"/>
  <c r="W195" i="26" s="1"/>
  <c r="AM89" i="26"/>
  <c r="AM58" i="26"/>
  <c r="W58" i="26" s="1"/>
  <c r="I58" i="26" s="1"/>
  <c r="AM45" i="26"/>
  <c r="W45" i="26" s="1"/>
  <c r="I45" i="26" s="1"/>
  <c r="AM30" i="26"/>
  <c r="W30" i="26" s="1"/>
  <c r="I30" i="26" s="1"/>
  <c r="AM24" i="26"/>
  <c r="W24" i="26" s="1"/>
  <c r="I24" i="26" s="1"/>
  <c r="AM82" i="26"/>
  <c r="AM57" i="26"/>
  <c r="W57" i="26" s="1"/>
  <c r="I57" i="26" s="1"/>
  <c r="AM33" i="26"/>
  <c r="W33" i="26" s="1"/>
  <c r="I33" i="26" s="1"/>
  <c r="AM17" i="26"/>
  <c r="W110" i="26"/>
  <c r="I110" i="26" s="1"/>
  <c r="W148" i="26"/>
  <c r="I148" i="26" s="1"/>
  <c r="W17" i="26"/>
  <c r="I17" i="26" s="1"/>
  <c r="W162" i="26"/>
  <c r="I162" i="26" s="1"/>
  <c r="W51" i="26"/>
  <c r="I51" i="26" s="1"/>
  <c r="W16" i="26"/>
  <c r="I16" i="26" s="1"/>
  <c r="W27" i="26"/>
  <c r="I27" i="26" s="1"/>
  <c r="AM65" i="26"/>
  <c r="W65" i="26" s="1"/>
  <c r="I65" i="26" s="1"/>
  <c r="AM132" i="26"/>
  <c r="AM122" i="26"/>
  <c r="W122" i="26" s="1"/>
  <c r="I122" i="26" s="1"/>
  <c r="AM127" i="26"/>
  <c r="W127" i="26" s="1"/>
  <c r="I127" i="26" s="1"/>
  <c r="AM142" i="26"/>
  <c r="W142" i="26" s="1"/>
  <c r="I142" i="26" s="1"/>
  <c r="AM171" i="26"/>
  <c r="AM67" i="26"/>
  <c r="AM5" i="26"/>
  <c r="W126" i="26"/>
  <c r="I126" i="26" s="1"/>
  <c r="W160" i="26"/>
  <c r="I160" i="26" s="1"/>
  <c r="W93" i="26"/>
  <c r="I93" i="26" s="1"/>
  <c r="W157" i="26"/>
  <c r="I157" i="26" s="1"/>
  <c r="W23" i="26"/>
  <c r="I23" i="26" s="1"/>
  <c r="W151" i="26"/>
  <c r="I151" i="26" s="1"/>
  <c r="W179" i="26"/>
  <c r="I179" i="26" s="1"/>
  <c r="W12" i="26"/>
  <c r="I12" i="26" s="1"/>
  <c r="W108" i="26"/>
  <c r="I108" i="26" s="1"/>
  <c r="W9" i="26"/>
  <c r="I9" i="26" s="1"/>
  <c r="W73" i="26"/>
  <c r="I73" i="26" s="1"/>
  <c r="W175" i="26"/>
  <c r="I175" i="26" s="1"/>
  <c r="W66" i="26"/>
  <c r="I66" i="26" s="1"/>
  <c r="W10" i="26"/>
  <c r="I10" i="26" s="1"/>
  <c r="W43" i="26"/>
  <c r="I43" i="26" s="1"/>
  <c r="W67" i="26"/>
  <c r="I67" i="26" s="1"/>
  <c r="W35" i="26"/>
  <c r="I35" i="26" s="1"/>
  <c r="W70" i="26"/>
  <c r="I70" i="26" s="1"/>
  <c r="AM27" i="26"/>
  <c r="AM61" i="26"/>
  <c r="W61" i="26" s="1"/>
  <c r="I61" i="26" s="1"/>
  <c r="AM75" i="26"/>
  <c r="AM102" i="26"/>
  <c r="AM128" i="26"/>
  <c r="AM72" i="26"/>
  <c r="W72" i="26" s="1"/>
  <c r="I72" i="26" s="1"/>
  <c r="AM87" i="26"/>
  <c r="AM107" i="26"/>
  <c r="W107" i="26" s="1"/>
  <c r="I107" i="26" s="1"/>
  <c r="AM63" i="26"/>
  <c r="AM84" i="26"/>
  <c r="AM106" i="26"/>
  <c r="W106" i="26" s="1"/>
  <c r="I106" i="26" s="1"/>
  <c r="AM101" i="26"/>
  <c r="W101" i="26" s="1"/>
  <c r="I101" i="26" s="1"/>
  <c r="AM117" i="26"/>
  <c r="W117" i="26" s="1"/>
  <c r="I117" i="26" s="1"/>
  <c r="AM133" i="26"/>
  <c r="W133" i="26" s="1"/>
  <c r="I133" i="26" s="1"/>
  <c r="AM120" i="26"/>
  <c r="W120" i="26" s="1"/>
  <c r="I120" i="26" s="1"/>
  <c r="AM139" i="26"/>
  <c r="W139" i="26" s="1"/>
  <c r="I139" i="26" s="1"/>
  <c r="AM96" i="26"/>
  <c r="W96" i="26" s="1"/>
  <c r="I96" i="26" s="1"/>
  <c r="AM112" i="26"/>
  <c r="W112" i="26" s="1"/>
  <c r="I112" i="26" s="1"/>
  <c r="AM123" i="26"/>
  <c r="W123" i="26" s="1"/>
  <c r="I123" i="26" s="1"/>
  <c r="AM137" i="26"/>
  <c r="AM154" i="26"/>
  <c r="AM168" i="26"/>
  <c r="W168" i="26" s="1"/>
  <c r="I168" i="26" s="1"/>
  <c r="AM184" i="26"/>
  <c r="AM152" i="26"/>
  <c r="AM153" i="26"/>
  <c r="AM165" i="26"/>
  <c r="W165" i="26" s="1"/>
  <c r="I165" i="26" s="1"/>
  <c r="AM169" i="26"/>
  <c r="W169" i="26" s="1"/>
  <c r="I169" i="26" s="1"/>
  <c r="AM185" i="26"/>
  <c r="W185" i="26" s="1"/>
  <c r="I185" i="26" s="1"/>
  <c r="AM174" i="26"/>
  <c r="W174" i="26" s="1"/>
  <c r="I174" i="26" s="1"/>
  <c r="AM192" i="26"/>
  <c r="W192" i="26" s="1"/>
  <c r="AM183" i="26"/>
  <c r="AM85" i="26"/>
  <c r="AM49" i="26"/>
  <c r="AM34" i="26"/>
  <c r="W34" i="26" s="1"/>
  <c r="I34" i="26" s="1"/>
  <c r="AM78" i="26"/>
  <c r="AM60" i="26"/>
  <c r="W60" i="26" s="1"/>
  <c r="I60" i="26" s="1"/>
  <c r="AM51" i="26"/>
  <c r="AM36" i="26"/>
  <c r="W36" i="26" s="1"/>
  <c r="I36" i="26" s="1"/>
  <c r="AM21" i="26"/>
  <c r="W21" i="26" s="1"/>
  <c r="I21" i="26" s="1"/>
  <c r="AM8" i="26"/>
  <c r="AM51" i="28"/>
  <c r="W51" i="28" s="1"/>
  <c r="I51" i="28" s="1"/>
  <c r="AM7" i="28"/>
  <c r="W7" i="28" s="1"/>
  <c r="I7" i="28" s="1"/>
  <c r="AM9" i="28"/>
  <c r="W9" i="28" s="1"/>
  <c r="I9" i="28" s="1"/>
  <c r="AM35" i="28"/>
  <c r="W35" i="28" s="1"/>
  <c r="I35" i="28" s="1"/>
  <c r="AM50" i="28"/>
  <c r="W50" i="28" s="1"/>
  <c r="I50" i="28" s="1"/>
  <c r="AM29" i="28"/>
  <c r="W29" i="28" s="1"/>
  <c r="I29" i="28" s="1"/>
  <c r="AM43" i="28"/>
  <c r="W43" i="28" s="1"/>
  <c r="I43" i="28" s="1"/>
  <c r="AM53" i="28"/>
  <c r="W53" i="28" s="1"/>
  <c r="I53" i="28" s="1"/>
  <c r="AM3" i="28"/>
  <c r="W3" i="28" s="1"/>
  <c r="I3" i="28" s="1"/>
  <c r="AM34" i="28"/>
  <c r="W34" i="28" s="1"/>
  <c r="I34" i="28" s="1"/>
  <c r="AM47" i="28"/>
  <c r="W47" i="28" s="1"/>
  <c r="I47" i="28" s="1"/>
  <c r="AM16" i="28"/>
  <c r="W16" i="28" s="1"/>
  <c r="I16" i="28" s="1"/>
  <c r="AM37" i="28"/>
  <c r="W37" i="28" s="1"/>
  <c r="I37" i="28" s="1"/>
  <c r="AM12" i="28"/>
  <c r="W12" i="28" s="1"/>
  <c r="I12" i="28" s="1"/>
  <c r="AM42" i="28"/>
  <c r="W42" i="28" s="1"/>
  <c r="I42" i="28" s="1"/>
  <c r="AM26" i="28"/>
  <c r="W26" i="28" s="1"/>
  <c r="I26" i="28" s="1"/>
  <c r="AM14" i="28"/>
  <c r="W14" i="28" s="1"/>
  <c r="I14" i="28" s="1"/>
  <c r="AM22" i="28"/>
  <c r="W22" i="28" s="1"/>
  <c r="I22" i="28" s="1"/>
  <c r="AM6" i="28"/>
  <c r="W6" i="28" s="1"/>
  <c r="I6" i="28" s="1"/>
  <c r="AM24" i="28"/>
  <c r="W24" i="28" s="1"/>
  <c r="I24" i="28" s="1"/>
  <c r="AM18" i="28"/>
  <c r="W18" i="28" s="1"/>
  <c r="I18" i="28" s="1"/>
  <c r="AM45" i="28"/>
  <c r="W45" i="28" s="1"/>
  <c r="I45" i="28" s="1"/>
  <c r="AM49" i="28"/>
  <c r="W49" i="28" s="1"/>
  <c r="I49" i="28" s="1"/>
  <c r="AM21" i="28"/>
  <c r="W21" i="28" s="1"/>
  <c r="I21" i="28" s="1"/>
  <c r="AM15" i="28"/>
  <c r="W15" i="28" s="1"/>
  <c r="I15" i="28" s="1"/>
  <c r="AM4" i="28"/>
  <c r="W4" i="28" s="1"/>
  <c r="I4" i="28" s="1"/>
  <c r="AM48" i="28"/>
  <c r="W48" i="28" s="1"/>
  <c r="I48" i="28" s="1"/>
  <c r="AM32" i="28"/>
  <c r="W32" i="28" s="1"/>
  <c r="I32" i="28" s="1"/>
  <c r="AM54" i="28"/>
  <c r="W54" i="28" s="1"/>
  <c r="I54" i="28" s="1"/>
  <c r="AM17" i="28"/>
  <c r="W17" i="28" s="1"/>
  <c r="I17" i="28" s="1"/>
  <c r="AM39" i="28"/>
  <c r="W39" i="28" s="1"/>
  <c r="I39" i="28" s="1"/>
  <c r="AM52" i="28"/>
  <c r="W52" i="28" s="1"/>
  <c r="I52" i="28" s="1"/>
  <c r="AM20" i="28"/>
  <c r="W20" i="28" s="1"/>
  <c r="I20" i="28" s="1"/>
  <c r="AM13" i="28"/>
  <c r="W13" i="28" s="1"/>
  <c r="I13" i="28" s="1"/>
  <c r="AM40" i="28"/>
  <c r="W40" i="28" s="1"/>
  <c r="I40" i="28" s="1"/>
  <c r="AM11" i="28"/>
  <c r="W11" i="28" s="1"/>
  <c r="I11" i="28" s="1"/>
  <c r="W29" i="26"/>
  <c r="I29" i="26" s="1"/>
  <c r="W87" i="26"/>
  <c r="I87" i="26" s="1"/>
  <c r="W140" i="26"/>
  <c r="I140" i="26" s="1"/>
  <c r="W137" i="26"/>
  <c r="I137" i="26" s="1"/>
  <c r="W187" i="26"/>
  <c r="W98" i="26"/>
  <c r="I98" i="26" s="1"/>
  <c r="AM31" i="28"/>
  <c r="W31" i="28" s="1"/>
  <c r="I31" i="28" s="1"/>
  <c r="AM28" i="28"/>
  <c r="W28" i="28" s="1"/>
  <c r="I28" i="28" s="1"/>
  <c r="W25" i="26"/>
  <c r="I25" i="26" s="1"/>
  <c r="W153" i="26"/>
  <c r="I153" i="26" s="1"/>
  <c r="W82" i="26"/>
  <c r="I82" i="26" s="1"/>
  <c r="AM36" i="28"/>
  <c r="W36" i="28" s="1"/>
  <c r="I36" i="28" s="1"/>
  <c r="AM27" i="28"/>
  <c r="W27" i="28" s="1"/>
  <c r="I27" i="28" s="1"/>
  <c r="AM25" i="28"/>
  <c r="W25" i="28" s="1"/>
  <c r="I25" i="28" s="1"/>
  <c r="AM19" i="28"/>
  <c r="W19" i="28" s="1"/>
  <c r="I19" i="28" s="1"/>
  <c r="AM30" i="28"/>
  <c r="W30" i="28" s="1"/>
  <c r="I30" i="28" s="1"/>
  <c r="AM38" i="28"/>
  <c r="W38" i="28" s="1"/>
  <c r="I38" i="28" s="1"/>
  <c r="W78" i="26"/>
  <c r="I78" i="26" s="1"/>
  <c r="W176" i="26"/>
  <c r="I176" i="26" s="1"/>
  <c r="W41" i="26"/>
  <c r="I41" i="26" s="1"/>
  <c r="AM10" i="28"/>
  <c r="W10" i="28" s="1"/>
  <c r="I10" i="28" s="1"/>
  <c r="AM33" i="28"/>
  <c r="W33" i="28" s="1"/>
  <c r="I33" i="28" s="1"/>
  <c r="W62" i="26"/>
  <c r="I62" i="26" s="1"/>
  <c r="W55" i="26"/>
  <c r="I55" i="26" s="1"/>
  <c r="W52" i="26"/>
  <c r="I52" i="26" s="1"/>
  <c r="W158" i="26"/>
  <c r="I158" i="26" s="1"/>
  <c r="W88" i="26"/>
  <c r="I88" i="26" s="1"/>
  <c r="W75" i="26"/>
  <c r="I75" i="26" s="1"/>
  <c r="AM5" i="28"/>
  <c r="W5" i="28" s="1"/>
  <c r="I5" i="28" s="1"/>
  <c r="AM44" i="28"/>
  <c r="W44" i="28" s="1"/>
  <c r="I44" i="28" s="1"/>
  <c r="AM46" i="28"/>
  <c r="W46" i="28" s="1"/>
  <c r="I46" i="28" s="1"/>
  <c r="W13" i="26"/>
  <c r="I13" i="26" s="1"/>
  <c r="W77" i="26"/>
  <c r="I77" i="26" s="1"/>
  <c r="W121" i="26"/>
  <c r="I121" i="26" s="1"/>
  <c r="W173" i="26"/>
  <c r="I173" i="26" s="1"/>
  <c r="W167" i="26"/>
  <c r="I167" i="26" s="1"/>
  <c r="AM23" i="28"/>
  <c r="W23" i="28" s="1"/>
  <c r="I23" i="28" s="1"/>
  <c r="AM41" i="28"/>
  <c r="W41" i="28" s="1"/>
  <c r="I41" i="28" s="1"/>
  <c r="W159" i="26"/>
  <c r="I159" i="26" s="1"/>
  <c r="W20" i="26"/>
  <c r="I20" i="26" s="1"/>
  <c r="W84" i="26"/>
  <c r="I84" i="26" s="1"/>
  <c r="W81" i="26"/>
  <c r="I81" i="26" s="1"/>
  <c r="W183" i="26"/>
  <c r="I183" i="26" s="1"/>
  <c r="W32" i="26"/>
  <c r="I32" i="26" s="1"/>
  <c r="W6" i="26"/>
  <c r="I6" i="26" s="1"/>
  <c r="W182" i="26"/>
  <c r="I182" i="26" s="1"/>
  <c r="W89" i="26"/>
  <c r="I89" i="26" s="1"/>
  <c r="W18" i="26"/>
  <c r="I18" i="26" s="1"/>
  <c r="W181" i="26"/>
  <c r="I181" i="26" s="1"/>
  <c r="W171" i="26"/>
  <c r="I171" i="26" s="1"/>
  <c r="W125" i="26"/>
  <c r="I125" i="26" s="1"/>
  <c r="W44" i="26"/>
  <c r="I44" i="26" s="1"/>
  <c r="W105" i="26"/>
  <c r="I105" i="26" s="1"/>
  <c r="W102" i="26"/>
  <c r="I102" i="26" s="1"/>
  <c r="W131" i="26"/>
  <c r="I131" i="26" s="1"/>
  <c r="W111" i="26"/>
  <c r="I111" i="26" s="1"/>
  <c r="W189" i="26"/>
  <c r="W119" i="26"/>
  <c r="I119" i="26" s="1"/>
  <c r="W5" i="26"/>
  <c r="I5" i="26" s="1"/>
  <c r="W69" i="26"/>
  <c r="I69" i="26" s="1"/>
  <c r="W193" i="26"/>
  <c r="W63" i="26"/>
  <c r="I63" i="26" s="1"/>
  <c r="W188" i="26"/>
  <c r="W116" i="26"/>
  <c r="I116" i="26" s="1"/>
  <c r="W184" i="26"/>
  <c r="I184" i="26" s="1"/>
  <c r="W49" i="26"/>
  <c r="I49" i="26" s="1"/>
  <c r="W113" i="26"/>
  <c r="I113" i="26" s="1"/>
  <c r="W170" i="26"/>
  <c r="I170" i="26" s="1"/>
  <c r="W128" i="26"/>
  <c r="I128" i="26" s="1"/>
  <c r="W64" i="26"/>
  <c r="I64" i="26" s="1"/>
  <c r="W91" i="26"/>
  <c r="I91" i="26" s="1"/>
  <c r="V2" i="28" l="1"/>
  <c r="V2" i="26"/>
  <c r="V1" i="26" s="1"/>
  <c r="V1" i="28" l="1"/>
  <c r="AA7" i="20" s="1"/>
  <c r="B2" i="20" s="1"/>
  <c r="AA6" i="20"/>
  <c r="C2" i="20" s="1"/>
  <c r="F1" i="20"/>
  <c r="AA4" i="20"/>
  <c r="F2" i="20"/>
  <c r="AA5" i="20"/>
</calcChain>
</file>

<file path=xl/sharedStrings.xml><?xml version="1.0" encoding="utf-8"?>
<sst xmlns="http://schemas.openxmlformats.org/spreadsheetml/2006/main" count="2775" uniqueCount="794">
  <si>
    <t>Lees- en gebruikswijzer Amsterdam UMC</t>
  </si>
  <si>
    <t>Doel en doelgroep</t>
  </si>
  <si>
    <t>Deze instructie helpt je bij het opstellen van een Programma van Eisen (PvE) voor ICT-oplossingen binnen Amsterdam UMC. De instructie is bedoeld voor medewerkers die betrokken zijn bij het invullen van het PvE, zoals informatieanalisten en IT-architecten van de Dienst ICT.</t>
  </si>
  <si>
    <t>Vooraf</t>
  </si>
  <si>
    <t xml:space="preserve">Voor het invullen is technische kennis nodig van digitale systemen. Een informatieanalist of een IT-architect van de Dienst ICT helpt daarom bij het vaststellen van de ICT PvE eisen en wensen.
Voorafgaand aan het invullen is een BIV-gegevensclassificatie nodig, die voor de beoogde aangeboden Systeem is opgesteld. Zie voor het excelformulier hiervoor K2.
</t>
  </si>
  <si>
    <t>Opbouwen van het Programma van Eisen mbv de excelsheet</t>
  </si>
  <si>
    <t>1. Download de laatste versie van K2</t>
  </si>
  <si>
    <t>• Haal altijd de laatste versie van K2 en download dit lokaal op je computer.</t>
  </si>
  <si>
    <t>2. Open het excelformulier</t>
  </si>
  <si>
    <t>• Open het bestand en activeer het script (‘Enable content’) om verder te kunnen werken.</t>
  </si>
  <si>
    <t>3. Vul het voorblad in</t>
  </si>
  <si>
    <t>• Vul het voorblad van het excelformulier zo volledig mogelijk in. Verplichte velden worden automatisch gecontroleerd; ontbrekende informatie geeft een foutmelding.
• Neem de BIV-classificatie over uit het BIV-formulier.
• Vul de scope van het PvE in. Op basis hiervan worden relevante vragen en wensen geselecteerd.
• Geef aan of er extra wensen zijn. Indien niet van toepassing, kun je dit op het voorblad aangeven.</t>
  </si>
  <si>
    <t>4. Bepaal de scope van het PvE</t>
  </si>
  <si>
    <t>• Kies minimaal één van de opties 1a, 1b of 1c.
• Selecteer, indien van toepassing, de opties 2a tot en met 2e.
• Kies optie 3a als er extra vragen zijn.</t>
  </si>
  <si>
    <t>5. Maak een werkversie aan</t>
  </si>
  <si>
    <t>• Klik op de knop ‘Genereer Vragenlijst’ om een werkversie te maken. Deze wordt opgeslagen in dezelfde map als het origineel, met datum en projectnaam in de bestandsnaam.
• Er wordt een nieuw tabblad ‘PvE vragen’ aangemaakt.</t>
  </si>
  <si>
    <t>6. Evalueer facultatieve vragen</t>
  </si>
  <si>
    <t>• Sommige vragen zijn afhankelijk van de context en mogelijk niet van toepassing. Markeer deze in kolom I (‘Antwoord’) met ‘Vraag vervallen’.</t>
  </si>
  <si>
    <t>7. Voeg extra vragen toe (indien nodig)</t>
  </si>
  <si>
    <t>• Je kunt extra gunningscriteria toevoegen door een nieuwe eis in te voeren in kolom E (‘Omschrijving’) en eventueel kolom K (‘Toelichting’). Vul de gele velden in.
• Je kunt ook een bestaande vraag uit de PvE-lijst kopiëren naar de extra vragen, de tekst aanpassen aan de context, en de originele vraag in kolom I (Antwoord) markeren met ‘Vraag vervallen’.</t>
  </si>
  <si>
    <t>8. Genereer de definitieve vragenlijst</t>
  </si>
  <si>
    <t>• Controleer of alle relevante vragen en wensen zijn opgenomen en klik op de knop om de definitieve vragenlijst te genereren.</t>
  </si>
  <si>
    <t>9. Genereer de leveranciersversie van het PvE</t>
  </si>
  <si>
    <t>• Maak de leveranciersversie van het Programma van Eisen aan, die naar de belangstellende leveranciers kan worden verzonden.</t>
  </si>
  <si>
    <t>TIP</t>
  </si>
  <si>
    <t>• Controleer altijd of je de laatste versie van de benodigde documenten gebruikt.</t>
  </si>
  <si>
    <t>Lees- en gebruikswijzer Leverancier</t>
  </si>
  <si>
    <t>1. Vul het voorblad in</t>
  </si>
  <si>
    <t>• Vul het voorblad volledig aan (Grijze velden).</t>
  </si>
  <si>
    <t>2. Beantwoord de vragen op tabblad 'PvE vragen'</t>
  </si>
  <si>
    <t>Afhankelijk van het type vraag wordt een 'Ja/Nee' antwoord of een 'Toelichting' gevraagd. Wanneer het nodig is bij een 'Ja/Nee' antwoord een extra toelichting te geven, vul dit dan in de kolom I 'Antwoord', middels 'Ja + Toelichting' of 'Nee + Toelichting'.</t>
  </si>
  <si>
    <t>3. Toelichting geven</t>
  </si>
  <si>
    <t>Wanneer om een toelichting wordt gevraagd wordt aangegeven of deze 'kort' of 'uitgebreid' dient te zijn. Een uitgebreide toelichting kan in een separaat document toegevoegd worden.</t>
  </si>
  <si>
    <t>4. Niet van toepassing</t>
  </si>
  <si>
    <t>Mocht een eis niet van toepassing zijn vul dan in kolom I 'Antwoord' 'N.V.T.' in, altijd met een toelichting.</t>
  </si>
  <si>
    <t>Extra</t>
  </si>
  <si>
    <t>ICT termen zie woordenboek
 https://cyberveilignederland.nl/upload/userfiles/files/CybersecurityWoordenboek2021.pdf</t>
  </si>
  <si>
    <t>Voorblad Dienst ICT - Programma van Eisen (PvE)</t>
  </si>
  <si>
    <t>Calc</t>
  </si>
  <si>
    <t>Projectnaam</t>
  </si>
  <si>
    <t>Coupescanner Pathologie</t>
  </si>
  <si>
    <t>Zie Leeswijzer voor instructies!</t>
  </si>
  <si>
    <t>Stage</t>
  </si>
  <si>
    <t>Demand- of ProjectNr</t>
  </si>
  <si>
    <t>DMD0003452</t>
  </si>
  <si>
    <t>werkbl</t>
  </si>
  <si>
    <t>Leverancier</t>
  </si>
  <si>
    <t>Pvevrg</t>
  </si>
  <si>
    <t>Naam leverancier</t>
  </si>
  <si>
    <t>Product</t>
  </si>
  <si>
    <t>Website leverancier</t>
  </si>
  <si>
    <t>Contact gegevens leverancier</t>
  </si>
  <si>
    <t>Naam</t>
  </si>
  <si>
    <t>Functie</t>
  </si>
  <si>
    <t>Verklaart dat de  vragen in deze PvE naar waarheid en met de juiste deskundigheid zijn beantwoord.</t>
  </si>
  <si>
    <t>Datum ingevuld</t>
  </si>
  <si>
    <t>Bijzonderheden</t>
  </si>
  <si>
    <t>&lt;Gebruik deze ruimte om de leverancier te wijzen op uitzonderlijke situaties, speciale of belangrijke eisen. Als die er niet zijn dan deze ruimte leeg laten&gt;</t>
  </si>
  <si>
    <t>Toe te voegen documenten aan deze PvE</t>
  </si>
  <si>
    <t>Overeenkomst</t>
  </si>
  <si>
    <t>Privacy afspraken on-site en remote access onderhoud</t>
  </si>
  <si>
    <t>Kaders en beleid</t>
  </si>
  <si>
    <t>Aansluitvoorwaarden apparatuur op de ICT-infrastructuur</t>
  </si>
  <si>
    <t>Kader Informatiebeveiliging - Patchbeleid</t>
  </si>
  <si>
    <t>Beleidskader Cloud-applicaties</t>
  </si>
  <si>
    <t>Checklijst aansluiten leveranciers werkplek</t>
  </si>
  <si>
    <t>Change Management - Procesbeschrijving - Dienst ICT- Amsterdam UMC</t>
  </si>
  <si>
    <t>Overzicht infrastructuur</t>
  </si>
  <si>
    <t>Overzicht Amsterdam UMC Dienst ICT - Infrastructuur - ServerDiensten Beheer onderwerpen</t>
  </si>
  <si>
    <t>Toetsing</t>
  </si>
  <si>
    <t>Self Assessment Leveranciers (Leverancier met de opdracht gunning vult dit in!)</t>
  </si>
  <si>
    <t>Vastgestelde BIV data classificatie - ingevuld door Amsterdam UMC. Standaard op hoogste niveau ingesteld.</t>
  </si>
  <si>
    <t>Beschikbaarheid</t>
  </si>
  <si>
    <t>Midden</t>
  </si>
  <si>
    <t>Laag/ Midden/ Hoog</t>
  </si>
  <si>
    <t>Integriteit</t>
  </si>
  <si>
    <t>Vertrouwelijkheid</t>
  </si>
  <si>
    <t>Laag</t>
  </si>
  <si>
    <t>Laag/ Midden/ Hoog/ Hoog medisch Persoonlijke Gezondheidsinformatie</t>
  </si>
  <si>
    <t>Uitvraagvorm PvE ingevuld door Amsterdam UMC -  Inkoop</t>
  </si>
  <si>
    <r>
      <t xml:space="preserve">Beoordelingsfase
</t>
    </r>
    <r>
      <rPr>
        <sz val="10"/>
        <color theme="1"/>
        <rFont val="Calibri"/>
        <family val="2"/>
        <scheme val="minor"/>
      </rPr>
      <t>Functionele en technische vragen activeren in de PvE?</t>
    </r>
  </si>
  <si>
    <t>Ja</t>
  </si>
  <si>
    <t>Dit zijn Knock-out en kwalitiatieve gunningscriteria die naar alle aanbieders worden uitgestuurd.
In de PvE worden Knock-out en Gunningscriteria meegenomen in de uitvraag. 
Dit betreft de eisen op functioneel en technisch gebied.
Leverancier wordt gevraagd deze vragen met Ja/Nee te beantwoorden, eventueel voorzien van een kort toelichting.
Gunningscriteria worden gekwantificeerd.</t>
  </si>
  <si>
    <r>
      <t xml:space="preserve">Verificatie of controlefase
</t>
    </r>
    <r>
      <rPr>
        <sz val="10"/>
        <color theme="1"/>
        <rFont val="Calibri"/>
        <family val="2"/>
        <scheme val="minor"/>
      </rPr>
      <t>Informatieve vragen stellen en controle op self-asssessment</t>
    </r>
  </si>
  <si>
    <t>Inschrijving beoordelen op Knock-out en Gunningscriteria.
Op kritische punten kan om extra en uitgebreidere informatie worden gevraagd.</t>
  </si>
  <si>
    <t>Scope PvE. Wordt door Amsterdam UMC - Dienst ICT ingevuld</t>
  </si>
  <si>
    <t>Kies minimaal 1</t>
  </si>
  <si>
    <r>
      <t xml:space="preserve">1a) On-prem
</t>
    </r>
    <r>
      <rPr>
        <sz val="10"/>
        <color theme="1"/>
        <rFont val="Calibri"/>
        <family val="2"/>
        <scheme val="minor"/>
      </rPr>
      <t>Is het aangeboden Systeem (deels) op locatie (on-prem) Amsterdam UMC?</t>
    </r>
  </si>
  <si>
    <r>
      <t>Wordt verwacht dat het aangeboden Systeem (deels) geïnstalleerd wordt op de ICT infrastructuur van Amsterdam UMC?
Opmerking: Door in kolom C '</t>
    </r>
    <r>
      <rPr>
        <b/>
        <i/>
        <sz val="9"/>
        <rFont val="Calibri"/>
        <family val="2"/>
        <scheme val="minor"/>
      </rPr>
      <t>Nee</t>
    </r>
    <r>
      <rPr>
        <i/>
        <sz val="9"/>
        <rFont val="Calibri"/>
        <family val="2"/>
        <scheme val="minor"/>
      </rPr>
      <t>' in te vullen zullen alle eisen welke betrekking hebben op de on-premis ICT infrastructuur van Amsterdam UMC komen te vervallen.</t>
    </r>
  </si>
  <si>
    <r>
      <t xml:space="preserve">1b) Standaard ICT
</t>
    </r>
    <r>
      <rPr>
        <sz val="10"/>
        <rFont val="Calibri"/>
        <family val="2"/>
        <scheme val="minor"/>
      </rPr>
      <t>Gebruik van standaard ICT-voorzieningen van Amsterdam UMC Dienst ICT?</t>
    </r>
  </si>
  <si>
    <t>Nee</t>
  </si>
  <si>
    <r>
      <t>Wordt verwacht dat gebruikt gemaakt gaat worden van standaard faciliteiten van Amsterdam UMC en tevens op de ICT-omgeving (voorbeeld:  een (virtuele)server, centrale opslag (Storage), werkplekken, SQL omgeving e.d.)?
Opmerking: Door in kolom C '</t>
    </r>
    <r>
      <rPr>
        <b/>
        <i/>
        <sz val="9"/>
        <rFont val="Calibri"/>
        <family val="2"/>
        <scheme val="minor"/>
      </rPr>
      <t>Nee'</t>
    </r>
    <r>
      <rPr>
        <i/>
        <sz val="9"/>
        <rFont val="Calibri"/>
        <family val="2"/>
        <scheme val="minor"/>
      </rPr>
      <t xml:space="preserve"> in te vullen zullen alle eisen betrekking op ICT voorzieningen van Amsterdam UMC komen te vervallen.</t>
    </r>
  </si>
  <si>
    <r>
      <t xml:space="preserve">1c) Cloud
</t>
    </r>
    <r>
      <rPr>
        <sz val="10"/>
        <color theme="1"/>
        <rFont val="Calibri"/>
        <family val="2"/>
        <scheme val="minor"/>
      </rPr>
      <t>SaaS / Cloud / overige hosting oplossing ?</t>
    </r>
  </si>
  <si>
    <r>
      <t>Wordt verwacht dat het aangeboden Systeem (deels) als online SaaS dienst aangeboden gaat worden?
Opmerking: Door in kolom C '</t>
    </r>
    <r>
      <rPr>
        <b/>
        <i/>
        <sz val="9"/>
        <rFont val="Calibri"/>
        <family val="2"/>
        <scheme val="minor"/>
      </rPr>
      <t>Nee</t>
    </r>
    <r>
      <rPr>
        <i/>
        <sz val="9"/>
        <rFont val="Calibri"/>
        <family val="2"/>
        <scheme val="minor"/>
      </rPr>
      <t>' in te vullen zullen alle eisen betrekking op cloud/ online voorzieningen komen te vervallen.</t>
    </r>
  </si>
  <si>
    <t>Van toepassing op de gewenste oplossing</t>
  </si>
  <si>
    <r>
      <t xml:space="preserve">2a) Netwerkkoppelingen
</t>
    </r>
    <r>
      <rPr>
        <sz val="10"/>
        <rFont val="Calibri"/>
        <family val="2"/>
        <scheme val="minor"/>
      </rPr>
      <t>Koppeling met ICT systemen en/of applicaties van Amsterdam UMC?</t>
    </r>
  </si>
  <si>
    <r>
      <t>Wordt verwacht dat er koppelingen gemaakt gaan worden met ICT systemen en/of applicaties (voorbeeld: Cloverleaf, Epic, AGFA, ADFS (authenticatie) e.d.)?
Opmerking: Door in kolom C '</t>
    </r>
    <r>
      <rPr>
        <b/>
        <i/>
        <sz val="9"/>
        <rFont val="Calibri"/>
        <family val="2"/>
        <scheme val="minor"/>
      </rPr>
      <t>Nee</t>
    </r>
    <r>
      <rPr>
        <i/>
        <sz val="9"/>
        <rFont val="Calibri"/>
        <family val="2"/>
        <scheme val="minor"/>
      </rPr>
      <t>' in te vullen zullen alle eisen betrekking op koppelingen met voorzieningen van Amsterdam UMC komen te vervallen.</t>
    </r>
  </si>
  <si>
    <r>
      <t xml:space="preserve">2b) Ondersteuning leverancier op afstand
</t>
    </r>
    <r>
      <rPr>
        <sz val="10"/>
        <color theme="1"/>
        <rFont val="Calibri"/>
        <family val="2"/>
        <scheme val="minor"/>
      </rPr>
      <t>Beheer op afstand (remote) door de leverancier?</t>
    </r>
  </si>
  <si>
    <r>
      <t>Wordt verwacht dat de leverancier remote support levert voor het aangeboden Systeem?
Opmerking: Door in kolom C '</t>
    </r>
    <r>
      <rPr>
        <b/>
        <i/>
        <sz val="9"/>
        <rFont val="Calibri"/>
        <family val="2"/>
        <scheme val="minor"/>
      </rPr>
      <t>Nee</t>
    </r>
    <r>
      <rPr>
        <i/>
        <sz val="9"/>
        <rFont val="Calibri"/>
        <family val="2"/>
        <scheme val="minor"/>
      </rPr>
      <t>' in te vullen zullen alle eisen betrekking op remote support komen te vervallen.</t>
    </r>
  </si>
  <si>
    <r>
      <t xml:space="preserve">2c) Datamigratie
</t>
    </r>
    <r>
      <rPr>
        <sz val="10"/>
        <rFont val="Calibri"/>
        <family val="2"/>
        <scheme val="minor"/>
      </rPr>
      <t>Wordt bestaande data gemigreerd naar het nieuwe aangeboden Systeem?</t>
    </r>
  </si>
  <si>
    <r>
      <t>Wordt verwacht dat data in een huidige oplossing gemigreerd gaat worden naar het aangeboden Systeem?
Opmerking: Door in kolom C '</t>
    </r>
    <r>
      <rPr>
        <b/>
        <i/>
        <sz val="9"/>
        <rFont val="Calibri"/>
        <family val="2"/>
        <scheme val="minor"/>
      </rPr>
      <t>Nee</t>
    </r>
    <r>
      <rPr>
        <i/>
        <sz val="9"/>
        <rFont val="Calibri"/>
        <family val="2"/>
        <scheme val="minor"/>
      </rPr>
      <t>' in te vullen zullen alle eisen betrekking op het migreren van bestaande data komen te vervallen.</t>
    </r>
  </si>
  <si>
    <r>
      <t xml:space="preserve">2d) SLA
</t>
    </r>
    <r>
      <rPr>
        <sz val="10"/>
        <rFont val="Calibri"/>
        <family val="2"/>
        <scheme val="minor"/>
      </rPr>
      <t>Aanvullende eisen die worden toegevoegd aan de ServiceLevel Agreement (SLA)?</t>
    </r>
  </si>
  <si>
    <t>Eisen voor opleiding en aanvullende SLA eisen worden meegenomen in dit DIENST ICT-PvE.</t>
  </si>
  <si>
    <r>
      <t xml:space="preserve">2e) Medisch
</t>
    </r>
    <r>
      <rPr>
        <sz val="10"/>
        <color theme="1"/>
        <rFont val="Calibri"/>
        <family val="2"/>
        <scheme val="minor"/>
      </rPr>
      <t>Het aangeboden Systeem is ten bate van een medische toepassing?</t>
    </r>
  </si>
  <si>
    <r>
      <t>Krijgt het aangeboden Systeem een medische toepassing en gaat deze onder de Medical Device Regulation (MDR) vallen?
Opmerking: Door in kolom C '</t>
    </r>
    <r>
      <rPr>
        <b/>
        <i/>
        <sz val="9"/>
        <rFont val="Calibri"/>
        <family val="2"/>
      </rPr>
      <t>Nee</t>
    </r>
    <r>
      <rPr>
        <i/>
        <sz val="9"/>
        <rFont val="Calibri"/>
        <family val="2"/>
      </rPr>
      <t>' in te vullen zullen alle eisen betrekking op de MDR komen te vervallen.</t>
    </r>
  </si>
  <si>
    <r>
      <t xml:space="preserve">3a ) Vragen Toevoegen
</t>
    </r>
    <r>
      <rPr>
        <sz val="10"/>
        <color theme="1"/>
        <rFont val="Calibri"/>
        <family val="2"/>
        <scheme val="minor"/>
      </rPr>
      <t>Er kunnen extra vragen worden toegevoegd aan het PvE, mocht de casus hierom vragen</t>
    </r>
  </si>
  <si>
    <r>
      <t xml:space="preserve">In de PvE kunnen vragen </t>
    </r>
    <r>
      <rPr>
        <b/>
        <i/>
        <sz val="9"/>
        <color theme="1"/>
        <rFont val="Calibri"/>
        <family val="2"/>
        <scheme val="minor"/>
      </rPr>
      <t>extra toegevoegd</t>
    </r>
    <r>
      <rPr>
        <i/>
        <sz val="9"/>
        <color theme="1"/>
        <rFont val="Calibri"/>
        <family val="2"/>
        <scheme val="minor"/>
      </rPr>
      <t xml:space="preserve"> worden of hergeformuleerd. Herformuleren gebeurt door de aan te passen vraag te kopiëren naar onderen en de tekst aan te passen. 
Antwoord met 'Ja' om deze verder in te vullen. Is een (oorspronkelijke) vraag niet meer nodig, markeer deze dan met 'Vraag vervallen' op de 'PvE Vragen' sheet.
Zijn er geen aanvullende vragen of wijzigingen nodig, kies hier dan 'Nee'.</t>
    </r>
  </si>
  <si>
    <t>OPTIONEEL: Verfijnen door categorieën uit te schakelen (standaard aan)</t>
  </si>
  <si>
    <t>Opmerkingen</t>
  </si>
  <si>
    <t>Categorieën</t>
  </si>
  <si>
    <t>ICT Algemeen</t>
  </si>
  <si>
    <t>Geldt altijd. Kan niet worden uitgezet</t>
  </si>
  <si>
    <t>ICT Amsterdam UMC Beleid</t>
  </si>
  <si>
    <t>ICT Apparatuur &amp; Werkplekken</t>
  </si>
  <si>
    <t>Deze vragen gaan over ICT-apparatuur en werkplekken, vooral als het gaat om het beheer en de integratie van software en hardware bij (medische) apparaten. Het belangrijkste is dat alles goed samenwerkt en veilig blijft.
- Wie is verantwoordelijk voor het onderhouden en updaten van de software?
- Hoe wordt het apparaat aangesloten en hoe verloopt de communicatie?
- Hoe worden randapparaten (zoals printers of scanners) gekoppeld en welke drivers zijn daarvoor nodig?
- Wat zijn de eisen voor de werkplek en is alles compatibel?
Kortom: het gaat om het goed laten samenwerken van hardware, software en randapparatuur, en het goed regelen van het beheer en de ondersteuning daarvan.</t>
  </si>
  <si>
    <t>ICT Applicatie</t>
  </si>
  <si>
    <t>ICT Applicatie gaat over interoperabiliteit.
- Compatibiliteit met Citrix VDI-omgeving en browsers
- Gebruik van moderne webtechnologieën en vermijden van verouderde plug-ins
- Beveiliging van mobiele applicaties via Mobile Device Management
- Gegevensvalidatie en optimale gegevensregistratie
- Mogelijkheden voor customized gegevensuitwisseling en harmonisatie
- Ondersteuning van integratiestandaarden en koppelmethodes
- Logging en beheer door applicatiebeheerders, inclusief troubleshooting
- Alles draait om het naadloos samenwerken van verschillende systemen, veilige gegevensuitwisseling, en het beheer en monitoren van applicaties binnen de bestaande ICT-omgeving.</t>
  </si>
  <si>
    <t>ICT Authenticatie &amp; Autorisatie</t>
  </si>
  <si>
    <t>Integratie met Identity &amp; Access Management (IAM) van Amsterdam UMC.
- Ondersteuning van authenticatie via Active Directory, federatieprotocollen (OIDC, oAuth2, SAML 2.0), en sterke authenticatie
- Gebruik van cryptografische technieken, hardware tokens, en challenge/response voor sterke authenticatie in kritieke situaties
- Sterk wachtwoordbeleid, versleutelde opslag en communicatie van wachtwoorden
- Beleid voor toegangsbeveiliging: unieke accounts, geen gedeelde of default accounts, beperking van toegang tot bevoegdheden
- Inrichting van beveiligde inlogprocedures, inclusief 2-factor authenticatie
- Instelbare privileges per medewerker of groep, beheer van rechten via centraal IAM-systeem
- Integratie met AD-groepen en rollen, synchronisatie van rechten bij voorkeur via SCIM-standaard
Alles draait om het veilig en centraal beheren van toegang tot systemen en applicaties, met strikte controle op wie wat mag doen, en integratie met de bestaande identity management infrastructuur van Amsterdam UMC.</t>
  </si>
  <si>
    <t>ICT Datamanagement</t>
  </si>
  <si>
    <t>Geldt alleen als er grootte hoeveelheden data worden gemigreerd en als 2c) actief is hierboven</t>
  </si>
  <si>
    <t>ICT Doorontwikkeling</t>
  </si>
  <si>
    <t>Gaat over lifecycle management en technische roadmap van (toekomstige) on-prem systemen</t>
  </si>
  <si>
    <t>ICT Hosting &amp; Performance</t>
  </si>
  <si>
    <t>Alleen als prestaties tegen een SLA afgezet kunnen worden. Geldt niet voor MDR oplossingen
- Leverancier is verantwoordelijk voor technisch beheer, operations en doorontwikkeling van de SaaS-oplossing
- Exit-strategie en exit-plan voor het waarborgen van continuïteit en overdraagbaarheid
- Prestatie-eisen zoals maximale laadtijd en gegarandeerde performance voor het afgesproken aantal gebruikers
- Schaalbaarheid bij fluctuaties in gebruikersaantallen, data en systeembelasting
- Monitoring en advisering over performance, vastgelegd in de SLA
Alles draait om het waarborgen van beschikbaarheid, prestaties, schaalbaarheid en overdraagbaarheid van de SaaS-dienst, inclusief duidelijke afspraken over verantwoordelijkheden en service levels.</t>
  </si>
  <si>
    <t>ICT Informatiebeveiliging</t>
  </si>
  <si>
    <t>ICT Licenties</t>
  </si>
  <si>
    <t>Licentiebeheer en continuïteit van softwaregebruik</t>
  </si>
  <si>
    <t>ICT Netwerk</t>
  </si>
  <si>
    <t>Netwerkarchitectuur
- Alle netwerkverbindingen verlopen via door Amsterdam UMC beheerde firewalls, ook bij gebruik van door leverancier geleverde netwerkcomponenten
- Specificatie van meegeleverde netwerkcomponenten zoals switches en routers
- Communicatie tussen systemen op basis van FQDN
- Leverancier specificeert gebruikte netwerkpoorten en levert een diagram van alle interne en externe communicatiestromen op OSI laag 4
Alles draait om het veilig, transparant en gestructureerd inrichten van de netwerkverbindingen en componenten, zodat Amsterdam UMC volledige controle en inzicht heeft in de netwerkarchitectuur van de ICT-oplossing. Uitschakelen bij Stand-alone systeem.</t>
  </si>
  <si>
    <t>ICT Opleidingen</t>
  </si>
  <si>
    <t>Wanneer er behoefte is aan specifieke opleidingswensen</t>
  </si>
  <si>
    <t>ICT Servers, Storage Software</t>
  </si>
  <si>
    <t xml:space="preserve">Alleen voor on-prem systemen. </t>
  </si>
  <si>
    <t>ICT SLA &amp; Changes</t>
  </si>
  <si>
    <t>Geldt alleen als SLA impact heeft op services van Dienst ICT</t>
  </si>
  <si>
    <t>© 2025 Amsterdam UMC - versie3.0 (251015.1)</t>
  </si>
  <si>
    <t>Toegevoegd</t>
  </si>
  <si>
    <t>Knockout Eis</t>
  </si>
  <si>
    <t>Nog te beantwoorden</t>
  </si>
  <si>
    <t>Knockout</t>
  </si>
  <si>
    <r>
      <t xml:space="preserve">Vragen aanbestedende partij
</t>
    </r>
    <r>
      <rPr>
        <b/>
        <i/>
        <sz val="12"/>
        <color theme="0"/>
        <rFont val="Calibri"/>
        <family val="2"/>
        <scheme val="minor"/>
      </rPr>
      <t xml:space="preserve">Questions contracting party </t>
    </r>
  </si>
  <si>
    <r>
      <t xml:space="preserve">Antwoorden leverancier
</t>
    </r>
    <r>
      <rPr>
        <b/>
        <i/>
        <sz val="12"/>
        <color theme="0"/>
        <rFont val="Calibri"/>
        <family val="2"/>
        <scheme val="minor"/>
      </rPr>
      <t>Supplier answers</t>
    </r>
  </si>
  <si>
    <t>Ingevuld</t>
  </si>
  <si>
    <t>Is van 
toepassing op:</t>
  </si>
  <si>
    <t>Uitvraag</t>
  </si>
  <si>
    <t>Maximale uitvr. -&gt;</t>
  </si>
  <si>
    <t>1.H
2.M
3.L</t>
  </si>
  <si>
    <t>1.HM
2.H
3.M
4.L</t>
  </si>
  <si>
    <t>Calculatie</t>
  </si>
  <si>
    <t>Weeg-
factoren
voorblad</t>
  </si>
  <si>
    <t>ID</t>
  </si>
  <si>
    <t>ID (2024)</t>
  </si>
  <si>
    <t>Paragraaf</t>
  </si>
  <si>
    <t>Subparagraaf</t>
  </si>
  <si>
    <r>
      <t xml:space="preserve">Omschrijving
</t>
    </r>
    <r>
      <rPr>
        <b/>
        <i/>
        <sz val="9"/>
        <color theme="0"/>
        <rFont val="Calibri"/>
        <family val="2"/>
        <scheme val="minor"/>
      </rPr>
      <t>Description</t>
    </r>
  </si>
  <si>
    <t>Type</t>
  </si>
  <si>
    <t>Type antwoord
Answering type</t>
  </si>
  <si>
    <r>
      <t xml:space="preserve">Lengte </t>
    </r>
    <r>
      <rPr>
        <b/>
        <i/>
        <sz val="9"/>
        <color theme="0"/>
        <rFont val="Calibri"/>
        <family val="2"/>
        <scheme val="minor"/>
      </rPr>
      <t>Length</t>
    </r>
  </si>
  <si>
    <r>
      <t xml:space="preserve">Antwoord
</t>
    </r>
    <r>
      <rPr>
        <b/>
        <i/>
        <sz val="9"/>
        <color theme="0"/>
        <rFont val="Calibri"/>
        <family val="2"/>
        <scheme val="minor"/>
      </rPr>
      <t>Answer</t>
    </r>
  </si>
  <si>
    <r>
      <t xml:space="preserve">Toelichting op antwoord
</t>
    </r>
    <r>
      <rPr>
        <b/>
        <i/>
        <sz val="9"/>
        <color theme="0"/>
        <rFont val="Calibri"/>
        <family val="2"/>
        <scheme val="minor"/>
      </rPr>
      <t>Notes</t>
    </r>
  </si>
  <si>
    <r>
      <t xml:space="preserve">Toelichting
</t>
    </r>
    <r>
      <rPr>
        <b/>
        <i/>
        <sz val="9"/>
        <color theme="1"/>
        <rFont val="Calibri"/>
        <family val="2"/>
        <scheme val="minor"/>
      </rPr>
      <t>Remarks</t>
    </r>
  </si>
  <si>
    <t>Aantal</t>
  </si>
  <si>
    <t>Knockout
 Gunning
Verrificatie</t>
  </si>
  <si>
    <t>_OnPrem</t>
  </si>
  <si>
    <t>_ICT_UMC</t>
  </si>
  <si>
    <t>_KOPPELING</t>
  </si>
  <si>
    <t>_SaaS</t>
  </si>
  <si>
    <t>_Support</t>
  </si>
  <si>
    <t>_SLA_EDU</t>
  </si>
  <si>
    <t>_Medisch</t>
  </si>
  <si>
    <t>_Data</t>
  </si>
  <si>
    <t>_Toev0</t>
  </si>
  <si>
    <t>BIV-B</t>
  </si>
  <si>
    <t>BIV-V</t>
  </si>
  <si>
    <t>Calc BIV-B</t>
  </si>
  <si>
    <t>Calc BIV-V</t>
  </si>
  <si>
    <t>calc</t>
  </si>
  <si>
    <t>Facultatief</t>
  </si>
  <si>
    <t>ICT.1.001</t>
  </si>
  <si>
    <t>Algemeen</t>
  </si>
  <si>
    <t>De beantwoording van onderstaande eisen en wensen is van toepassing op alle onderdelen en componenten van de door leverancier aangeboden dienstverlening en/of oplossing.</t>
  </si>
  <si>
    <t>Ja/Nee</t>
  </si>
  <si>
    <t/>
  </si>
  <si>
    <t>Dit om te zorgen dat er geen onderdelen of componenten die 'de uitzondering op de regel' zijn.</t>
  </si>
  <si>
    <t>ICT.1.002</t>
  </si>
  <si>
    <t>De door u aangeboden Systeem inclusief alle componenten - w.o. licenties - die worden geleverd e/o aangeschaft mogen worden gebruikt door alle gebruikers en op alle locaties van Amsterdam UMC. Hierop zijn geen uitzonderingen of restricties van toepassing in termen van gebruikersrecht, functionaliteit, ondersteuning/support of anderszins.</t>
  </si>
  <si>
    <t>Om te waarborgen dat er geen geografische beperkingen optreden.</t>
  </si>
  <si>
    <t>ICT.1.007</t>
  </si>
  <si>
    <t>Normen en kaders</t>
  </si>
  <si>
    <t>Indien remote support nodig is vanuit leverancier, moet de voorgestelde methode voldoen aan de eisen die Amsterdam UMC daaraan stelt: 
1. Remote support kan alleen gestart worden van buitenaf nadat iemand binnen Amsterdam UMC de verbinding open zet.
2. Bovendien geldt; dat alle personen die vanuit het leveranciersnetwerk aanloggen en wanneer zij supportwerkzaamheden uitvoeren voor Amsterdam UMC, deze inlog acties zijn terug te vinden in de logbestanden van de leverancier en te herleiden zijn naar een persoon.</t>
  </si>
  <si>
    <t>Ja/Nee/
N.v.t. Geen remote support</t>
  </si>
  <si>
    <t>Deze eis is alleen van toepassing indien de leverancier beheer op afstand uitvoert en van buitenaf toegang tot Systemen van Amsterdam UMC nodig heeft.</t>
  </si>
  <si>
    <t>ICT.1.008</t>
  </si>
  <si>
    <t>Amsterdam UMC hanteert een BeyondTrust remote support oplossing voor remote toegang. Volstaat BeyondTrust voor uw oplossing?  Zo nee, welke remote tooling is benodigd? 
Zie ook https://www.beyondtrust.com/products/privileged-remote-access</t>
  </si>
  <si>
    <t>Verificatie</t>
  </si>
  <si>
    <t>Ja/Nee + Toelichting</t>
  </si>
  <si>
    <r>
      <t xml:space="preserve">Deze eis is alleen van toepassing indien de leverancier beheer op afstand uitvoert en van buitenaf toegang tot Systemen van Amsterdam UMC nodig heeft.
</t>
    </r>
    <r>
      <rPr>
        <b/>
        <i/>
        <sz val="9"/>
        <color theme="1"/>
        <rFont val="Calibri"/>
        <family val="2"/>
        <scheme val="minor"/>
      </rPr>
      <t>Toelichting</t>
    </r>
    <r>
      <rPr>
        <i/>
        <sz val="9"/>
        <color theme="1"/>
        <rFont val="Calibri"/>
        <family val="2"/>
        <scheme val="minor"/>
      </rPr>
      <t xml:space="preserve">
Voor specifieke gevallen dat een VPN vereist (dus geen Beyond Trust) moet de vraag hergedefinieerd worden.
Voor andere oplossingen dan BeyondTrust of een VPN, wordt een extra € 7.500 gecalculeerd.</t>
    </r>
  </si>
  <si>
    <t>ICT.1.018</t>
  </si>
  <si>
    <t>Documentatie</t>
  </si>
  <si>
    <t>Voor software geldt bij elke release, upgrade en update van het aangeboden Systeem, wordt een actuele versie van de installatie-, configuratie-, beheer- en gebruikersdocumentatie digitaal aangeleverd  ten behoeve van de applicatiebeheerders van Amsterdam UMC.</t>
  </si>
  <si>
    <t>Welke documenten exact vereist zijn is afhankelijk van de dienstverlening van de leverancier.
Bij een SaaS hebben we geen installatiegids nodig.</t>
  </si>
  <si>
    <t>ICT.2.001</t>
  </si>
  <si>
    <t>Amsterdam UMC ICT - beleid</t>
  </si>
  <si>
    <t xml:space="preserve">Na eventuele gunning zal de leverancier zich committeren aan de aanwijzingen uit het “Self Assessment Leveranciers” en zal deze aanvullende checklist volledig invullen en waar van toepassing de gevraagde gegevens aanleveren. </t>
  </si>
  <si>
    <r>
      <t xml:space="preserve">In 'Checklist' leveranciers gaat in op informatiebeveiliging, controle en logging.
</t>
    </r>
    <r>
      <rPr>
        <b/>
        <i/>
        <sz val="9"/>
        <color theme="1"/>
        <rFont val="Calibri"/>
        <family val="2"/>
        <scheme val="minor"/>
      </rPr>
      <t xml:space="preserve">Let op
</t>
    </r>
    <r>
      <rPr>
        <i/>
        <sz val="9"/>
        <color theme="1"/>
        <rFont val="Calibri"/>
        <family val="2"/>
        <scheme val="minor"/>
      </rPr>
      <t xml:space="preserve">Document zoals beschreven toevoegen en naam document verwerken in de tekst  "&lt;Naam aanbesteding&gt; - jjmmdd" !
</t>
    </r>
  </si>
  <si>
    <t>ICT.2.002</t>
  </si>
  <si>
    <t>Leverancier heeft kennis genomen van ICT 'Aansluitvoorwaarden apparatuur op de ICT-infrastructuur' en conformeert zich daaraan.</t>
  </si>
  <si>
    <r>
      <t xml:space="preserve">Deze regel is uitsluitend van toepassing bij een systeem dat binnen de ICT omgeving van Amsterdam UMC wordt geïmplementeerd.
Van toepassing bij on-premises systeem en/of bij SaaS componenten welke on-premises worden geplaatst.
</t>
    </r>
    <r>
      <rPr>
        <b/>
        <i/>
        <sz val="9"/>
        <color theme="1"/>
        <rFont val="Calibri"/>
        <family val="2"/>
        <scheme val="minor"/>
      </rPr>
      <t>Let op</t>
    </r>
    <r>
      <rPr>
        <i/>
        <sz val="9"/>
        <color theme="1"/>
        <rFont val="Calibri"/>
        <family val="2"/>
        <scheme val="minor"/>
      </rPr>
      <t xml:space="preserve">
Document zoals beschreven toevoegen!
</t>
    </r>
  </si>
  <si>
    <t>ICT.2.004</t>
  </si>
  <si>
    <t>Leverancier zal bij het uitvoeren van changes aan het aangeboden Systeem, zich houden aan de changeprocedure 'Change Management - Procesbeschrijving - Dienst ICT- Amsterdam UMC' van het Amsterdam UMC.</t>
  </si>
  <si>
    <t>Uitsluitend voor Systemen die op locatie Amsterdam UMC worden gehost en waar de leverancier het beheer geheel of gedeeltelijk uitvoert.
Beknopt komt het er op neer dat iedere change via het CAB verloopt en vooraf moet worden aangevraagd en goedgekeurd.
Voor het verhelpen van acute storingen is een versnelde route voorzien. Zie ook ITIL Change Management.</t>
  </si>
  <si>
    <t>ICT.2.005</t>
  </si>
  <si>
    <t>De leverancier houdt zich aan het patchbeleid van Amsterdam UMC en heeft kennis genomen van ICT 'Kader Informatiebeveiliging - Patchbeleid'.
Hierbij geldt dat Amsterdam UMC de prioriteit bepaalt, in samenspraak met de leverancier, welke security patches als Urgent worden beschouwd.</t>
  </si>
  <si>
    <r>
      <t xml:space="preserve">Deze regel is uitsluitend van toepassing bij een Systeem dat binnen de ICT omgeving van Amsterdam UMC wordt geïmplementeerd.
Wanneer niet van toepassing regel verwijderen!
Van toepassing bij on-premises systeem en/of bij SaaS componenten welke on-premises worden geplaatst.
</t>
    </r>
    <r>
      <rPr>
        <b/>
        <i/>
        <sz val="9"/>
        <color theme="1"/>
        <rFont val="Calibri"/>
        <family val="2"/>
        <scheme val="minor"/>
      </rPr>
      <t>Let op</t>
    </r>
    <r>
      <rPr>
        <i/>
        <sz val="9"/>
        <color theme="1"/>
        <rFont val="Calibri"/>
        <family val="2"/>
        <scheme val="minor"/>
      </rPr>
      <t xml:space="preserve">
Document zoals beschreven toevoegen!</t>
    </r>
  </si>
  <si>
    <t>ICT.3.001a</t>
  </si>
  <si>
    <t>Doorontwikkeling &amp; releasebeleid</t>
  </si>
  <si>
    <t>De leverancier heeft het Lifecyle management van on-prem hard- en software van het aangeboden Systeem vastgesteld en beschreven.</t>
  </si>
  <si>
    <t>Uitgebreid</t>
  </si>
  <si>
    <r>
      <t xml:space="preserve">Uitsluitend voor on-premises Systemen.
</t>
    </r>
    <r>
      <rPr>
        <b/>
        <i/>
        <sz val="9"/>
        <color theme="1"/>
        <rFont val="Calibri"/>
        <family val="2"/>
        <scheme val="minor"/>
      </rPr>
      <t>Toelichting</t>
    </r>
    <r>
      <rPr>
        <i/>
        <sz val="9"/>
        <color theme="1"/>
        <rFont val="Calibri"/>
        <family val="2"/>
        <scheme val="minor"/>
      </rPr>
      <t xml:space="preserve">
We willen inzicht hebben in de frequentie waarmee nieuwe versies e.d. worden uitgebracht. Hoge frequentie betekent veel beheer, veel testen en vergt veel van de eindgebruikers.</t>
    </r>
  </si>
  <si>
    <t>ICT.3.001b</t>
  </si>
  <si>
    <t>Ten aanzien van Lifecycle management:
Geef aan voor  het aangeboden Systeem, in welke frequentie major en minor releases (incl. releasenotes) worden uitgebracht en hoe deze releases beschikbaar worden gesteld aan de klanten (tijdslijn, flexibiliteit, keuzevrijheid).</t>
  </si>
  <si>
    <t>Toelichting</t>
  </si>
  <si>
    <t>ICT.3.002</t>
  </si>
  <si>
    <t>Leverancier voert een technische roadmap.
Beschrijf de belangrijkste ontwikkelingen van uw roadmap. Bijvoorbeeld de relatie met Windows/Office upgrades, end-of-life termijnen voor technische onderdelen van het aangeboden Systeem of gerelateerde software, etc.</t>
  </si>
  <si>
    <r>
      <t xml:space="preserve">Uitsluitend voor on-premises Systemen.
</t>
    </r>
    <r>
      <rPr>
        <b/>
        <i/>
        <sz val="9"/>
        <color theme="1"/>
        <rFont val="Calibri"/>
        <family val="2"/>
        <scheme val="minor"/>
      </rPr>
      <t>Toelichting</t>
    </r>
    <r>
      <rPr>
        <i/>
        <sz val="9"/>
        <color theme="1"/>
        <rFont val="Calibri"/>
        <family val="2"/>
        <scheme val="minor"/>
      </rPr>
      <t xml:space="preserve">
Dit om inzicht te krijgen in de het tempo en de snelheid waarmee de leverancier de technische ontwikkelingen volgt. Dit moet in lijn lopen met onze eigen strategie.</t>
    </r>
  </si>
  <si>
    <t>ICT.4.006</t>
  </si>
  <si>
    <t>ICT.4.010</t>
  </si>
  <si>
    <t>Continuïteitsbeheer</t>
  </si>
  <si>
    <t>Back-ups worden weggeschreven op netwerkschijven van Amsterdam UMC.</t>
  </si>
  <si>
    <t>Handhaven wanneer beheer van het systeem volledig bij Amsterdam UMC ligt.</t>
  </si>
  <si>
    <t>ICT.4.007</t>
  </si>
  <si>
    <t>ICT.4.011</t>
  </si>
  <si>
    <t>Het aangeboden Systeem beschikt over de mogelijkheid voor back-up voor de configuratie, instellingen, rekenregels en (drempel)waarden van de ICT-oplossing. Bij uitval is het Systeem te herstellen met het terugzetten van deze back-up, die in voorkomend geval weer eenvoudig is in te lezen.</t>
  </si>
  <si>
    <r>
      <rPr>
        <b/>
        <i/>
        <sz val="9"/>
        <rFont val="Calibri"/>
        <family val="2"/>
        <scheme val="minor"/>
      </rPr>
      <t>Toelichting</t>
    </r>
    <r>
      <rPr>
        <i/>
        <sz val="9"/>
        <rFont val="Calibri"/>
        <family val="2"/>
        <scheme val="minor"/>
      </rPr>
      <t xml:space="preserve">
De back-up van data alleen is niet genoeg om de beschikbaarheid van deze gegevens te garandeeren, als het herstel afhankelijk is van de ICT-Systemen van de leverancier.</t>
    </r>
  </si>
  <si>
    <t>ICT.4.020</t>
  </si>
  <si>
    <t>ICT.4.026</t>
  </si>
  <si>
    <t>Technische kwetsbaarheden</t>
  </si>
  <si>
    <t>De  leverancier voert aantoonbaar een intern proces ter voorkoming van het introduceren van technische (security)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</si>
  <si>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r>
      <rPr>
        <b/>
        <i/>
        <sz val="9"/>
        <color theme="1"/>
        <rFont val="Calibri"/>
        <family val="2"/>
        <scheme val="minor"/>
      </rPr>
      <t>Toelichting</t>
    </r>
    <r>
      <rPr>
        <i/>
        <sz val="9"/>
        <color theme="1"/>
        <rFont val="Calibri"/>
        <family val="2"/>
        <scheme val="minor"/>
      </rPr>
      <t xml:space="preserve">
Technische kwetsbaarheid. 
Fout in een digitaal systeem waardoor een aanvaller in het systeem kan komen. 
De aanvaller kan vervolgens bij informatie of toepassingen in het systeem komen, terwijl hij dat niet mag. Of de aanvaller 
zorgt ervoor dat de gebruiker niet meer bij deze informatie kan komen. Of de toepassing niet meer kan gebruiken.</t>
    </r>
  </si>
  <si>
    <t>ICT.4.023</t>
  </si>
  <si>
    <t>ICT.4.029</t>
  </si>
  <si>
    <t xml:space="preserve">De leverancier gebruikt hardening van het aangeboden Systeem, zodat alleen de noodzakelijke software wordt geactiveerd en/of Indien het niet mogelijk is (het systeem of de virtualisatielaag staan dit niet toe zonder functionaliteit te verliezen), wordt de dienst(en) geblokkeerd via gedocumenteerde filters, op de meest nabijgelegen netwerkcomponent die deze filtering kan verschaffen.
Hiermee worden uitsluitend voor de dienst(en) noodzakelijke services/protocollen aangezet. Overige services worden bij voorkeur verwijderd en als dat niet mogelijk is uitgeschakeld .
</t>
  </si>
  <si>
    <r>
      <rPr>
        <b/>
        <i/>
        <sz val="9"/>
        <color theme="1"/>
        <rFont val="Calibri"/>
        <family val="2"/>
        <scheme val="minor"/>
      </rPr>
      <t>Toelichting</t>
    </r>
    <r>
      <rPr>
        <i/>
        <sz val="9"/>
        <color theme="1"/>
        <rFont val="Calibri"/>
        <family val="2"/>
        <scheme val="minor"/>
      </rPr>
      <t xml:space="preserve">
Onder hardening wordt verstaan:
Niet gebruikte functies in hardware en software uitzetten of weghalen. En de rechten van andere functies waar mogelijk beperken. Zo verkleint men het aanvalsoppervlak en daarmee het risico van aanvallen op de ICT-componenten.
Voorbeelden van software functies zijn netwerkservices zoals SNMP die niet gebruikt worden voor het functioneren van de applicatie</t>
    </r>
  </si>
  <si>
    <t>ICT.4.028</t>
  </si>
  <si>
    <t>ICT.4.033</t>
  </si>
  <si>
    <t>Versleuteling</t>
  </si>
  <si>
    <t>De leverancier gebruikt hardware oplossingen (zoals smartcards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</si>
  <si>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ICT.4.031</t>
  </si>
  <si>
    <t>ICT.4.036</t>
  </si>
  <si>
    <t>Data integriteit</t>
  </si>
  <si>
    <t>Misbruik van bestaande sessies dient aantoonbaar te worden tegengegaan door sessiemanagement in te richten. 
- Andere protocollen zoals SMB en SSH moeten met andere methoden aantoonbaar worden beveiligd.
- Er worden geen verouderde (legacy) protocollen gebruikt die een beveiligingsrisico met zich meedragen</t>
  </si>
  <si>
    <t xml:space="preserve">Alleen van toepassing bij SaaS en/of Cloud oplossingen of koppelingen.
</t>
  </si>
  <si>
    <t>ICT.4.032</t>
  </si>
  <si>
    <t>ICT.4.037</t>
  </si>
  <si>
    <t>Alle in- en uitvoer van data binnen het aangeboden Systeem wordt aantoonbaar genormaliseerd, gevalideerd en ingeperkt waarbij data-integriteit aantoonbaar wordt gewaarborgd</t>
  </si>
  <si>
    <t>Alle invoer in userinterfaces wordt getoets en gevalideerd of de ingeverde input juist is en secure.</t>
  </si>
  <si>
    <t>ICT.4.040</t>
  </si>
  <si>
    <t>ICT.4.045</t>
  </si>
  <si>
    <t>Toegangscontrole en logging</t>
  </si>
  <si>
    <t>Security Logging
Het aangeboden Systeem heeft uitgebreide logging functionaliteit welke verdachte activiteiten of afwijkingen detecteert. Het toegangslog zelf is een belangrijk onderdeel van deze logging functionaliteit.</t>
  </si>
  <si>
    <t>Zowel voor on-premises als off-premises Systemen.</t>
  </si>
  <si>
    <t>ICT.4.050</t>
  </si>
  <si>
    <t>Architectuur</t>
  </si>
  <si>
    <t>Het aangeboden Systeem voldoet aan de volgende security-aspecten:
•  Security by design: leverancier houdt rekening  met security aspecten bij het ontwerp naast de functionele eisen voor een goede werking
•  Security by default: Alle standaard instellingen staan default op secure (veilig) ingesteld.</t>
  </si>
  <si>
    <t>ICT.4.046</t>
  </si>
  <si>
    <t>ICT.4.056</t>
  </si>
  <si>
    <t>Logging</t>
  </si>
  <si>
    <t>Logging van de applicatie is exporteerbaar naar een leesbaar bestandsformaat.</t>
  </si>
  <si>
    <t>ICT.4.054</t>
  </si>
  <si>
    <t>ICT.6.008</t>
  </si>
  <si>
    <t>Het aangeboden Systeem functioneert volledig zonder dat de gebruiker (systeem-) beheerrechten nodig heeft.</t>
  </si>
  <si>
    <t>Alleen voor on-premises Systemen.</t>
  </si>
  <si>
    <t>ICT.7.001a</t>
  </si>
  <si>
    <t>ICT - Netwerk</t>
  </si>
  <si>
    <t xml:space="preserve">Alle netwerkverbindingen naar de ICT-omgeving van Amsterdam UMC lopen altijd door een door Amsterdam UMC beheerde Firewall. Dit geldt ook als de leverancier als onderdeel van het aangeboden Systeem eigen netwerk componenten zoals Firewalls, Routers of Switches aanbiedt. </t>
  </si>
  <si>
    <t>Het kan zijn dat Leverancier componenten aanbiedt die als firewall kunnen fungeren. Die componenten mogen wel worden ingezet maar mogen niet als firewall worden ingezet. Vanuit security oogpunt is dat niet toegestaan. Amsterdam UMC beheert de firewalls.</t>
  </si>
  <si>
    <t>ICT.7.001</t>
  </si>
  <si>
    <t>ICT.7.001b</t>
  </si>
  <si>
    <t>Geef aan welke netwerk componenten er worden meegeleverd (bv. Switches, routers etc.) bij het aangeboden Systeem.</t>
  </si>
  <si>
    <t>ICT.7.002</t>
  </si>
  <si>
    <t>ICT.7.003</t>
  </si>
  <si>
    <r>
      <t xml:space="preserve">Communicatie </t>
    </r>
    <r>
      <rPr>
        <sz val="9"/>
        <rFont val="Calibri"/>
        <family val="2"/>
        <scheme val="minor"/>
      </rPr>
      <t xml:space="preserve">tussen </t>
    </r>
    <r>
      <rPr>
        <sz val="9"/>
        <color rgb="FF000000"/>
        <rFont val="Calibri"/>
        <family val="2"/>
        <scheme val="minor"/>
      </rPr>
      <t>systemen vindt plaats op basis van Fully Qualified Domain Name (FQDN DNS naam).</t>
    </r>
  </si>
  <si>
    <r>
      <t xml:space="preserve">Alleen voor on-premises Systemen.
</t>
    </r>
    <r>
      <rPr>
        <b/>
        <i/>
        <sz val="9"/>
        <color theme="1"/>
        <rFont val="Calibri"/>
        <family val="2"/>
        <scheme val="minor"/>
      </rPr>
      <t>Toelichting</t>
    </r>
    <r>
      <rPr>
        <i/>
        <sz val="9"/>
        <color theme="1"/>
        <rFont val="Calibri"/>
        <family val="2"/>
        <scheme val="minor"/>
      </rPr>
      <t xml:space="preserve">
Een FQDN 'Fully Qualified Domain Name) is een volledig domeinnaamadres, inclusief hostnaam en een top level domein, zoals bijvoorbeeld; www.mijndomein.com</t>
    </r>
  </si>
  <si>
    <t>ICT.7.004</t>
  </si>
  <si>
    <t>ICT.7.005</t>
  </si>
  <si>
    <t>Leverancier kan van elke component van het aangeboden Systeem, specificeren via welke netwerkpoorten deze communiceert en levert een diagram aan, waarin van alle componenten de intern en extern benodigde communicatiestromen op OSI laag 4 (transportlaag) uitgewerkt zijn.</t>
  </si>
  <si>
    <r>
      <t xml:space="preserve">Amsterdam UMC hanteert een least priviledge inrichting op het netwerk en staat uitsluitend strikt gespecificeerde communicatie tussen de diverse componenten toe.
</t>
    </r>
    <r>
      <rPr>
        <b/>
        <i/>
        <sz val="9"/>
        <color theme="1"/>
        <rFont val="Calibri"/>
        <family val="2"/>
        <scheme val="minor"/>
      </rPr>
      <t>Toelichting</t>
    </r>
    <r>
      <rPr>
        <i/>
        <sz val="9"/>
        <color theme="1"/>
        <rFont val="Calibri"/>
        <family val="2"/>
        <scheme val="minor"/>
      </rPr>
      <t xml:space="preserve">
Zie voor OSI-model deze wiki https://nl.wikipedia.org/wiki/OSI-model</t>
    </r>
  </si>
  <si>
    <t>ICT.8.005</t>
  </si>
  <si>
    <t>ICT.8.006</t>
  </si>
  <si>
    <t>Applicatie</t>
  </si>
  <si>
    <t>De applicatie van het aangeboden Systeem voorziet in gegevensvalidatie en ondersteunt uitsluitend de benodigde tekens voor de invoer van gegevens t.b.v. optimale gegevensregistratie.</t>
  </si>
  <si>
    <r>
      <rPr>
        <b/>
        <i/>
        <sz val="9"/>
        <rFont val="Calibri"/>
        <family val="2"/>
        <scheme val="minor"/>
      </rPr>
      <t>Toelichting</t>
    </r>
    <r>
      <rPr>
        <i/>
        <sz val="9"/>
        <rFont val="Calibri"/>
        <family val="2"/>
        <scheme val="minor"/>
      </rPr>
      <t xml:space="preserve">
Dit geldt ook als API-koppelingen worden gebruikt</t>
    </r>
  </si>
  <si>
    <t>ICT.8.010</t>
  </si>
  <si>
    <t>ICT.8.014</t>
  </si>
  <si>
    <t>Integratie</t>
  </si>
  <si>
    <t>Ingeval koppelingen vereist zijn maakt het aangeboden Systeem gebruik van één van onderstaande integratie-standaarden:
- HL7 v2 en hoger
- HL7 FHIR
- XML
- ASTM
- DICOM
- Bestand import</t>
  </si>
  <si>
    <t>Eis dat de genoemde standaarden worden ondersteund.
Vervolgens een eis dat men de specificeert welke standaard/standaarden worden ondersteund.</t>
  </si>
  <si>
    <t>ICT.8.012</t>
  </si>
  <si>
    <t>ICT.4.052</t>
  </si>
  <si>
    <t>Applicatie-beheerders van Amsterdam UMC kunnen zelf direct bij de logging van het aangeboden Systeem.</t>
  </si>
  <si>
    <t>ICT.8.013</t>
  </si>
  <si>
    <t>ICT.4.053</t>
  </si>
  <si>
    <t>Het logging level moet instelbaar zijn (voorbeeld van levels: Debug, Info, Warning, Error e.d.).</t>
  </si>
  <si>
    <t xml:space="preserve">Voor troubleshooting zijn de logs doorzoekbaar, toegankelijk en te archiveren buiten de applicatie. </t>
  </si>
  <si>
    <t>ICT.8.015</t>
  </si>
  <si>
    <t>ICT.4.055</t>
  </si>
  <si>
    <t>Het aangeboden Systeem houdt logging bij over de prestaties van de apparatuur en eventuele foutmeldingen en technische storingen.</t>
  </si>
  <si>
    <t>ICT.9.003</t>
  </si>
  <si>
    <t>ICT.9.005</t>
  </si>
  <si>
    <t>Authenticatie &amp; Autorisatie</t>
  </si>
  <si>
    <t>Indien het aangeboden Systeem van een inlog-functionaliteit wordt voorzien, dan worden de accounts ingericht met sterke wachtwoorden. Deze wachtwoorden zijn instelbaar om zo te kunnen voldoen aan de Amsterdam UMC richtlijnen (w.o. minimale lengte, vereiste complexiteit, lock-out mogelijkheden).</t>
  </si>
  <si>
    <r>
      <t xml:space="preserve">Zowel voor on-premises als off-premises Systemen.
</t>
    </r>
    <r>
      <rPr>
        <b/>
        <i/>
        <sz val="9"/>
        <rFont val="Calibri"/>
        <family val="2"/>
        <scheme val="minor"/>
      </rPr>
      <t>Toelichting</t>
    </r>
    <r>
      <rPr>
        <i/>
        <sz val="9"/>
        <rFont val="Calibri"/>
        <family val="2"/>
        <scheme val="minor"/>
      </rPr>
      <t xml:space="preserve">
Alleen van toepassing in de situatie dat ICT.9.001 niet mogelijk is.</t>
    </r>
  </si>
  <si>
    <t>ICT.9.008</t>
  </si>
  <si>
    <t>Wachtwoorden worden altijd versleuteld opgeslagen in de software van het aangeboden Systeem.</t>
  </si>
  <si>
    <t>Alleen bij on-premises Systemen.</t>
  </si>
  <si>
    <t>ICT.9.006</t>
  </si>
  <si>
    <t>ICT.9.009</t>
  </si>
  <si>
    <t>Wachtwoorden worden versleuteld gecommuniceerd over het netwerk tussen client en server.</t>
  </si>
  <si>
    <t>ICT.9.007</t>
  </si>
  <si>
    <t>ICT.9.011</t>
  </si>
  <si>
    <t xml:space="preserve">Voor alle accounts die de leverancier heeft bij Amsterdam UMC geldt dat Leverancier een beleid voor toegangsbeveiliging heeft vastgesteld en gedocumenteerd, waarin in ieder geval is bepaald dat:
• Systeem beheerders een unieke login ID en wachtwoord combinatie hebben, 
• Toegang voor gebruikers en beheerders beperkt is tot diensten waarvoor zij specifiek bevoegd zijn
• Geen default accounts met default wachtwoorden zijn aanwezig
</t>
  </si>
  <si>
    <t>Van toepassing op on-premises Systemen waarbij de Leverancier toegang heeft voor het uitvoeren van een vorm van beheer.
Dit volgens of NEN7510 (2024) of ISO27001 (2022)</t>
  </si>
  <si>
    <t>ICT.9.014</t>
  </si>
  <si>
    <t>De bevoegdheid tot het uitvoeren van specifieke handelingen binnen het aangeboden Systeem, is per medewerker of groep medewerkers met behulp van privileges instelbaar.</t>
  </si>
  <si>
    <t>Om Identity accountmanagement (IAM) beter mogelijk te maken en geldt voor on-premises en off-premises Systemen.</t>
  </si>
  <si>
    <t>ICT.10.001</t>
  </si>
  <si>
    <t>ICT.10.002</t>
  </si>
  <si>
    <t>Apparatuur</t>
  </si>
  <si>
    <t>Indien het aangeboden Systeem een embedded software component heeft, of software beheerd door een derde partij (zoals het Operating System), is de leverancier verantwoordelijk voor de levering en implementatie van OS updates en patches.
Embedded software moet ten alle tijden in support zijn bij de leverancier. Leverancier zal de kosten hiervoor opnemen in zijn aanbieding.</t>
  </si>
  <si>
    <r>
      <t xml:space="preserve">Uitsluitend relevant als apparaten onderdeel zijn van het aangeboden Systeem en embedded software bevat, anders kan de eis vervallen.
</t>
    </r>
    <r>
      <rPr>
        <b/>
        <i/>
        <sz val="9"/>
        <rFont val="Calibri"/>
        <family val="2"/>
        <scheme val="minor"/>
      </rPr>
      <t>Opmerking voor inkoop</t>
    </r>
    <r>
      <rPr>
        <i/>
        <sz val="9"/>
        <rFont val="Calibri"/>
        <family val="2"/>
        <scheme val="minor"/>
      </rPr>
      <t>:
De uitvraag van deze kosten moeten opgenomen worden in het prijzenblad.
.</t>
    </r>
  </si>
  <si>
    <t>ICT.10.004</t>
  </si>
  <si>
    <t>Hoe wordt het aangeboden Systeem aangesloten om te communiceren? (UTP-kabel, RS232, draadloos, etc.)</t>
  </si>
  <si>
    <t>kort</t>
  </si>
  <si>
    <t>Uitsluitend relevant als apparaten onderdeel zijn van de  ICT-oplossing, anders kan de eis vervallen.
.</t>
  </si>
  <si>
    <t>ICT.10.008</t>
  </si>
  <si>
    <t>End points voor gebruikers</t>
  </si>
  <si>
    <t xml:space="preserve">Patches en (beveiligings) updates voor het OS gerbuikt door het aangeboden Systeem, worden uitgevoerd door Amsterdam UMC (tenzij dit expliciet anders wordt afgesproken).
De leverancier notificeert Amsterdam UMC als specifieke patches problemen kunnen opleveren en dus niet uitgevoerd moeten worden.
In dat geval zal Leverancier binnen 30 dagen een herziene patch aanbieden.
</t>
  </si>
  <si>
    <r>
      <rPr>
        <b/>
        <i/>
        <sz val="9"/>
        <color theme="1"/>
        <rFont val="Calibri"/>
        <family val="2"/>
        <scheme val="minor"/>
      </rPr>
      <t>Toelichting</t>
    </r>
    <r>
      <rPr>
        <i/>
        <sz val="9"/>
        <color theme="1"/>
        <rFont val="Calibri"/>
        <family val="2"/>
        <scheme val="minor"/>
      </rPr>
      <t xml:space="preserve">
Zie verder de eisen in de 'Checklist nieuwe leveranciers werkplek'.</t>
    </r>
  </si>
  <si>
    <t>ICT.10.005</t>
  </si>
  <si>
    <t>ICT.10.009</t>
  </si>
  <si>
    <t>Vermeld in detail de specificaties waaraan de werkplek, wanneer deze door Amsterdam UMC wordt geleverd, moet voldoen om goed te kunnen werken met het aangeboden Systeem.</t>
  </si>
  <si>
    <t>uitgebreid</t>
  </si>
  <si>
    <t>Amsterdam UMC levert de werkplekken.</t>
  </si>
  <si>
    <t>ICT.10.006</t>
  </si>
  <si>
    <t>Als de werkplek integraal onderdeel is van de gecertificeerde het aangeboden Systeem of 'Medical Device' (bijv. MDR), levert de Leverancier de werkplek. 
In andere gevallen levert Amsterdam UMC de werkplek.
Als de leverancier de werkplek levert dan moet de werkplek voldoen aan de eisen in de "Checklist nieuwe leveranciers werkplek".</t>
  </si>
  <si>
    <r>
      <rPr>
        <b/>
        <i/>
        <sz val="9"/>
        <color theme="1"/>
        <rFont val="Calibri"/>
        <family val="2"/>
        <scheme val="minor"/>
      </rPr>
      <t>Toelichting</t>
    </r>
    <r>
      <rPr>
        <i/>
        <sz val="9"/>
        <color theme="1"/>
        <rFont val="Calibri"/>
        <family val="2"/>
        <scheme val="minor"/>
      </rPr>
      <t xml:space="preserve">
Onder een werkplek wordt verstaan: computer, toetsenbord, muis en beeldscherm.
Zie verder de eisen in de 'Checklist nieuwe leveranciers werkplek'.</t>
    </r>
  </si>
  <si>
    <t>ICT.12.001</t>
  </si>
  <si>
    <t>Licenties</t>
  </si>
  <si>
    <t xml:space="preserve">Licht de licentiestructuur toe van het aangeboden Systeem.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</si>
  <si>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Nuttig bij de beoordeling van de aanbieding en om in de toekomst het aantal licenties te beheren.</t>
  </si>
  <si>
    <t>ICT.12.004</t>
  </si>
  <si>
    <t>De leverancier verzorgt alle licenties die nodig zijn voor de gewenste en gevraagde functionaliteit, het aantal gebruikers en het verwacht gebruik inclusief het onderhoud en support op de geleverde licenties.</t>
  </si>
  <si>
    <t xml:space="preserve">Bepaal vooraf waarvoor licenties benodigd zijn (zoals licenties voor gebruikers, infrastructuur, middleware etc.) en pas deze eis dienovereenkomstig aan.
</t>
  </si>
  <si>
    <t>ICT.12.005</t>
  </si>
  <si>
    <t xml:space="preserve">De toegang voor de gelicentieerde gebruikers tot het aangeboden Systeem en/of de in gebruik zijnde functionaliteit zal nooit blokkeren naar aanleiding van overschrijding van de licentievoorwaarden. </t>
  </si>
  <si>
    <t>Het kan gebeuren dat er te weinig licenties zijn ingekocht waardoor één gebruiker niet kan inloggen. Dit mag echter geen invloed hebben op de overige licenties/gebruikers.</t>
  </si>
  <si>
    <t>ICT.12.006</t>
  </si>
  <si>
    <t xml:space="preserve">Er worden geen licentie keys welke via een hardware oplossing werken gebruikt (Bijv. USB dongles). </t>
  </si>
  <si>
    <t>ICT.12.007</t>
  </si>
  <si>
    <t>Indien er componenten worden geïnstalleerd voor automatische controle van licenties, mogen deze niet leiden tot single point of failure (SPoF) of het niet functioneren van het aangeboden Systeem op werkplekken van de Aanbestedende dienst.</t>
  </si>
  <si>
    <t>Het liefst hebben we geen componenten voor licentiecontroles. Pas op dat we dit niet verwarren met het meten van licenties waarbij de metingen worden doorgegeven aan de fabrikant.</t>
  </si>
  <si>
    <t>ICT.12.008</t>
  </si>
  <si>
    <t>Er vindt geen off-site licentieverificatie plaats noch worden er licentiegegevens naar buiten de Aanbestedende dienst verzonden.</t>
  </si>
  <si>
    <t>Niet van toepassing op SaaS. Bij on-premises Systemen houdt Amsterdam UMC zelf het licentiegebruik bij.</t>
  </si>
  <si>
    <t>ICT.12.009</t>
  </si>
  <si>
    <t>De leverancier ondersteunt het gebruik van het aangeboden Systeem of andere ICT-componenten behorende bij deze aanbesteding, inclusief updates/fixes/patches/upgrades/nieuwe versies voor die releaseversie, gedurende de gehele looptijd van het contract en eventuele verlenging.</t>
  </si>
  <si>
    <t>ICT.12.011</t>
  </si>
  <si>
    <t>Desgevraagd ondersteunt Leverancier Amsterdam UMC bij de implementatie van aangeleverde Updates/patches/upgrades/nieuwe versies. Ondersteuning kan on- of off-site plaatsvinden ter beoordeling Amsterdam UMC. De kosten voor de ondersteuning zijn in de aanbieding opgenomen.</t>
  </si>
  <si>
    <t>Uitsluitend bij on-premises Systemen die worden beheerd door Dienst ICT.</t>
  </si>
  <si>
    <t>ICT.12.012</t>
  </si>
  <si>
    <t>Updates/fixes voor security kwetsbaarheden worden altijd voor alle ondersteunde versies van de aangeboden oplossing beschikbaar gesteld.</t>
  </si>
  <si>
    <t>Alleen relevant voor on-premises Systemen. Anders eis laten vallen.
Om te voorkomen dat alleen updates e.d. voor de meest recente versie worden gepubliceerd.</t>
  </si>
  <si>
    <t>ICT.1.003</t>
  </si>
  <si>
    <t>ICT.1.009</t>
  </si>
  <si>
    <t>Leverancier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 zonder dat aan de AVG eisen die daarvoor gelden is voldaan en  Amsterdam UMC daarvoor voorafgaand contractueel toestemming heeft gegeven.</t>
  </si>
  <si>
    <t>Persoonsgegevens mogen uitsluitend binnen de Europees economische ruimte (EER). Let op, toegang van buiten de EER is ook niet toegestaan.</t>
  </si>
  <si>
    <t>ICT.1.004</t>
  </si>
  <si>
    <t>ICT.1.010</t>
  </si>
  <si>
    <t>Zorgsysteem in het kader van patiëntenzorg:
Bij de verwerking van Persoonlijke Gevoelige Informatie (PGI), zoals bijvoorbeeld patiëntengegevens dient het aangeboden systeem de mogelijkheid te bieden dat Amsterdam UMC bij gebruik kan voldoen aan de AVG.</t>
  </si>
  <si>
    <r>
      <rPr>
        <b/>
        <sz val="9"/>
        <rFont val="Calibri"/>
        <family val="2"/>
        <scheme val="minor"/>
      </rPr>
      <t>Facultatief</t>
    </r>
    <r>
      <rPr>
        <sz val="9"/>
        <rFont val="Calibri"/>
        <family val="2"/>
        <scheme val="minor"/>
      </rPr>
      <t xml:space="preserve">
Wanneer niet van toepassing antwoord  met 'Vraag vervallen'. Zie voor motivatie 'Toelichting'.</t>
    </r>
  </si>
  <si>
    <r>
      <rPr>
        <b/>
        <i/>
        <sz val="9"/>
        <color theme="1"/>
        <rFont val="Calibri"/>
        <family val="2"/>
        <scheme val="minor"/>
      </rPr>
      <t>Zorgsysteem</t>
    </r>
    <r>
      <rPr>
        <i/>
        <sz val="9"/>
        <color theme="1"/>
        <rFont val="Calibri"/>
        <family val="2"/>
        <scheme val="minor"/>
      </rPr>
      <t xml:space="preserve">
Deze eis is uitsluitend van toepassing wanneer het een zorg systeem betreft binnen de patiënten zorg.</t>
    </r>
  </si>
  <si>
    <t>ICT.1.005a</t>
  </si>
  <si>
    <t>ICT.1.011</t>
  </si>
  <si>
    <t>Het aangeboden Systeem dient functionaliteit te bieden waarmee Amsterdam UMC  invulling kan gegeven aan "het recht op vergetelheid" conform de betreffende richtlijnen geformuleerd door de Autoriteit Persoonsgegevens.</t>
  </si>
  <si>
    <t>Deze eis is uitsluitend van toepassing wanneer er persoonsgegevens worden verwerkt.
.</t>
  </si>
  <si>
    <t>ICT.1.005b</t>
  </si>
  <si>
    <t>Licht toe hoe dit recht op vergetelheid conform de richtlijnen van de Autoriteit Persoonsgegevens, is geïmplementeerd.</t>
  </si>
  <si>
    <r>
      <rPr>
        <b/>
        <i/>
        <sz val="9"/>
        <color theme="1"/>
        <rFont val="Calibri"/>
        <family val="2"/>
        <scheme val="minor"/>
      </rPr>
      <t>Persoonsgegevens</t>
    </r>
    <r>
      <rPr>
        <i/>
        <sz val="9"/>
        <color theme="1"/>
        <rFont val="Calibri"/>
        <family val="2"/>
        <scheme val="minor"/>
      </rPr>
      <t xml:space="preserve">
Deze eis is uitsluitend van toepassing wanneer er persoonsgegevens worden verwerkt en naar de leverancier wordt vertsuurd.
.</t>
    </r>
  </si>
  <si>
    <t>ICT.1.006</t>
  </si>
  <si>
    <t>ICT.1.014a</t>
  </si>
  <si>
    <t>Uitsluitend bij medische Systemen: 
Leverancier levert als onderdeel van de inschrijving na gunning een volledig ingevuld ‘Manufacturer Disclosure Statement for Medical Device Security (MDS2)' formulier in, conform Medical Device Regulation (MDR).</t>
  </si>
  <si>
    <t>Ja/
Nee/
N.v.t. Geen medisch systeem vlg MDR</t>
  </si>
  <si>
    <r>
      <rPr>
        <b/>
        <i/>
        <sz val="9"/>
        <color theme="1"/>
        <rFont val="Calibri"/>
        <family val="2"/>
        <scheme val="minor"/>
      </rPr>
      <t>Uitsluitend bij medische devices</t>
    </r>
    <r>
      <rPr>
        <i/>
        <sz val="9"/>
        <color theme="1"/>
        <rFont val="Calibri"/>
        <family val="2"/>
        <scheme val="minor"/>
      </rPr>
      <t xml:space="preserve">
De ‘Manufacturer Disclosure Statement for Medical Device Security (MDS2)’ is een middel om tijdens het inkoopproces informatie te verkrijgen over de security en privacy kenmerken (voor toetsing aan de eisen van ISO 27002 en NEN 7510-2) van een medisch apparaat/systeem en om verder te worden gebruikt in het risicomanagement van bijvoorbeeld een zorginstelling.</t>
    </r>
  </si>
  <si>
    <t>ICT.10.003</t>
  </si>
  <si>
    <t xml:space="preserve">Amsterdam UMC hanteert een BeyondTrust remote support oplossing voor remote toegang. Volstaat BeyondTrust voor uw oplossing?  Zo nee, welke remote tooling is benodigd? </t>
  </si>
  <si>
    <r>
      <t xml:space="preserve">Uitsluitend relevant als apparaten onderdeel zijn van het aangeboden Systeem, anders kan de eis vervallen.
</t>
    </r>
    <r>
      <rPr>
        <b/>
        <i/>
        <sz val="9"/>
        <color theme="1"/>
        <rFont val="Calibri"/>
        <family val="2"/>
        <scheme val="minor"/>
      </rPr>
      <t>Toelichting</t>
    </r>
    <r>
      <rPr>
        <i/>
        <sz val="9"/>
        <color theme="1"/>
        <rFont val="Calibri"/>
        <family val="2"/>
        <scheme val="minor"/>
      </rPr>
      <t xml:space="preserve">
Zie https://www.beyondtrust.com/products/privileged-remote-access
.</t>
    </r>
  </si>
  <si>
    <t>Amsterdam UMC hanteert een Beyond Trust remote support oplossing voor remote toegang. Volstaat Beyond Trust voor uw oplossing?
Zie ook https://www.beyondtrust.com/products/privileged-remote-access</t>
  </si>
  <si>
    <t>Gunningscriteria</t>
  </si>
  <si>
    <t>Indien Remote Support vanuit de leverancier nodig is, zal leverancier desgevraagd de Remote Access overeenkomst 'Privacy afspraken on-site en remote access onderhoud' ondertekenen die is gebaseerd op de verwerkersovereenkomst Brancheorganisatie Zorg (BOZ).</t>
  </si>
  <si>
    <r>
      <t xml:space="preserve">Deze eis is alleen van toepassing indien de leverancier beheer op afstand uitvoert en van buitenaf toegang tot Systemen van Amsterdam UMC nodig heeft. Leverancier kan dan toegang hebben tot gevoelige of persoonsgegevens. Rechten en plichten zijn dan geregeld in deze Remote Access overeenkomst. Neem de overeenkomst mee in de stukken.
</t>
    </r>
    <r>
      <rPr>
        <b/>
        <i/>
        <sz val="9"/>
        <color theme="1"/>
        <rFont val="Calibri"/>
        <family val="2"/>
        <scheme val="minor"/>
      </rPr>
      <t>Let op</t>
    </r>
    <r>
      <rPr>
        <i/>
        <sz val="9"/>
        <color theme="1"/>
        <rFont val="Calibri"/>
        <family val="2"/>
        <scheme val="minor"/>
      </rPr>
      <t xml:space="preserve">
Document zoals beschreven toevoegen!</t>
    </r>
  </si>
  <si>
    <t>ICT.2.003</t>
  </si>
  <si>
    <t>Leverancier heeft kennis genomen van ICT 'Beleidskader Cloud-applicaties" en conformeert zich daaraan.</t>
  </si>
  <si>
    <r>
      <t xml:space="preserve">Alleen van toepassing bij SaaS en/of Cloud oplossingen.
</t>
    </r>
    <r>
      <rPr>
        <b/>
        <i/>
        <sz val="9"/>
        <color theme="1"/>
        <rFont val="Calibri"/>
        <family val="2"/>
        <scheme val="minor"/>
      </rPr>
      <t>Let op</t>
    </r>
    <r>
      <rPr>
        <i/>
        <sz val="9"/>
        <color theme="1"/>
        <rFont val="Calibri"/>
        <family val="2"/>
        <scheme val="minor"/>
      </rPr>
      <t xml:space="preserve">
Document zoals beschreven toevoegen!
</t>
    </r>
  </si>
  <si>
    <t>ICT.4.001</t>
  </si>
  <si>
    <t>De leverancier heeft aantoonbare preventieve en correctieve maatregelen geïmplementeerd, zodat de beschikbaarheidseisen effecitief worden beschermd. Denk bijvoorbeeld aan een bescherming tegen DDoS aanvallen.</t>
  </si>
  <si>
    <t>Handhaven wanneer het aangeboden Systeem SaaS of overige hosting dienstverlening betreft.</t>
  </si>
  <si>
    <t>ICT.4.002</t>
  </si>
  <si>
    <t xml:space="preserve">De leverancier heeft zich op de hoogte gesteld van en is bekend met de infrastructuur van de Aanbestedende dienst en onderkent eventuele single points of failure (SPoF) die het aangeboden Systeem met zich meebrengt.
</t>
  </si>
  <si>
    <r>
      <t xml:space="preserve">De 'single points of failure' moeten daadwerkelijk bekend worden gemaakt.
</t>
    </r>
    <r>
      <rPr>
        <b/>
        <i/>
        <sz val="9"/>
        <color theme="1"/>
        <rFont val="Calibri"/>
        <family val="2"/>
        <scheme val="minor"/>
      </rPr>
      <t>Toelichting</t>
    </r>
    <r>
      <rPr>
        <i/>
        <sz val="9"/>
        <color theme="1"/>
        <rFont val="Calibri"/>
        <family val="2"/>
        <scheme val="minor"/>
      </rPr>
      <t xml:space="preserve">
Een single point of failure (SPoF) is een onderdeel van een systeem dat ervoor zorgt dat het hele systeem niet meer werkt als het zou falen.</t>
    </r>
  </si>
  <si>
    <t>ICT.4.003</t>
  </si>
  <si>
    <t>Het aangeboden Systeem heeft de mogelijkheid voor het continu bewaken van de beschikbaarheid en capaciteit van applicaties en systemen. Overschrijdingen van drempelwaarden worden tijdig gesignaleerd.</t>
  </si>
  <si>
    <t>Handhaven wanneer het aangeboden Systeem SaaS of overige hosting dienstverlening of Medisch betreft.</t>
  </si>
  <si>
    <t>ICT.4.004a</t>
  </si>
  <si>
    <t>ICT.4.005</t>
  </si>
  <si>
    <t>De leverancier maakt minimaal dagelijks een back-up conform overeengekomen beschikbaarheidseisen. De resultaten van de back-up worden vastgelegd.</t>
  </si>
  <si>
    <t>ICT.4.004b</t>
  </si>
  <si>
    <t>ICT.4.009</t>
  </si>
  <si>
    <t>Beschrijf uw back-up procedure.</t>
  </si>
  <si>
    <t>Handhaven wanneer het aangeboden Systeem SaaS of overige hosting dienstverlening betreft. Anders kan de eis vervallen.</t>
  </si>
  <si>
    <t>De leverancier heeft voor de geleverde diensten, continuïteits- of disasterrecovery herstelplannen beschikbaar, mocht een calamiteit zich voordoen. Deze plannen zijn beschreven en worden geactualiseert en getest minimaal elke 2 jaar.</t>
  </si>
  <si>
    <t>ICT.4.008</t>
  </si>
  <si>
    <t>ICT.4.012</t>
  </si>
  <si>
    <t>Geheimhouding &amp; Screening</t>
  </si>
  <si>
    <t>Werknemers van de leverancier en, voor zover van toepassing, ingehuurd personeel en externe gebruikers, die bij hun werkzaamheden bij verwerkingen in aanraking komen met  gegevens van risicoklasse 2 of 3 dienen een Verklaring Omtrent het Gedrag (VOG) t.b.v. werkgevers/organisatie te overleggen.</t>
  </si>
  <si>
    <r>
      <rPr>
        <b/>
        <i/>
        <sz val="9"/>
        <rFont val="Calibri"/>
        <family val="2"/>
        <scheme val="minor"/>
      </rPr>
      <t>Klasse 0 persoonsgegevens</t>
    </r>
    <r>
      <rPr>
        <i/>
        <sz val="9"/>
        <rFont val="Calibri"/>
        <family val="2"/>
        <scheme val="minor"/>
      </rPr>
      <t xml:space="preserve">: 
Openbare persoonsgegevens waarvan algemeen aanvaard is dat deze geen risico opleveren voor de betrokkene. Denk bijvoorbeeld aan gegevens uit telefoonboeken, brochures en websites. Betrouwbaarheidsniveau: geen
</t>
    </r>
    <r>
      <rPr>
        <b/>
        <i/>
        <sz val="9"/>
        <rFont val="Calibri"/>
        <family val="2"/>
        <scheme val="minor"/>
      </rPr>
      <t>Klasse 1 persoonsgegevens (basis)</t>
    </r>
    <r>
      <rPr>
        <i/>
        <sz val="9"/>
        <rFont val="Calibri"/>
        <family val="2"/>
        <scheme val="minor"/>
      </rPr>
      <t xml:space="preserve">: 
Er is sprake van een beperkt aantal (niet-bijzondere) persoonsgegevens per individu. Er is sprake van één type vastlegging, bijvoorbeeld één lidmaatschap, arbeidsrelatie of klantrelatie. Betrouwbaarheidsniveau: laag
</t>
    </r>
    <r>
      <rPr>
        <b/>
        <i/>
        <sz val="9"/>
        <rFont val="Calibri"/>
        <family val="2"/>
        <scheme val="minor"/>
      </rPr>
      <t>Klasse 2 persoonsgegevens (verhoogd risico)</t>
    </r>
    <r>
      <rPr>
        <i/>
        <sz val="9"/>
        <rFont val="Calibri"/>
        <family val="2"/>
        <scheme val="minor"/>
      </rPr>
      <t xml:space="preserve">: Er worden bijzondere persoonsgegevens gebruikt (zoals genoemd in artikel 8 AVG) of financieel-economische gegevens van de betrokkene. Betrouwbaarheidsniveau: substantieel
</t>
    </r>
    <r>
      <rPr>
        <b/>
        <i/>
        <sz val="9"/>
        <rFont val="Calibri"/>
        <family val="2"/>
        <scheme val="minor"/>
      </rPr>
      <t>Klasse 3 persoonsgegevens (hoog risico)</t>
    </r>
    <r>
      <rPr>
        <i/>
        <sz val="9"/>
        <rFont val="Calibri"/>
        <family val="2"/>
        <scheme val="minor"/>
      </rPr>
      <t>: Er worden gegevens van opsporingsdiensten gebruikt, gegevens uit DNA-databanken, gegevens waar een bijzondere, wettelijk bepaalde, geheimhoudingsplicht op rust en gegevens die onder het beroepsgeheim vallen (zoals medische gegevens). Betrouwbaarheidsniveau: hoog</t>
    </r>
  </si>
  <si>
    <t>ICT.4.013</t>
  </si>
  <si>
    <t>Fysieke toegangsbeveiliging</t>
  </si>
  <si>
    <t>Van het aangeboden Systeem zijn alle door de leverancier toegepaste IT-voorzieningen en apparatuur aantoonbaar fysiek beschermd tegen toegang door onbevoegden en tegen schade en storingen. De leverancier kan de werking van deze maatregel aantonen.</t>
  </si>
  <si>
    <t>ICT.4.014</t>
  </si>
  <si>
    <t>Logische toegangsbeveiliging</t>
  </si>
  <si>
    <t>Alle autorisaties vinden aantoonbaar plaats op basis van functiescheiding en volgens het least privilege principe. Er is scheiding van bevoegdheden rond taken, verantwoordelijkheden en bevoegdheden met aantoonbaar extra aandacht voor accounts met hoge privileges, zoals administrators.</t>
  </si>
  <si>
    <r>
      <t xml:space="preserve">Dit is een eis aan de applicatie, ongeacht of dit SaaS, on-premises  of anders is.
</t>
    </r>
    <r>
      <rPr>
        <b/>
        <i/>
        <sz val="9"/>
        <color theme="1"/>
        <rFont val="Calibri"/>
        <family val="2"/>
        <scheme val="minor"/>
      </rPr>
      <t>Toelichting</t>
    </r>
    <r>
      <rPr>
        <i/>
        <sz val="9"/>
        <color theme="1"/>
        <rFont val="Calibri"/>
        <family val="2"/>
        <scheme val="minor"/>
      </rPr>
      <t xml:space="preserve">
Least privilege principe betekent dat autorisaties worden uitgedeeld met zo min mogelijk rechten aan werknemers die nodig zijn om de werkzaamheden uit te kunnen voeren. (business need)
Uitgangspunt dat iemand zo min mogelijk bij informatie en Systemen kan. Degene kan alleen bij informatie en Systemen die hij nodig heeft voor het werk. </t>
    </r>
  </si>
  <si>
    <t>ICT.4.016</t>
  </si>
  <si>
    <t xml:space="preserve">Voor het aangeboden Systeem geldt:
Rollen moeten op gebruikersniveau toegewezen kunnen worden waarbij het inzichtelijk moet zijn wanneer een gebruiker aan meerdere rollen gekoppeld wordt. Bijvoorbeeld bij het uitvoeren van beheerwerkzaamheden. 
Rollen kunnen bijvoorbeeld op basis van modules/functionaliteiten (incl. lees- of wijzigingsrechten) op scherm/functie/tabblad niveau ingesteld worden.
</t>
  </si>
  <si>
    <t>Dit is een eis aan de applicatie, ongeacht of dit SaaS, on-premises  of anders is.</t>
  </si>
  <si>
    <t>ICT.4.021</t>
  </si>
  <si>
    <t>De inlogprocedures omvatten, gezien de gevoeligheid van deze gegevens, sterke authenticatie met minimaal multi-factor authenticatie.</t>
  </si>
  <si>
    <r>
      <t xml:space="preserve">
</t>
    </r>
    <r>
      <rPr>
        <b/>
        <i/>
        <sz val="9"/>
        <color theme="1"/>
        <rFont val="Calibri"/>
        <family val="2"/>
        <scheme val="minor"/>
      </rPr>
      <t>Toelichting</t>
    </r>
    <r>
      <rPr>
        <i/>
        <sz val="9"/>
        <color theme="1"/>
        <rFont val="Calibri"/>
        <family val="2"/>
        <scheme val="minor"/>
      </rPr>
      <t xml:space="preserve">
Multi-factor authenticatie is een methode om vast te stellen of een gebruiker wel is wie of wat hij zegt te zijn. Je gebruikt hiervoor verschillende factoren. Bijvoorbeeld een wachtwoord en een code die de gebruiker met een authenticator-APP krijgt. Of een combinatie van een vingerafdruk met een wachtwoord.</t>
    </r>
  </si>
  <si>
    <t>ICT.4.018</t>
  </si>
  <si>
    <t>De leverancier volgt aantoonbaar een formeel proces voor het beheer van toegangsrechten van gebruikers en beheerders. 
Het toegangsbeheerproces omvat tenminste:
• het registreren van gebruikers en de aan hen toegekende rechten, 
• het toekennen van niet meer rechten dan nodig voor de uitoefening van taken en 
• het wijzigen of intrekken van die rechten bij wijziging of beëindiging van het dienstverband of contract</t>
  </si>
  <si>
    <t>Handhaven wanneer het aangeboden Systeem SaaS of overige hosting dienstverlening betreft. Anders kan de eis vervallen.
Dit volgens of NEN7510 (2024) of ISO27002 (2022)</t>
  </si>
  <si>
    <t>ICT.4.019</t>
  </si>
  <si>
    <t>De beheerders die in dienst zijn van of namens de leverancier toegang tot het aangeboden Systeem hebben, worden aantoonbaar
• op de hoogte gesteld van het toegangsbeveiligingsbeleid en
• ondertekenen een verklaring dat zij persoonlijke geheime authenticatie-informatie geheimhouden en in geval van inbreuk direct maatregelen nemen om de gevolgen te beperken.</t>
  </si>
  <si>
    <r>
      <t xml:space="preserve">Handhaven wanneer het aangeboden Systeem SaaS of overige hosting dienstverlening betreft. Anders kan de eis vervallen.
</t>
    </r>
    <r>
      <rPr>
        <b/>
        <i/>
        <sz val="9"/>
        <color theme="1"/>
        <rFont val="Calibri"/>
        <family val="2"/>
        <scheme val="minor"/>
      </rPr>
      <t>Toelichting</t>
    </r>
    <r>
      <rPr>
        <i/>
        <sz val="9"/>
        <color theme="1"/>
        <rFont val="Calibri"/>
        <family val="2"/>
        <scheme val="minor"/>
      </rPr>
      <t xml:space="preserve">
Voorbeelden van persoonlijke geheime authenticatie-informatie is; wachtwoorden of authenticatie codes.</t>
    </r>
  </si>
  <si>
    <t>ICT.4.015</t>
  </si>
  <si>
    <t>De leverancier controleert van beheerders minimaal elke 6 maanden of de toegangrechten tot het aangeboden Systeem nog conform het toegangsbeveiligingsbeleid is en voert zonodig correcties uit.</t>
  </si>
  <si>
    <r>
      <rPr>
        <b/>
        <i/>
        <sz val="9"/>
        <color theme="1"/>
        <rFont val="Calibri"/>
        <family val="2"/>
        <scheme val="minor"/>
      </rPr>
      <t>Toelichting</t>
    </r>
    <r>
      <rPr>
        <i/>
        <sz val="9"/>
        <color theme="1"/>
        <rFont val="Calibri"/>
        <family val="2"/>
        <scheme val="minor"/>
      </rPr>
      <t xml:space="preserve">
Beheerders hebben verhoogde toegangsrechten en andere privileges waardoor zij aantrekkelijk zijn voor cyberrciminelen.
Beheerers zijn werknemers die in dienst zijn van of namens de leverancier op treden voor beheerwerkzaamheden.
</t>
    </r>
  </si>
  <si>
    <t>ICT.4.022</t>
  </si>
  <si>
    <t xml:space="preserve">Geef aan welke multi-factor authenticatie methoden het aangeboden Systeem faciliteert.
</t>
  </si>
  <si>
    <r>
      <t xml:space="preserve">
</t>
    </r>
    <r>
      <rPr>
        <b/>
        <i/>
        <sz val="9"/>
        <color theme="1"/>
        <rFont val="Calibri"/>
        <family val="2"/>
        <scheme val="minor"/>
      </rPr>
      <t>Toelichting</t>
    </r>
    <r>
      <rPr>
        <i/>
        <sz val="9"/>
        <color theme="1"/>
        <rFont val="Calibri"/>
        <family val="2"/>
        <scheme val="minor"/>
      </rPr>
      <t xml:space="preserve">
Multi-factor authenticatie is een methode om vast te stellen of een ge_x0002_bruiker of digitaal systeem wel is wie of wat hij zegt te zijn. Je gebruikt hiervoor verschillende manieren. Bijvoorbeeld een wachtwoord en een code die de gebruiker met een authenticator-APP krijgt. Of een combinatie van een vingerafdruk en een wachtwoord.</t>
    </r>
  </si>
  <si>
    <t>ICT.4.017</t>
  </si>
  <si>
    <t>Bij multi-factor authenticatie (MFA) maakt de inlogprocedures gebruik van federatie op basis van Active Directory Federation Services (ADFS), Security Assertion Markup Language (SAML), FIDO2 of gelijkwaardige protocollen.</t>
  </si>
  <si>
    <r>
      <rPr>
        <b/>
        <i/>
        <sz val="9"/>
        <color theme="1"/>
        <rFont val="Calibri"/>
        <family val="2"/>
        <scheme val="minor"/>
      </rPr>
      <t>Toelichting</t>
    </r>
    <r>
      <rPr>
        <i/>
        <sz val="9"/>
        <color theme="1"/>
        <rFont val="Calibri"/>
        <family val="2"/>
        <scheme val="minor"/>
      </rPr>
      <t xml:space="preserve">
Door gebruik van federatie kan Amsterdam UMC eigen gebruikersaccounts gebruiken voor de IT-oplossing.</t>
    </r>
  </si>
  <si>
    <t>Met betrekking tot Single Sign On (SSO).
De inlogprocedures die gebruik maken federatie op basis van Active Directory Federation Services (ADFS), Security Assertion Markup Language (SAML), FIDO2 of gelijkwaardige protocollen. Kan hiermee Single Sign LogOn (SSO) gefaciliteerd worden?</t>
  </si>
  <si>
    <r>
      <rPr>
        <b/>
        <i/>
        <sz val="9"/>
        <color theme="1"/>
        <rFont val="Calibri"/>
        <family val="2"/>
        <scheme val="minor"/>
      </rPr>
      <t>Toelichting</t>
    </r>
    <r>
      <rPr>
        <i/>
        <sz val="9"/>
        <color theme="1"/>
        <rFont val="Calibri"/>
        <family val="2"/>
        <scheme val="minor"/>
      </rPr>
      <t xml:space="preserve">
Door gebruik van federatie kan Amsterdam UMC eigen accounts gebruiken voor de IT-oplossing.</t>
    </r>
  </si>
  <si>
    <t>ICT.4.024</t>
  </si>
  <si>
    <t>Het aangeboden Systeem ondersteunt IAM (Identity and Access Management). 
Licht toe hoe de oplossing technisch integreert met het gecentraliseerde Identity and Access Management systeem van Amsterdam UMC.
De geboden IAM invulling voorziet in functionaliteit om ingetrokken of verlopen accounts, geautomatiseerd te verwijderen. Hierbij worden ook de aan het account geassocieerde rechten ingetrokken.
Mocht dat niet mogelijk zijn dan dient er in de ICT-systeem zelf tooling beschikbaar te zijn om niet meer relevante accounts met alle geassocieerde rechten e.d. op te schonen.</t>
  </si>
  <si>
    <r>
      <rPr>
        <b/>
        <i/>
        <sz val="9"/>
        <color theme="1"/>
        <rFont val="Calibri"/>
        <family val="2"/>
        <scheme val="minor"/>
      </rPr>
      <t>Toelichting</t>
    </r>
    <r>
      <rPr>
        <i/>
        <sz val="9"/>
        <color theme="1"/>
        <rFont val="Calibri"/>
        <family val="2"/>
        <scheme val="minor"/>
      </rPr>
      <t xml:space="preserve">
IAM: Algemeen begrip voor twee Systemen;
- identificatieSystemen: wie ben je?
- autorisatieSystemen: wat mag je?</t>
    </r>
  </si>
  <si>
    <t>ICT.4.027</t>
  </si>
  <si>
    <t>De leverancier inspecteert aantoonbaar alle gegevensverkeer vanuit externe en/of niet-vertrouwde netwerken in (near) real-time.</t>
  </si>
  <si>
    <t>De leverancier voert aantoonbaar een Intrusion Detection/Prevention Systeem dat netwerk gebaseerde aanvallen herkent op basis van:
• signatures, 
• protocolvalidatie en 
• anomaly detection.</t>
  </si>
  <si>
    <t xml:space="preserve">
Voor uitleg zie: https://en.wikipedia.org/wiki/Intrusion_detection_system</t>
  </si>
  <si>
    <t>ICT.4.030</t>
  </si>
  <si>
    <t>De leverancier versleutelt altijd opgeslagen vertrouwelijke gegevens, waaronder privacygevoelige informatie. 
Vooral in de volgende situaties:
• op verwijderbare media (zoals extern opgeslagen back-up tapes, Dvd's, geheugenkaarten en USB-sticks);
• in het opslaggeheugen van mobiele apparatuur (zoals het in- en externe geheugen van laptops, smartphones en tablets).</t>
  </si>
  <si>
    <t>ICT.4.025</t>
  </si>
  <si>
    <t>ICT.4.031a</t>
  </si>
  <si>
    <t>Versleuteling van gegevens op een het aangeboden Systeem.
Encryptie is noodzakelijk, indien gegevens via een fysiek medium getransporteerd worden, zoals met back-up tapes, disks, USBs, etc.)</t>
  </si>
  <si>
    <r>
      <rPr>
        <b/>
        <i/>
        <sz val="9"/>
        <rFont val="Calibri"/>
        <family val="2"/>
        <scheme val="minor"/>
      </rPr>
      <t>Toelichting</t>
    </r>
    <r>
      <rPr>
        <i/>
        <sz val="9"/>
        <rFont val="Calibri"/>
        <family val="2"/>
        <scheme val="minor"/>
      </rPr>
      <t xml:space="preserve">
Dit wordt soms ook data-at-rest genoemd</t>
    </r>
  </si>
  <si>
    <t>ICT.4.031b</t>
  </si>
  <si>
    <t>End-to-end versleuteling.
De leverancier versleutelt de privacygevoelige informatie over computernetwerken, in ieder geval in de volgende situaties:
• Alle internetverbindingen
• Sessies die beheerders opzetten naar computers voor het uitvoeren van beheerwerkzaamheden over het (eigen netwerk). Er worden dan encryptievoorzieningen binnen de beheertools (SSH bv) of door netwerkprotocollen zoals HTTPS toe te passen;
• Via draadloze datacommunicatie;
• Als er sensitieve informatie zoals wachtwoorden worden opgeslagen of verzonden via het netwerk</t>
  </si>
  <si>
    <r>
      <rPr>
        <b/>
        <i/>
        <sz val="9"/>
        <color theme="1"/>
        <rFont val="Calibri"/>
        <family val="2"/>
        <scheme val="minor"/>
      </rPr>
      <t>Toelichting</t>
    </r>
    <r>
      <rPr>
        <i/>
        <sz val="9"/>
        <color theme="1"/>
        <rFont val="Calibri"/>
        <family val="2"/>
        <scheme val="minor"/>
      </rPr>
      <t xml:space="preserve">
Versleuteling vindt plaats van systeem naar systeem en niet van netwerk naar netwerk. Hierdoor wordt een groter betrouwbaarheidsniveau gerealiseerd.</t>
    </r>
  </si>
  <si>
    <t>De leverancier maakt gebruik van het versleuten van de verbinding en hashing algoritmen, bij externe verbindingen (bijvoorbeeld over het internet), die voldoen aan de huidige eisen en de OWASP standaarden.</t>
  </si>
  <si>
    <t>ICT.4.034</t>
  </si>
  <si>
    <t>De leverancier verwijdert data van af te danken apparatuur en verwijderbare media, middels een secure erase procedure, voordat de hardware wordt afgevoerd of weggegooid.
Dit kan ook middels contractuele afspraken met een derde partij, die deze datadragers volgens een gecertificeerde methode (zoals WEEELABEX of gelijkwaardig) vernietigd.</t>
  </si>
  <si>
    <r>
      <t xml:space="preserve">Handhaven wanneer het aangeboden Systeem SaaS of overige hosting dienstverlening betreft. Ook als de leverancier apparatuur levert geldt.
</t>
    </r>
    <r>
      <rPr>
        <b/>
        <i/>
        <sz val="9"/>
        <color theme="1"/>
        <rFont val="Calibri"/>
        <family val="2"/>
        <scheme val="minor"/>
      </rPr>
      <t>Toelichting</t>
    </r>
    <r>
      <rPr>
        <i/>
        <sz val="9"/>
        <color theme="1"/>
        <rFont val="Calibri"/>
        <family val="2"/>
        <scheme val="minor"/>
      </rPr>
      <t xml:space="preserve">
WEEELABEX (Waste of Electric and Electronic Equipment Label of Excellence)</t>
    </r>
  </si>
  <si>
    <t>ICT.4.035</t>
  </si>
  <si>
    <t xml:space="preserve">De leverancier hanteert een maximale geldigheidstermijn van 1 jaar voor cryptografische sleutels en certificaten. </t>
  </si>
  <si>
    <t>Misbruik van bestaande sessies dient aantoonbaar te worden tegengegaan door sessiemanagement in te richten. 
- Dat kan middels het toevoegen van security headers bij gebruik van HTTP. 
- Andere protocollen zoals SMTP, IMAP, HL7, FHIR en SSH moeten met andere methoden aantoonbaar worden beveiligd.
- Er worden geen verouderde (legacy) protocollen gebruikt die een beveiligingsrisico met zich meedragen</t>
  </si>
  <si>
    <t>ICT.4.038</t>
  </si>
  <si>
    <t>Voor webdiensten geldt:
Het lekken van configuratiegegevens in headers, banners en error foutmeldingen op webpagina's dient aantoonbaar met technische maatregelen voorkomen te zijn.</t>
  </si>
  <si>
    <r>
      <rPr>
        <b/>
        <i/>
        <sz val="9"/>
        <color theme="1"/>
        <rFont val="Calibri"/>
        <family val="2"/>
        <scheme val="minor"/>
      </rPr>
      <t>Toelichting</t>
    </r>
    <r>
      <rPr>
        <i/>
        <sz val="9"/>
        <color theme="1"/>
        <rFont val="Calibri"/>
        <family val="2"/>
        <scheme val="minor"/>
      </rPr>
      <t xml:space="preserve">
Check bijvoorbeeld met securityheaders.com</t>
    </r>
  </si>
  <si>
    <t>ICT.4.039</t>
  </si>
  <si>
    <t>De leverancier legt aantoonbaar activiteiten die gebruikers uitvoeren op (persoons-) gegevens vast in logbestanden en registreert goedgekeurde en geweigerde pogingen om toegang te verkrijgen tot bronnen van deze gegevens.</t>
  </si>
  <si>
    <t>De leverancier heeft maatregelen genomen om logfaciliteiten en loggegevens in logbestanden te beschermen tegen
- vernietiging
- vervalsing en 
- onbevoegde toegang.</t>
  </si>
  <si>
    <t>Handhaven wanneer het aangeboden Systeem SaaS of overige hosting dienstverlening betreft. En wanneer de leverancier lokaal eigen beheerde apparatuur heeft.</t>
  </si>
  <si>
    <t>ICT.4.041</t>
  </si>
  <si>
    <t>Voor het aangeboden Systeem legt de leverancier activiteiten van systeembeheerders en -operators vast en beoordeelt deze op (mogelijk) misbruik van toegangsrechten.</t>
  </si>
  <si>
    <r>
      <t xml:space="preserve">Handhaven wanneer het aangeboden Systeem SaaS of overige hosting dienstverlening betreft.
</t>
    </r>
    <r>
      <rPr>
        <b/>
        <i/>
        <sz val="9"/>
        <color theme="1"/>
        <rFont val="Calibri"/>
        <family val="2"/>
        <scheme val="minor"/>
      </rPr>
      <t>Toelichting</t>
    </r>
    <r>
      <rPr>
        <i/>
        <sz val="9"/>
        <color theme="1"/>
        <rFont val="Calibri"/>
        <family val="2"/>
        <scheme val="minor"/>
      </rPr>
      <t xml:space="preserve">
Signaleren van misbruik van privileges door de beheerder of doordat het account gehackt is.</t>
    </r>
  </si>
  <si>
    <t>ICT.4.042</t>
  </si>
  <si>
    <t>De leverancier gebruikt aantoonbaar één bron als referentietijd voor alle onderliggende systemen en systeemcomponenten. Hierdoor worden alle relevante informatieverwerkende systemen  gesynchroniseerd, zodat de nauwkeurigheid van logbestanden gewaarborgd is.</t>
  </si>
  <si>
    <t>ICT.4.043</t>
  </si>
  <si>
    <t>De leverancier levert aan de Aanbestedende dienst op verzoek een rapportage waarin ten minste zijn opgenomen. Het rapport wordt zo snel mogelijk, uiterlijk binnen 3 werkdagen aangeboden.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</si>
  <si>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r>
      <t xml:space="preserve">Handhaven wanneer het aangeboden Systeem SaaS of overige hosting dienstverlening betreft.
</t>
    </r>
    <r>
      <rPr>
        <b/>
        <i/>
        <sz val="9"/>
        <color theme="1"/>
        <rFont val="Calibri"/>
        <family val="2"/>
        <scheme val="minor"/>
      </rPr>
      <t>Toelichting</t>
    </r>
    <r>
      <rPr>
        <i/>
        <sz val="9"/>
        <color theme="1"/>
        <rFont val="Calibri"/>
        <family val="2"/>
        <scheme val="minor"/>
      </rPr>
      <t xml:space="preserve">
Hiermee wordt onder andere uitvoering gegeven aan het recht op audit.</t>
    </r>
  </si>
  <si>
    <t>ICT.4.044</t>
  </si>
  <si>
    <t xml:space="preserve">De leverancier bewaart alle informatie in de logbestanden voor 6 maanden, tenzij wettelijke verplichtingen anders voorschrijven of de logbestanden nodig zijn voor onderzoek in het kader van een (vermoed) beveiligingsincident. Gedurende die periode kan deze informatie gegarandeerd worden ingezien door de Aanbestedende dienst. </t>
  </si>
  <si>
    <r>
      <t xml:space="preserve">Handhaven wanneer het aangeboden Systeem SaaS of overige hosting dienstverlening betreft. Anders kan de eis vervallen.
</t>
    </r>
    <r>
      <rPr>
        <b/>
        <i/>
        <sz val="9"/>
        <color theme="1"/>
        <rFont val="Calibri"/>
        <family val="2"/>
        <scheme val="minor"/>
      </rPr>
      <t>Toelichting</t>
    </r>
    <r>
      <rPr>
        <i/>
        <sz val="9"/>
        <color theme="1"/>
        <rFont val="Calibri"/>
        <family val="2"/>
        <scheme val="minor"/>
      </rPr>
      <t xml:space="preserve">
De maximale bewaartermijn wordt gesteld om te voldoen aan AVG eisen. Na het verstrijken van deze termijn moeten de logrecords verwijderd worden.
Een uitzondering hierop zijn als wettelijke verplichtingen dit anders voorschrijven, of als de logbestanden nodig zijn voor onderzoek in het kader van een (vermoed) beveiligingsincident. Gedurende die periode kan deze informatie gegarandeerd worden ingezien door de Aanbestedende dienst.</t>
    </r>
  </si>
  <si>
    <t>Het aangeboden Systeem heeft een mogelijkheid om specifieke logs zoals het toegangslog en security log naar een centrale logging omgeving over te zetten.</t>
  </si>
  <si>
    <t>ICT.4.047</t>
  </si>
  <si>
    <t>Integriteit: Logging events zijn beveiligd tegen onbedoelde aanpassingen, ook van beheerders met hoge rechten.</t>
  </si>
  <si>
    <t>ICT.4.048</t>
  </si>
  <si>
    <t>Privacy</t>
  </si>
  <si>
    <t>Het aangeboden Systeem voldoet aan de zeven principes voor privacy by design:
1. Proactive not reactive 
2. Privacy as the default setting
3. Privacy embedded into design
4. Full functionality 
5. Transparantie &amp; recht op informatie 
6. Respect for User Privacy
7. End-to-End security</t>
  </si>
  <si>
    <r>
      <rPr>
        <b/>
        <i/>
        <sz val="9"/>
        <color theme="1"/>
        <rFont val="Calibri"/>
        <family val="2"/>
        <scheme val="minor"/>
      </rPr>
      <t>Toelichting</t>
    </r>
    <r>
      <rPr>
        <i/>
        <sz val="9"/>
        <color theme="1"/>
        <rFont val="Calibri"/>
        <family val="2"/>
        <scheme val="minor"/>
      </rPr>
      <t xml:space="preserve">
1. Proactive not reactive - hier gaat het om maatregelen om te voorkomen dat de privacy van mensen wordt geschonden.
2. Privacy as the default setting - individuen hoeven geen actie te ondernemen om hun privacy te beschermen, privacy is ingebouwd in de software.
3. Privacy embedded into design - privacy wordt een essentieel deel van de kernfunctionaliteiten. 
4. Full functionality - valse tegenstelling zoals security vs. privacy of functionaliteit vs privacy vermijden. 
5. Transparantie &amp; recht op informatie -  De applicaties waar een organisatie gebruik van maakt moet conform zijn aan het niveau van privacy en security dat door de organisatie wordt gehanteerd. 
6. Respect for User Privacy - de privacy van het individu is overal in het ontwerp van de software op de voorgrond aanwezig.
7. End-to-End security - Voordat er persoonsgegevens worden verzameld is Privacy by Design al geïmplementeerd.</t>
    </r>
  </si>
  <si>
    <t>ICT.4.049</t>
  </si>
  <si>
    <t>Op welke wijze heeft u deze zeven privacy by design principes geïmplementeerd? Lever hiervoor onderbouwende documentatie aan.</t>
  </si>
  <si>
    <r>
      <t xml:space="preserve">Leverancier zal hiervoor een aparte bijlage moeten indienen.
</t>
    </r>
    <r>
      <rPr>
        <b/>
        <i/>
        <sz val="9"/>
        <color theme="1"/>
        <rFont val="Calibri"/>
        <family val="2"/>
        <scheme val="minor"/>
      </rPr>
      <t>Toelichting</t>
    </r>
    <r>
      <rPr>
        <i/>
        <sz val="9"/>
        <color theme="1"/>
        <rFont val="Calibri"/>
        <family val="2"/>
        <scheme val="minor"/>
      </rPr>
      <t xml:space="preserve">
1. Proactive not reactive - hier gaat het om maatregelen om te voorkomen dat de privacy van mensen wordt geschonden.
2. Privacy as the default setting - individuen hoeven geen actie te ondernemen om hun privacy te beschermen, privacy is ingebouwd in de software.
3. Privacy embedded into design - privacy wordt een essentieel deel van de kernfunctionaliteiten. 
4. Full functionality - valse tegenstelling zoals security vs. privacy of functionaliteit vs privacy vermijden. 
5. Transparantie &amp; recht op informatie -  De applicaties waar een organisatie gebruik van maakt moet conform zijn aan het niveau van privacy en security dat door de organisatie wordt gehanteerd. 
6. Respect for User Privacy - de privacy van het individu is overal in het ontwerp van de software op de voorgrond aanwezig.
7. End-to-End security - Voordat er persoonsgegevens worden verzameld is Privacy by Design al geïmplementeerd.</t>
    </r>
  </si>
  <si>
    <t>ICT.4.060</t>
  </si>
  <si>
    <t>Organisatie van informatiebeveiligingsbeleid</t>
  </si>
  <si>
    <t>Rollen Informatiebeveiliging
De leverancier heeft de verantwoordelijkheden met betrekking tot Informatiebeveiliging gedefinieerd en vastgelegd, en toegepast in de vorm van functiebeschrijvingen.</t>
  </si>
  <si>
    <t>ICT.4.061</t>
  </si>
  <si>
    <t>Risico Analyse</t>
  </si>
  <si>
    <t>Risico analyse
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</si>
  <si>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r>
      <rPr>
        <b/>
        <i/>
        <sz val="9"/>
        <color theme="1"/>
        <rFont val="Calibri"/>
        <family val="2"/>
        <scheme val="minor"/>
      </rPr>
      <t>Toelichting</t>
    </r>
    <r>
      <rPr>
        <i/>
        <sz val="9"/>
        <color theme="1"/>
        <rFont val="Calibri"/>
        <family val="2"/>
        <scheme val="minor"/>
      </rPr>
      <t xml:space="preserve">
In het kader van de Cyberbeveilingswet (NIS2) wordt deze toets gevraagd</t>
    </r>
  </si>
  <si>
    <t>ICT.4.062</t>
  </si>
  <si>
    <t>Risico analyse
De leverancier beschrijft hoe de geïdentificeerde risico’s worden behandeld en onderbouwt waarom eventuele restrisico’s worden geaccepteerd. Beschrijf kort het risico analyse proces.</t>
  </si>
  <si>
    <t>ICT.4.051</t>
  </si>
  <si>
    <t>ICT.4.067</t>
  </si>
  <si>
    <t>Incidentbeheer</t>
  </si>
  <si>
    <t>Datalekmeldingen
Er is aantoonbaar een procedure ingericht om de opdrachtgever tijdig en adequaat te informeren over potentiële datalekken waarvan hij kennis krijgt (inclusief die bij sub-verwerkers) en documenteert bij een incident alle stappen die zijn ondernomen in het kader van de meldplicht datalekken.</t>
  </si>
  <si>
    <t>Security incidenten melden
Er is aantoonbaar een procedure ingericht om de opdrachtgever tijdig en adequaat te informeren over potentiële securityincidenten waarvan hij kennis krijgt (inclusief die bij zijn sub-verwerkers) en documenteert bij een incident alle stappen die zijn ondernomen in het kader van de meldplicht Cyberbeveiligingswet (NIS2) melden security incidenten.</t>
  </si>
  <si>
    <t>ICT.4.068</t>
  </si>
  <si>
    <t>Wijzigingsbeheer</t>
  </si>
  <si>
    <t>Wijzigingsbeheer
De leverancier heeft aantoonbaar een proces ingericht voor wijzigingsbeheer, bijvoorbeeld op basis van ITIL v3 of hoger, danwel ISO 20000-1.
Er bestaan richtlijnen en procedures voor het wijzigen van hard- en software van de systemen. Hierbij wordt het change managementproces van Amsterdam UMC gerespecteerd.</t>
  </si>
  <si>
    <t>ICT.5.001</t>
  </si>
  <si>
    <t>SaaS oplossing</t>
  </si>
  <si>
    <t>Het aangeboden Systeem betreft een SaaS oplossing waarbij de leverancier verantwoordelijk is voor het beschikbaar maken en beheren (operations, d.w.z. technisch beheer, inclusief serverbeheer en databasebeheer) en het door ontwikkelen (development). De kosten hiervan zijn opgenomen in het aanbod.</t>
  </si>
  <si>
    <r>
      <t xml:space="preserve">Alleen van toepassing bij SaaS en/of Cloud oplossingen.
</t>
    </r>
    <r>
      <rPr>
        <b/>
        <i/>
        <sz val="9"/>
        <rFont val="Calibri"/>
        <family val="2"/>
        <scheme val="minor"/>
      </rPr>
      <t>Toelichting</t>
    </r>
    <r>
      <rPr>
        <i/>
        <sz val="9"/>
        <rFont val="Calibri"/>
        <family val="2"/>
        <scheme val="minor"/>
      </rPr>
      <t xml:space="preserve">
Software-as-a-Service (SaaS) is een model waarbij softwaretoepassingen via internet worden aangeleverd, dus als een dienst (service). </t>
    </r>
  </si>
  <si>
    <t>ICT.5.003</t>
  </si>
  <si>
    <t>In voorkomende gevallen kan de Aanbestedende dienst gebruik maken van de exit-strategie die de leverancier standaard aanbiedt.
In de verificatie fase wordt een exit-plan opgesteld.</t>
  </si>
  <si>
    <r>
      <t xml:space="preserve">Alleen van toepassing bij SaaS en/of Cloud oplossingen.
</t>
    </r>
    <r>
      <rPr>
        <b/>
        <i/>
        <sz val="9"/>
        <rFont val="Calibri"/>
        <family val="2"/>
        <scheme val="minor"/>
      </rPr>
      <t>Toelichting</t>
    </r>
    <r>
      <rPr>
        <i/>
        <sz val="9"/>
        <rFont val="Calibri"/>
        <family val="2"/>
        <scheme val="minor"/>
      </rPr>
      <t xml:space="preserve">
Exit strategie betekent dat na (een voortijdige) beëindiging van het contract Amsterdam UMC een overgangsperiode heeft waarbij de data van Amsterdam UMC bij de leverancier beschikbaar blijft zodat de dienst transparant kan worden omgezet naar de dienst van een andere leverancier.</t>
    </r>
  </si>
  <si>
    <t>ICT.5.004</t>
  </si>
  <si>
    <t>Performance</t>
  </si>
  <si>
    <t>Het aangeboden Systeem, biedt voor het aantal gebruikers zoals aangegeven in de offerte aanvraag van de Aanbestedende dienst met afdoende performance waarbij de maximale laadtijd van een pagina of zoekresultatenscherm in een webapplicatie in 99,9% van de gevallen niet meer dan 0,7 seconden bedraagt.
Deze eis geldt voor een standaard Amsterdam UMC virtuele werkplek.</t>
  </si>
  <si>
    <t xml:space="preserve">
</t>
  </si>
  <si>
    <t>ICT.5.005</t>
  </si>
  <si>
    <t xml:space="preserve">Het aangeboden Systeem kan omgaan met voorziene en onvoorziene toe- en afname in minimaal 25% van het in de overeenkomst overeengekomen aantal gebruikers, hoeveelheid gegevens en de belasting van het Systeem. </t>
  </si>
  <si>
    <t>ICT.5.007</t>
  </si>
  <si>
    <t>De Leverancier checkt regelmatig of de performance prestaties gelijk zijn gebleven en/of geeft advies waarmee bestaande performance op peil gehouden kan worden. Denk hierbij aan veranderingen in productie, upgrades en updates. Afspraken hierover worden in de SLA vastgelegd.</t>
  </si>
  <si>
    <t>Zowel voor off-premises als on-premises waarbij Leverancier relevante dienstverlening biedt.</t>
  </si>
  <si>
    <t>ICT.6.001</t>
  </si>
  <si>
    <t>Servers en storage (backend)</t>
  </si>
  <si>
    <t>Het besturingssysteem van het aangeboden Systeem draait op de meest recente (n), of de een na laatste (n-1) versie.</t>
  </si>
  <si>
    <r>
      <t xml:space="preserve">Alleen van toepassing op on-premises Systemen.
</t>
    </r>
    <r>
      <rPr>
        <b/>
        <i/>
        <sz val="9"/>
        <color theme="1"/>
        <rFont val="Calibri"/>
        <family val="2"/>
        <scheme val="minor"/>
      </rPr>
      <t>Toelichting</t>
    </r>
    <r>
      <rPr>
        <i/>
        <sz val="9"/>
        <color theme="1"/>
        <rFont val="Calibri"/>
        <family val="2"/>
        <scheme val="minor"/>
      </rPr>
      <t xml:space="preserve">
De term ‘n-1’ is een wiskundige uitdrukking die in de IT vaak wordt gebruikt om een ​​versie van software of hardware weer te geven die één stap achterloopt op de nieuwste versie. In deze context vertegenwoordigt ‘n’ de huidige versie en ‘n-1’ vertegenwoordigt de vorige versie.
Als de huidige versie van een software bijvoorbeeld 4.2 is, dan zou de ‘n-1’-versie 4.1 zijn. Dit concept wordt in de IT vaak gebruikt om software-updates en upgrades te beheren, zodat Systemen compatibel en functioneel blijven, zelfs wanneer er nieuwe versies worden uitgebracht.</t>
    </r>
  </si>
  <si>
    <t>ICT.6.002</t>
  </si>
  <si>
    <t>ICT.6.004</t>
  </si>
  <si>
    <t>De door het aangeboden Systeem gebruikte database, maakt gebruik van de meest recente (n), of de een na laatste versie (n-1) van een van onderstaande databases:
- Microsoft SQL (Always on bij hoge beschikbaarheidseis)
- Oracle (geen RAC)
- MySQL (alleen als onderdeel van LAMP distributie) 
- Cache van InterSystems</t>
  </si>
  <si>
    <r>
      <t xml:space="preserve">Alleen voor on-premises Systemen waarvan het beheer bij Amsterdam UMC ligt.
</t>
    </r>
    <r>
      <rPr>
        <b/>
        <i/>
        <sz val="9"/>
        <color theme="1"/>
        <rFont val="Calibri"/>
        <family val="2"/>
        <scheme val="minor"/>
      </rPr>
      <t>Toelichting</t>
    </r>
    <r>
      <rPr>
        <i/>
        <sz val="9"/>
        <color theme="1"/>
        <rFont val="Calibri"/>
        <family val="2"/>
        <scheme val="minor"/>
      </rPr>
      <t xml:space="preserve">
De term ‘n-1’ is een wiskundige uitdrukking die in de IT vaak wordt gebruikt om een ​​versie van software of hardware weer te geven die één stap achterloopt op de nieuwste versie. In deze context vertegenwoordigt ‘n’ de huidige versie en ‘n-1’ vertegenwoordigt de vorige versie.
Als de huidige versie van een software bijvoorbeeld 4.2 is, dan zou de ‘n-1’-versie 4.1 zijn. Dit concept wordt in de IT vaak gebruikt om software-updates en upgrades te beheren, zodat Systemen compatibel en functioneel blijven, zelfs wanneer er nieuwe versies worden uitgebracht.</t>
    </r>
  </si>
  <si>
    <t>ICT.6.003</t>
  </si>
  <si>
    <t>ICT.6.005</t>
  </si>
  <si>
    <t>Het aangeboden Systeem ondersteunt maatregelen om opschaling omtrent CPU, geheugen en storage mogelijk te maken.</t>
  </si>
  <si>
    <t>ICT.6.006</t>
  </si>
  <si>
    <t>Beschrijf op welke wijze opschaling van CPU, geheugen of storage mogelijk is.</t>
  </si>
  <si>
    <t>ICT.6.007</t>
  </si>
  <si>
    <t>Indien het aangeboden Systeem een serverapplicatie is die gevirtualiseerd is, dient deze volledig ondersteund te worden op het VMware ESX virtualisatie platform.</t>
  </si>
  <si>
    <t>ICT.6.009</t>
  </si>
  <si>
    <t>Er zijn geen domain administrator rechten nodig voor een correcte werking van het aangeboden Systeem.</t>
  </si>
  <si>
    <t>ICT.6.010</t>
  </si>
  <si>
    <t xml:space="preserve">Het aangeboden Systeem wordt geleverd met een gedocumenteerde roll-back mogelijkheid voor het herstellen van de beschikbaarheid na installatie van een nieuwe versie/release/update of upgrade. </t>
  </si>
  <si>
    <t>ICT.6.014</t>
  </si>
  <si>
    <t>Het aangeboden Systeem kan gebruikmaken van de centrale storage of opslagomgeving van Amsterdam UMC en gebruikt geen legacy of verouderde protocollen voor bestandsuitwisseling.</t>
  </si>
  <si>
    <r>
      <t xml:space="preserve">Alleen voor on-premises Systemen.
</t>
    </r>
    <r>
      <rPr>
        <b/>
        <i/>
        <sz val="9"/>
        <color theme="1"/>
        <rFont val="Calibri"/>
        <family val="2"/>
        <scheme val="minor"/>
      </rPr>
      <t>Toelichting</t>
    </r>
    <r>
      <rPr>
        <i/>
        <sz val="9"/>
        <color theme="1"/>
        <rFont val="Calibri"/>
        <family val="2"/>
        <scheme val="minor"/>
      </rPr>
      <t xml:space="preserve">
Amsterdam UMC wil hiermee voorkomen dat onbeheerde of verouderde kwetsbare storage oplossingen worden aangeboden.</t>
    </r>
  </si>
  <si>
    <t>ICT.6.015</t>
  </si>
  <si>
    <t>Opslagcapaciteit en performance worden vooraf door leverancier afgegeven in TerraBytes (TBs), Input/output operations per second (IOPS) en latency netwerkbandbreedte.</t>
  </si>
  <si>
    <t>ICT.6.016</t>
  </si>
  <si>
    <t>Indien van toepassing op het aangeboden Systeem, kan de clientsoftware (applicatie) worden gevirtualiseerd met Microsoft App-V 4.6 of hoger of Citrix Xenapp 7 of hoger zonder verlies van performance, beeldkwaliteit en functionaliteit.</t>
  </si>
  <si>
    <t>Voor on-premises-applicaties die via Virtual Desktop Interface of VDI-omgeving beschikbaar worden gesteld.</t>
  </si>
  <si>
    <t>ICT.8.001</t>
  </si>
  <si>
    <t>ICT.8.002</t>
  </si>
  <si>
    <t>Amsterdam UMC heeft een op Citrix gebaseerde VDI-omgeving. 
Geef een overzicht van de voor het aangeboden Systeem vereiste componenten en eventuele plug-ins binnen deze Citrix omgeving.</t>
  </si>
  <si>
    <r>
      <rPr>
        <b/>
        <i/>
        <sz val="9"/>
        <color theme="1"/>
        <rFont val="Calibri"/>
        <family val="2"/>
        <scheme val="minor"/>
      </rPr>
      <t>Toelichting</t>
    </r>
    <r>
      <rPr>
        <i/>
        <sz val="9"/>
        <color theme="1"/>
        <rFont val="Calibri"/>
        <family val="2"/>
        <scheme val="minor"/>
      </rPr>
      <t xml:space="preserve">
Voor applicaties die gepackaged aangeboden worden voor installatie op een virtuele desktopomgeving. Dit inclusief plug-ins.
</t>
    </r>
  </si>
  <si>
    <t>ICT.8.002a</t>
  </si>
  <si>
    <t>ICT.8.003a</t>
  </si>
  <si>
    <t>Het webbased gedeelte van het aangeboden Systeem werkt met de meest recente versie van de internetbrowser Microsoft Edge.</t>
  </si>
  <si>
    <t>ICT.8.002b</t>
  </si>
  <si>
    <t>ICT.8.003b</t>
  </si>
  <si>
    <t>Het webbased gedeelte van het aangeboden Systeem is bij voorkeur HTML5 compliant, geef op welke webtechnologie wordt gebruikt</t>
  </si>
  <si>
    <t>Indien van toepassing, anders verwijderen</t>
  </si>
  <si>
    <t>ICT.8.003</t>
  </si>
  <si>
    <t>ICT.8.004</t>
  </si>
  <si>
    <t>Het aangeboden Systeem gebruikt geen browser mobile code software (zoals Oracle Java of Adobe Flash).</t>
  </si>
  <si>
    <r>
      <rPr>
        <b/>
        <i/>
        <sz val="9"/>
        <color theme="1"/>
        <rFont val="Calibri"/>
        <family val="2"/>
        <scheme val="minor"/>
      </rPr>
      <t>Toelichting</t>
    </r>
    <r>
      <rPr>
        <i/>
        <sz val="9"/>
        <color theme="1"/>
        <rFont val="Calibri"/>
        <family val="2"/>
        <scheme val="minor"/>
      </rPr>
      <t xml:space="preserve">
Vanuit security en licentiekosten is dit ongewenst. Zie bijvoorbeeld https://www.geeksforgeeks.org/secure-mobile-code-in-distributed-systems/
Alternatief; gebruik in plaats van Oracle Java:
Windows: Eclipse Temurin OpenJDK
Linux: Redhat OpenJDK</t>
    </r>
  </si>
  <si>
    <t>De mobiele applicaties die onderdeel zijn van het aangeboden Systeem dienen met behulp van security containment middels Mobile Device Management (Ivanti MobileIron of Microsoft Intune) onder beheer van de Amsterdam UMC af te schermen zijn.</t>
  </si>
  <si>
    <t>Mobiele devices moeten kunnen worden beheerd met onze standaard systeem voor mobile device management.</t>
  </si>
  <si>
    <t>ICT.8.009</t>
  </si>
  <si>
    <t>Beschrijf de mogelijkheden die het aangeboden Systeem biedt voor het customized uitwisselen, zowel importeren als exporteren, van gegevens waarmee bedoeld wordt het kunnen selecteren van deelgegevens.</t>
  </si>
  <si>
    <t>ICT.8.007</t>
  </si>
  <si>
    <t>Beschrijf in welke mate het aangeboden Systeem ondersteuning biedt bij het uitvoeren van een harmonisatieslag. Een harmonisatieslag houdt ten minste in, het samenvoegen van afdelingen met hun processen, werkwijzen en inrichting van systemen en datasets.</t>
  </si>
  <si>
    <t>Bijv. standaard Office365-koppelingen, Youforce-koppelingen, ServiceNow-koppelingen, ERP-koppelingen.</t>
  </si>
  <si>
    <t>ICT.8.008</t>
  </si>
  <si>
    <t>Beschrijf de huidige ontwikkelingen en strategie t.a.v. gegevensuitwisseling met externe partijen, zover relevant voor het aangeboden Systeem.</t>
  </si>
  <si>
    <t>Puur informatief en alleen opnemen indien relevant voor de gevraaghet aangeboden Systeem. We willen weten of de leverancier nieuwe koppelingen/koppelvlakken ontwikkelt vanwege nieuwe technologie, nieuwe wetgeving, samenwerking met andere producten van andere leveranciers, etc. die een impact kunnen hebben op de gewenste/voorziene koppelingen.</t>
  </si>
  <si>
    <t>Geef aan in hoeverre het aangeboden Systeem koppelmethodes zoals webservices (API), GRAPH en Src2Stg ondersteunt en hoe daarbij autorisaties in stand blijven.</t>
  </si>
  <si>
    <t>ICT.8.011</t>
  </si>
  <si>
    <t>ICT.8.016</t>
  </si>
  <si>
    <t>Indien het aangeboden Systeem HL7 ondersteunt, dan levert leverancier het HL7 v2 of v3 conformance statement aan.</t>
  </si>
  <si>
    <t>Leveranciers hebben dit document doorgaans standaard beschikbaar.</t>
  </si>
  <si>
    <t>ICT.9.001</t>
  </si>
  <si>
    <t>Het aangeboden Systeem kan voor authenticatie en autorisatie omgaan met Active Directory, eventueel via federatie.
1. In het geval van Active Directory ondersteunt de applicatie authenticatie respectievelijk Kerberos of LDAP
2. In het geval van Federatie ondersteund de oplossing respectievelijk: OpenID Connect (OIDC)/oAuth2 of SAML 2.0</t>
  </si>
  <si>
    <r>
      <t xml:space="preserve">Zowel voor on-premises als off-premises Systemen.
</t>
    </r>
    <r>
      <rPr>
        <b/>
        <i/>
        <sz val="9"/>
        <color theme="1"/>
        <rFont val="Calibri"/>
        <family val="2"/>
        <scheme val="minor"/>
      </rPr>
      <t>Toelichting</t>
    </r>
    <r>
      <rPr>
        <i/>
        <sz val="9"/>
        <color theme="1"/>
        <rFont val="Calibri"/>
        <family val="2"/>
        <scheme val="minor"/>
      </rPr>
      <t xml:space="preserve">
Gecentraliseerde authenticatiemethoden. Vervalt bij stand-alone Systemen</t>
    </r>
  </si>
  <si>
    <t>ja</t>
  </si>
  <si>
    <t>ICT.9.002</t>
  </si>
  <si>
    <t>ICT.9.004</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</si>
  <si>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</si>
  <si>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Door het aangeboden Systeem specifieke accounts worden voorzien van sterke wachtwoorden. Deze wachtwoorden zijn instelbaar om zo te kunnen voldoen aan de Amsterdam UMC richtlijnen (w.o. minimale lengte, vereiste complexiteit, lock-out mogelijkheden).</t>
  </si>
  <si>
    <t>Geef aan van welk authenticatiemechanisme u gebruik maakt.</t>
  </si>
  <si>
    <t>Wachtwoorden worden altijd versleuteld opgeslagen in de applicatieserver of clientsoftware van het aangeboden Systeem.</t>
  </si>
  <si>
    <t xml:space="preserve">Voor alle accounts die de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accounts met default wachtwoorden zijn aanwezig
• Geen default SNMP-communitystrings in gebruik zijn.
</t>
  </si>
  <si>
    <t>ICT.9.012</t>
  </si>
  <si>
    <t xml:space="preserve">Aan de hand van het toegangsbeveiligingsbeleid richt de leverancier beveiligde inlogprocedures voor systemen en toepassingen in. De inlogprocedures omvatten ten minste een sterk wachtwoord in combinatie met 2-factor authenticatie.
</t>
  </si>
  <si>
    <t>Alleen bij off-premise Systemen</t>
  </si>
  <si>
    <t>ICT.9.010</t>
  </si>
  <si>
    <t>ICT.9.015</t>
  </si>
  <si>
    <t>Het beheer van de rechten bij gebruikers binnen het aangeboden Systeem moet geregeld kunnen worden vanuit het centrale Amsterdam UMC IAM systeem.</t>
  </si>
  <si>
    <r>
      <t xml:space="preserve">Van toepassing op on-premises Systemen.
</t>
    </r>
    <r>
      <rPr>
        <b/>
        <i/>
        <sz val="9"/>
        <color theme="1"/>
        <rFont val="Calibri"/>
        <family val="2"/>
        <scheme val="minor"/>
      </rPr>
      <t>Toelichting</t>
    </r>
    <r>
      <rPr>
        <i/>
        <sz val="9"/>
        <color theme="1"/>
        <rFont val="Calibri"/>
        <family val="2"/>
        <scheme val="minor"/>
      </rPr>
      <t xml:space="preserve">
Identity accountmanagement (IAM) is ook wel bekend als Identity Govenance and Administration (IGA).</t>
    </r>
  </si>
  <si>
    <t>ICT.9.016</t>
  </si>
  <si>
    <t>Amsterdam UMC gebruikt het volgende mechanisme om rechten voor eindgebruikers vast te leggen:
- Active Directory (AD) groepen.
- Eindgebruikers rollen en rechtenadministratie in Systeem of applicatie. In dat geval moet een interface beschikbaar zijn voor het synchroniseren van de eindgebruikersrechten, bij voorkeur via de SCIM standaard. 
Geef aan van welk mechanisme u gebruik maakt, om aan te sluiten op het op het IAM systeem van Amsterdam UMC.</t>
  </si>
  <si>
    <r>
      <t xml:space="preserve">Van toepassing op on-premises Systemen.
</t>
    </r>
    <r>
      <rPr>
        <b/>
        <i/>
        <sz val="9"/>
        <color theme="1"/>
        <rFont val="Calibri"/>
        <family val="2"/>
        <scheme val="minor"/>
      </rPr>
      <t>Toelichting</t>
    </r>
    <r>
      <rPr>
        <i/>
        <sz val="9"/>
        <color theme="1"/>
        <rFont val="Calibri"/>
        <family val="2"/>
        <scheme val="minor"/>
      </rPr>
      <t xml:space="preserve">
SCIM, of System for Cross-Domain Identity Management, is een open standard ontworpen om eenvoudiger toegang tussen verschillende organisaties te kunnen beheren, onafhankelijk van Apps of services.</t>
    </r>
  </si>
  <si>
    <t>Moeten er andere randapparatuur (peripherals) gekoppeld worden aan het aangeboden Systeem en zijn hier specifieke drivers voor benodigd?</t>
  </si>
  <si>
    <r>
      <t xml:space="preserve">Uitsluitend relevant als medische apparaten onderdeel zijn van de  ICT-oplossing, anders kan de eis vervallen.
</t>
    </r>
    <r>
      <rPr>
        <b/>
        <i/>
        <sz val="9"/>
        <color theme="1"/>
        <rFont val="Calibri"/>
        <family val="2"/>
        <scheme val="minor"/>
      </rPr>
      <t>Toelichting</t>
    </r>
    <r>
      <rPr>
        <i/>
        <sz val="9"/>
        <color theme="1"/>
        <rFont val="Calibri"/>
        <family val="2"/>
        <scheme val="minor"/>
      </rPr>
      <t xml:space="preserve">
Onder peripherals wordt vaak bijzondere randapparatuur verstaan zoals handscanners
</t>
    </r>
  </si>
  <si>
    <t>ICT.11.001</t>
  </si>
  <si>
    <t>Datamigratie</t>
  </si>
  <si>
    <t>De software van het aangeboden Systeem bevat functionaliteit die het mogelijk maakt om data te importeren.
De functionaliteit om data te importeren, valideert en test de import data. Hierbij worden dezelfde validatieregels toegepast die normaliter ook in de front-end van de applicatie van toepassing zijn.</t>
  </si>
  <si>
    <t>ICT.11.003</t>
  </si>
  <si>
    <t>De functionaliteit om data te importeren voorziet in rapportage met daarin;
• het aantal geladen records,
• het aantal niet te laden records en 
• de reden voor het niet laden van records.</t>
  </si>
  <si>
    <t>verificatie</t>
  </si>
  <si>
    <t>ICT.11.004</t>
  </si>
  <si>
    <t>In het aangeboden Systeem kunnen validaties tijdelijk uitgeschakeld worden. 
Dit is alleen nodig in die specifieke gevallen waar de validatieregels het laden van historische data verhinderen tijdens de migratie. Ofwel leverancier biedt hiervoor een alternatief. 
Licht in dat geval het alternatief toe en geef daarbij in elk geval aan hoe in dit alternatief wordt omgegaan met afgeronde transacties en transacties in progress.</t>
  </si>
  <si>
    <t>ICT.11.005</t>
  </si>
  <si>
    <t>Het is mogelijk het aangeboden Systeem te configureren en velden toe te voegen om referenties naar de oude applicaties te laden.</t>
  </si>
  <si>
    <t>ICT.11.006</t>
  </si>
  <si>
    <t>Bij het aangeboden Systeem bevat de software functionaliteit die het mogelijk maakt om data te importeren. De leverancier levert de definities voor de laad datafiles hiervoor.
Hierin staat minimaal:
1. Naam van het veld (technisch/functueel)
2. Verwacht formaat
3. Is het veld verplicht of optioneel
4. Een voorbeeld van de data dat in dit veld wordt geregistreerd
5. Kwaliteitseisen waar de data aan moet voldoen</t>
  </si>
  <si>
    <t>ICT.11.007</t>
  </si>
  <si>
    <r>
      <rPr>
        <sz val="9"/>
        <rFont val="Calibri"/>
        <family val="2"/>
        <scheme val="minor"/>
      </rPr>
      <t>Leverancier vervantwoordelijk voor datamigratie</t>
    </r>
    <r>
      <rPr>
        <sz val="9"/>
        <color theme="1"/>
        <rFont val="Calibri"/>
        <family val="2"/>
        <scheme val="minor"/>
      </rPr>
      <t xml:space="preserve">
De leverancier levert specialisten die expertise bijdragen voor het mappen van datavelden tussen de uit te faseren systemen en het aangeboden Systeem. </t>
    </r>
  </si>
  <si>
    <t>Deze eis uitsluitend toevoegen wanneer er ook projectondersteuning wordt uitgevraagd geleverd door de leverancier.</t>
  </si>
  <si>
    <t>ICT.11.008</t>
  </si>
  <si>
    <t>Leverancier vervantwoordelijk voor datamigratie
De leverancier draagt bij aan de ontwikkeling van het datamigratie implementie draaiboek en stelt i.v.m. mogelijke afhankelijkheden de volgordelijkheid van het laden van datasets vast.</t>
  </si>
  <si>
    <t>ICT.11.009</t>
  </si>
  <si>
    <t>Leverancier vervantwoordelijk voor datamigratie
De leverancier is verantwoordelijk voor het laden van de data, waar bij gebruik wordt gemaakt van een data import functie. Tijdens de bouw- en testfase wordt verwacht dat datafiles regelmatig geladen worden, om migratie processen te testen.</t>
  </si>
  <si>
    <t>ICT.11.010</t>
  </si>
  <si>
    <t>Leverancier vervantwoordelijk voor datamigratie
Toegang tot de data is beveiligd, alleen de leverancier en Amsterdam UMC hebben toegang tot de data en de datamigratie omgeving.</t>
  </si>
  <si>
    <t>ICT.11.011</t>
  </si>
  <si>
    <t>ICT.11.012</t>
  </si>
  <si>
    <t>Er is versiecontrole op alle documenten, code en configuraties die geproduceerd worden ten behoeve van de datamigratie en kwaliteitsanalyse.</t>
  </si>
  <si>
    <t>ICT.11.013</t>
  </si>
  <si>
    <t xml:space="preserve">De leverancier kan een datamigratie specialist inzetten die het data mapping proces faciliteert. </t>
  </si>
  <si>
    <t>ICT.11.014</t>
  </si>
  <si>
    <t xml:space="preserve">Als onderdeel van het antwoord op deze PvE levert de leverancier een high level analyse plan waarin alle activiteiten zijn opgenomen die de leverancier noodzakelijk acht om de analyse component van dit project af te ronden. Dit plan heeft de volgende informatie:
  1. Activiteit
  2. Wat is de benodigde input
  3. Wat is de output
  4. Wanneer vindt deze activiteit plaats
  5. Hoe lang duurt de activiteit
  6. Wie is hiervoor nodig  </t>
  </si>
  <si>
    <t>Handhaven tenzij dit door Inkoop in de scope wordt opgenomen of het geheel niet van toepassing is.</t>
  </si>
  <si>
    <t>ICT.11.015</t>
  </si>
  <si>
    <t>De Leverancier levert een datamapping document waarin minimaal het volgende is gedocumenteerd:
  1. Transformatieregels van bronvelden naar doelsysteem inclusief type veld en formaat
  2. Voor welke datavelden in het doelsysteem geen data in de bron is gevonden
  3. Voor welke brondata geen plaats in het doelsysteem is gevonden
  4. Minimale datakwaliteit eisen die gedefinieerd worden door het doelsysteem (type data, verplichte data, data bereik, referentiedata)</t>
  </si>
  <si>
    <t>ICT.11.016</t>
  </si>
  <si>
    <t>Het door Amsterdam UMC goedgekeurde datamapping document vormt de basis voor het bouwen en testen van het data transformatieproces.</t>
  </si>
  <si>
    <t>ICT.11.017</t>
  </si>
  <si>
    <t>De leverancier is verantwoordelijk voor het bouwen van de transformatie scripts om data vanuit bronsysteem om te zetten naar het formaat dat geladen kan worden met de geboden import functionaliteit.
Beschrijf uw plan van aanpak voor het verzorgen van de datamigratie stroom, waarbij u verantwoordelijk bent voor het organiseren van datamapping sessies, het bouwen en testen van transformatie scripts en het uitvoeren van het implementatie draaiboek in de acceptatiefase en de go-live.
In uw plan van aanpak staat minimaal hoe de kwaliteit van de data gewaarborgd wordt, key milestones, afhankelijkheden, een RACI matrix en een indicatie van de kosten en/of uren.</t>
  </si>
  <si>
    <t>ICT.11.020</t>
  </si>
  <si>
    <t>Het transformatieproces heeft een filter waarbij de scope van een data migratie run kan worden gemanipuleerd. Dit filter is minimaal gebaseerd op:
  1. Datumbereik van de analyse (van en tot datum), en/of
  2. Type analyse (bijvoorbeeld microbiologie), en/of
  3. Een lijst met sleutel-Ids van entiteiten (bijv. analyses of patiënten), en
  4. Het voldoen aan de minimale eisen aan datakwaliteit (bijv. grenswaarden)</t>
  </si>
  <si>
    <t>ICT.11.018</t>
  </si>
  <si>
    <t>ICT.11.021</t>
  </si>
  <si>
    <t>De leverancier levert een geautomatiseerd en herhaalbaar transformatierapport, met minimaal de volgende informatie:
  1. Reconciliatie tellingen van de belangrijkste entiteiten
  2. Overzicht van de records die niet zijn getransformeerd (aantal en reden)
  3. Details van de records die niet zijn getransformeerd (sleutel-Id en reden).</t>
  </si>
  <si>
    <t>ICT.11.019</t>
  </si>
  <si>
    <t>ICT.11.022</t>
  </si>
  <si>
    <t>De leverancier levert een herhaalbaar, efficiënt proces met een minimum aan handmatige stappen om de datakwaliteit van de geleverde data te analyseren.</t>
  </si>
  <si>
    <t>ICT.11.023</t>
  </si>
  <si>
    <t xml:space="preserve">De datakwaliteit regels worden geconfigureerd gebaseerd op de datakwaliteit analyse in het data mapping document. </t>
  </si>
  <si>
    <t>ICT.11.024</t>
  </si>
  <si>
    <t>De leverancier toont aan middels een testrapportage dat het gehele datakwaliteit analyse proces is gebouwd volgens specificaties uit het data mapping document en correct functioneert.</t>
  </si>
  <si>
    <t>ICT.11.025</t>
  </si>
  <si>
    <t xml:space="preserve">Naast de output files wordt een datakwaliteit rapport geleverd als onderdeel van het datakwaliteit analyse proces. Dit rapport wordt automatisch gecreëerd met minimale handmatige stappen. Het rapport heeft minimaal de volgende informatie:
  1. Overzicht van de records die voldoen aan de eisen
  2. Overzicht van de records die niet voldoen aan de eisen (aantal en reden)
  3. Details van de records die niet voldoen aan de kwaliteitseisen (sleutel-Id en reden)
</t>
  </si>
  <si>
    <t>ICT.11.026</t>
  </si>
  <si>
    <t>Data exit strategie</t>
  </si>
  <si>
    <t>De data is exporteerbaar in een leesbaar en machine importeerbaar formaat. Het datamodel van de opgeslagen data is beschikbaar en kan op verzoek van opdrachtgever verstrekt worden.</t>
  </si>
  <si>
    <t>ICT.12.002</t>
  </si>
  <si>
    <t>Het aangeboden Systeem bevat een site-licenties voor de alle aangeboden omgevingen (bijv. Acceptatie en Test (OTAP)), eventueel gesplitst per locatie van de Aanbestedende dienst en ongeacht het aantal gebruikers (gedurende de looptijd).</t>
  </si>
  <si>
    <r>
      <t xml:space="preserve">Bij SaaS-oplossingen wil Amsterdam UMC minimaal een 'proef' omgeving waar inrichtingen e.d. kunnen worden uitgeprobeerd. Bij Systemen die gehost worden op locatie zijn minimaal een acceptatie- en een productieomgeving nodig. Changes (nieuwe versies e.d.) moeten altijd eerst getest worden voordat ze op de productie-omgeving worden geïmplementeerd.
</t>
    </r>
    <r>
      <rPr>
        <b/>
        <i/>
        <sz val="9"/>
        <color theme="1"/>
        <rFont val="Calibri"/>
        <family val="2"/>
        <scheme val="minor"/>
      </rPr>
      <t>Toelichting</t>
    </r>
    <r>
      <rPr>
        <i/>
        <sz val="9"/>
        <color theme="1"/>
        <rFont val="Calibri"/>
        <family val="2"/>
        <scheme val="minor"/>
      </rPr>
      <t xml:space="preserve">
Staat mogelijk ook in scoping document inkoop of een OTAP-straat is in zijn geheel niet van toepassing. Dan mag deze vraag vervallen.
</t>
    </r>
  </si>
  <si>
    <t>ICT.12.003</t>
  </si>
  <si>
    <t>Het aangeboden Systeem bevat alle licenties voor elke benodigde middleware toepassing ten behoeve van de aanbestedende dienst (bijvoorbeeld als Oracle Java wordt gebruikt). Dit gedurende de looptijd van de overeenkomst en ongeacht het aantal gebruikers.</t>
  </si>
  <si>
    <t>Bij SaaS-oplossingen wil Amsterdam UMC minimaal een 'proef-' omgeving waar inrichtingen e.d. kunnen worden uitgeprobeerd. 
Bij Systemen die gehost worden op locatie zijn minimaal een acceptatie- en een productieomgeving nodig. Changes (nieuwe versies e.d.) moeten altijd eerst getest worden voordat ze op de productie-omgeving worden geïmplementeerd.</t>
  </si>
  <si>
    <t>ICT.13.001</t>
  </si>
  <si>
    <t>Serviceverlening</t>
  </si>
  <si>
    <t>Leverancier biedt een Service desk. 
De Service desk is bemand met gekwalificeerd personeel van de Opdrachtnemer dat in staat is de meldingen van het Amsterdam UMC ten aanzien van de opdracht te behandelen (een zogenaamde skilled Service desk).</t>
  </si>
  <si>
    <t>Een Service desk die alleen de telefoontjes aanneemt is onvoldoende. Dat is een vertragende schakel tussen incident en oplossing.</t>
  </si>
  <si>
    <t>ICT.13.002</t>
  </si>
  <si>
    <t>5 x 9</t>
  </si>
  <si>
    <r>
      <t xml:space="preserve">Bepaal of de Service desk 24 x 7, 5 x 9 of anders bereikbaar moet zijn. Pas dit onder 'lengte antwoord' aan.
</t>
    </r>
    <r>
      <rPr>
        <b/>
        <i/>
        <sz val="9"/>
        <color theme="1"/>
        <rFont val="Calibri"/>
        <family val="2"/>
        <scheme val="minor"/>
      </rPr>
      <t>Toelichting</t>
    </r>
    <r>
      <rPr>
        <i/>
        <sz val="9"/>
        <color theme="1"/>
        <rFont val="Calibri"/>
        <family val="2"/>
        <scheme val="minor"/>
      </rPr>
      <t xml:space="preserve">
Niet voor ieder systeem is 24x7 ondersteuning noodzakelijk.</t>
    </r>
  </si>
  <si>
    <t>ICT.13.003</t>
  </si>
  <si>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</si>
  <si>
    <t>Eigenlijk willen we een 'one stop shop' waardoor we bij de Service desk terecht kunnen met al onze vragen en geen zoektocht hoeven te houden in de Leveranciersorganisatie.</t>
  </si>
  <si>
    <t>ICT.13.004</t>
  </si>
  <si>
    <t>Pas dit eventueel aan aan de hand van de DPIA/BIV etc. aan.
Bepaal of ondersteuning 24 x 7, 5 x 9 of anders beschikbaar moet zijn. Pas dit onder 'lengte antwoord' aan.</t>
  </si>
  <si>
    <t>ICT.13.005</t>
  </si>
  <si>
    <t>Opdrachtnemer voorziet in incident management ten behoeve van het door Opdrachtnemer beheerde deel van het aangeboden Systeem. 
Storingsmeldingen worden aangenomen en opgevolgd, op het moment dat Opdrachtnemer een storing detecteert wordt de Aanbestedende dienst geïnformeerd en wordt een herstelactie geïnitieerd conform de in het SLA overeengekomen service levels en tijden.
Alle changes (waaronder ook herstelacties) worden conform de changeprocedure van de Aanbestedende dienst uitgevoerd.</t>
  </si>
  <si>
    <t>Voor Systemen die op locatie Amsterdam UMC worden gehost.</t>
  </si>
  <si>
    <t>ICT.13.006</t>
  </si>
  <si>
    <t>Opdrachtnemer behandelt incidenten op basis van een door het Amsterdam UMC aangegeven incident classificatie (Urgent, Hoog, Midden, Laag). 
In onderling overleg tussen Amsterdam UMC en Opdrachtnemer kan de urgentie van een individueel incident worden aangepast. In geval geen overeenstemming kan worden bereikt, bepaalt Amsterdam UMC de incident classificatie.</t>
  </si>
  <si>
    <t>ICT.13.007</t>
  </si>
  <si>
    <t>Opdrachtnemer levert probleemmanagement ten behoeve van het door Opdrachtnemer beheerde deel van het aangeboden Systeem. Repeterende incidenten worden voorkomen door het actief opsporen van structurele fouten (via root cause analysis) en het initiëren van de hiervoor benodigde wijzigingen (via change management) conform de in het SLA overeengekomen service-levels.</t>
  </si>
  <si>
    <t>ICT.13.008</t>
  </si>
  <si>
    <t xml:space="preserve">Leverancier rapporteert schriftelijk in een vaste afgesproken frequentie (minimaal half jaarlijks) de ontvangen, opgeloste en in behandeling zijnde meldingen in het aangeboden Systeem en de aan Amsterdam UMC gemelde inbreuken op de informatiebeveiliging. 
Alle gerapporteerde zaken worden binnen de vastgestelde termijnen in de SLA opgelost.  </t>
  </si>
  <si>
    <t>Zowel voor on-premises als off-premises Systemen. Ook SaaS leveranciers moeten de kwaliteit van de dienstverlening inzichtelijk maken.</t>
  </si>
  <si>
    <t>ICT.13.009</t>
  </si>
  <si>
    <t xml:space="preserve">Het aangeboden Systeem kan overal en 7 x 24 uur worden gebruikt. 
</t>
  </si>
  <si>
    <r>
      <t xml:space="preserve">Zowel voor on-premises als off-premises Systemen. Bij Beschikbaarheid Hoog.
</t>
    </r>
    <r>
      <rPr>
        <b/>
        <i/>
        <sz val="9"/>
        <color theme="1"/>
        <rFont val="Calibri"/>
        <family val="2"/>
        <scheme val="minor"/>
      </rPr>
      <t>Toelichting</t>
    </r>
    <r>
      <rPr>
        <i/>
        <sz val="9"/>
        <color theme="1"/>
        <rFont val="Calibri"/>
        <family val="2"/>
        <scheme val="minor"/>
      </rPr>
      <t xml:space="preserve">
7x24 aanpassen naar gewenste waarde</t>
    </r>
  </si>
  <si>
    <t>ICT.13.010</t>
  </si>
  <si>
    <t>Bepaal samen met de business de gewenste beschikbaarheid. 99,8 % is maximaal 1,5 uur uitval per maand.
99,99% is minder dan 1 uur per maand.
Waarde wordt aangepast adhv Beschikbaarheidsklasse. Pas het percentage aan wanneer de business andere beschikbaarheid vereist.</t>
  </si>
  <si>
    <t>ICT.13.011</t>
  </si>
  <si>
    <t>Leverancier houdt in haar software release en life-cycle rekening met de ontwikkelingen van onderliggende besturingssysteem, browsers, hardware en andere afhankelijkheden.</t>
  </si>
  <si>
    <r>
      <t xml:space="preserve">Dit is voor alle Systemen van belang, ongeacht of het SaaS, Cloud of on-premises Systemen zijn.
</t>
    </r>
    <r>
      <rPr>
        <b/>
        <i/>
        <sz val="9"/>
        <color theme="1"/>
        <rFont val="Calibri"/>
        <family val="2"/>
        <scheme val="minor"/>
      </rPr>
      <t>Toelichting</t>
    </r>
    <r>
      <rPr>
        <i/>
        <sz val="9"/>
        <color theme="1"/>
        <rFont val="Calibri"/>
        <family val="2"/>
        <scheme val="minor"/>
      </rPr>
      <t xml:space="preserve">
Geldt niet waar de levereancier MDR of IVDR gecertificeerd LTSC</t>
    </r>
  </si>
  <si>
    <t>ICT.13.012</t>
  </si>
  <si>
    <t>Regulier onderhoud vindt buiten de reguliere werktijden plaats en kent een maximale downtime die aansluit bij het ondersteunde proces en nooit de 4 uur zal overschrijden.</t>
  </si>
  <si>
    <t xml:space="preserve">Handhaven wanneer het aangeboden Systeem SaaS of overige hosting dienstverlening betreft. Anders kan de eis vervallen.
Bepaal de juiste behoefte in overleg met de business. </t>
  </si>
  <si>
    <t>ICT.13.013</t>
  </si>
  <si>
    <t>De leverancier voert wijzigingen uit binnen het overeengekomen service window (conform SLA). Indien een wijziging buiten dit service window moet plaatsvinden, is voorafgaande schriftelijke toestemming van de Aanbestedende Dienst vereist. Wijzigingen mogen niet leiden tot onverwachte of ongeplande uitval.</t>
  </si>
  <si>
    <t xml:space="preserve">Handhaven wanneer het aangeboden Systeem SaaS of overige hosting dienstverlening betreft. Als wij zelf het beheer doen kan de eis vervallen.
</t>
  </si>
  <si>
    <t>ICT.13.015</t>
  </si>
  <si>
    <t>De leverancier test na het uitkomen van updates van van nieuwe software (inclusief het operating system) zelf de uitwerking hiervan op eigen infrastructuur en rapporteert d.m.v. een testrapport de bevindingen - en assisteert desgewenst het Amsterdam UMC bij installatie en uitrol vande geüpdate software op lokale systemen (on-prem).</t>
  </si>
  <si>
    <t>ICT.13.017</t>
  </si>
  <si>
    <t xml:space="preserve">De leverancier implementeert alle software upgrades en updates in alle aanwezige omgevingen die noodzakelijk zijn voor een goedwerkend systeem. Inclusief alle software upgrades en updates van third-party componenten. </t>
  </si>
  <si>
    <t>Alleen relevant voor on-premises Systemen én ondersteuning gewenst is. Anders eis laten vallen.</t>
  </si>
  <si>
    <t>ICT.13.018</t>
  </si>
  <si>
    <t xml:space="preserve">Na een update/aanpassing aan het systeem kan het systeem worden gecontroleerd d.m.v. vooraf opgestelde testprocedure.  </t>
  </si>
  <si>
    <t>ICT.13.019</t>
  </si>
  <si>
    <t>Tijdens het uitvoeren van updates is de leverancier desgewenst fysiek aanwezig op locatie. De kosten hiervoor zijn in de aanbieding verdisconteerd.</t>
  </si>
  <si>
    <t>ICT.13.020a</t>
  </si>
  <si>
    <t>ICT.13.020</t>
  </si>
  <si>
    <t>Het aangeboden Systeem met een back-end heeft minimaal twee omgevingen (AP): 
• Acceptatie-omgeving (inrichten en testen van nieuwe functionaliteit)
• Productie-omgeving (productie)</t>
  </si>
  <si>
    <t xml:space="preserve">Alleen relevant voor on-premises Systemen. Anders eis laten vallen. Aanpassen aan de behoefte.
Deze eis is conform het standaard beleid, bepaal of voor deze oplossing hiervan afgeweken gaat worden en pas dan de tekst aan.
</t>
  </si>
  <si>
    <t>ICT.13.020b</t>
  </si>
  <si>
    <t>Het aangeboden Systeem met een back-end heeft naast de Acceptatie/Productie (AP) omgeving: 
• Test-omgeving (voor eerste installatie van de software en testen technische zaken)</t>
  </si>
  <si>
    <t>ICT.13.021</t>
  </si>
  <si>
    <t>Het is mogelijk om configuratie, referentie en user data kopie te maken. Vervolgens te kopiëren naar een andere omgeving binnen de OTAP-straat.</t>
  </si>
  <si>
    <r>
      <t xml:space="preserve">Alleen relevant voor on-premises Systemen. Anders eis laten vallen.
</t>
    </r>
    <r>
      <rPr>
        <b/>
        <i/>
        <sz val="9"/>
        <color theme="1"/>
        <rFont val="Calibri"/>
        <family val="2"/>
        <scheme val="minor"/>
      </rPr>
      <t>Toelichting</t>
    </r>
    <r>
      <rPr>
        <i/>
        <sz val="9"/>
        <color theme="1"/>
        <rFont val="Calibri"/>
        <family val="2"/>
        <scheme val="minor"/>
      </rPr>
      <t xml:space="preserve">
OTAP is Ontwikkel, Test, acceptatie en Productie omgeving.</t>
    </r>
  </si>
  <si>
    <t>ICT.13.022</t>
  </si>
  <si>
    <t>ICT.4.064</t>
  </si>
  <si>
    <t>Incidentbeheer
De leverancier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t>
  </si>
  <si>
    <r>
      <t xml:space="preserve">Handhaven wanneer het aangeboden Systeem SaaS of overige hosting dienstverlening betreft. Anders kan de eis vervallen.
</t>
    </r>
    <r>
      <rPr>
        <b/>
        <i/>
        <sz val="9"/>
        <color theme="1"/>
        <rFont val="Calibri"/>
        <family val="2"/>
        <scheme val="minor"/>
      </rPr>
      <t>Toelichting</t>
    </r>
    <r>
      <rPr>
        <i/>
        <sz val="9"/>
        <color theme="1"/>
        <rFont val="Calibri"/>
        <family val="2"/>
        <scheme val="minor"/>
      </rPr>
      <t xml:space="preserve">
Bijvoorbeeld een incidentproces inrichting conform ITIL v3 of hoger, danwel ISO 20000-1.
</t>
    </r>
  </si>
  <si>
    <t>ICT.13.023</t>
  </si>
  <si>
    <t>ICT.4.065</t>
  </si>
  <si>
    <t>De leverancier hanteert aantoonbaar een vaste werkwijze en vast format voor incidentrapportages.</t>
  </si>
  <si>
    <t xml:space="preserve">Handhaven wanneer het aangeboden Systeem SaaS of overige hosting dienstverlening betreft. Anders kan de eis vervallen.
</t>
  </si>
  <si>
    <t>ICT.13.024</t>
  </si>
  <si>
    <t>ICT.5.006</t>
  </si>
  <si>
    <t xml:space="preserve">De leverancier neemt conform een af te sluiten Service Level Argeement (SLA) verantwoordelijkheid voor zijn invloed op de performance en werkt constructief samen indien er performanceproblemen worden ervaren. </t>
  </si>
  <si>
    <t>Zowel voor on-premises als off-premises Systemen waarbij Leverancier relevante dienstverlening biedt.</t>
  </si>
  <si>
    <t>ICT.14.001</t>
  </si>
  <si>
    <t>Opleidingen</t>
  </si>
  <si>
    <t>Opleiding van functioneel en (wanneer relevant) technisch beheerders is onderdeel van uw aanbieding.</t>
  </si>
  <si>
    <r>
      <rPr>
        <b/>
        <i/>
        <sz val="9"/>
        <color theme="1"/>
        <rFont val="Calibri"/>
        <family val="2"/>
        <scheme val="minor"/>
      </rPr>
      <t>Toelichting</t>
    </r>
    <r>
      <rPr>
        <i/>
        <sz val="9"/>
        <color theme="1"/>
        <rFont val="Calibri"/>
        <family val="2"/>
        <scheme val="minor"/>
      </rPr>
      <t xml:space="preserve">
Opleiding voor functioneel beheer is voor zowel on- als off-premises Systemen handig. Voor on-premises Systemen waar Amsterdam UMC het technisch beheer uitvoert is opleiding daarvoor handig.</t>
    </r>
  </si>
  <si>
    <t>ICT.15.001</t>
  </si>
  <si>
    <t>Voeg hier een eventuele aanvullende of gewijzigde eis toe</t>
  </si>
  <si>
    <r>
      <rPr>
        <b/>
        <sz val="9"/>
        <rFont val="Calibri"/>
        <family val="2"/>
        <scheme val="minor"/>
      </rPr>
      <t>Toevoegen</t>
    </r>
    <r>
      <rPr>
        <sz val="9"/>
        <rFont val="Calibri"/>
        <family val="2"/>
        <scheme val="minor"/>
      </rPr>
      <t xml:space="preserve">
Formuleer de eis in kolom E, 'Vragen aanbestedende partij'.</t>
    </r>
  </si>
  <si>
    <t>ICT.15.002</t>
  </si>
  <si>
    <t>ICT.15.003</t>
  </si>
  <si>
    <t>ICT.15.004</t>
  </si>
  <si>
    <t>ICT.15.005</t>
  </si>
  <si>
    <t>ICT.15.006</t>
  </si>
  <si>
    <t>ICT.15.007</t>
  </si>
  <si>
    <t>ICT.15.008</t>
  </si>
  <si>
    <t>ICT.15.009</t>
  </si>
  <si>
    <t>ICT.15.010</t>
  </si>
  <si>
    <t>item</t>
  </si>
  <si>
    <t>versie</t>
  </si>
  <si>
    <t>wijziging</t>
  </si>
  <si>
    <t>Nog verwerken in deze versie</t>
  </si>
  <si>
    <t>LOV Type antwoord</t>
  </si>
  <si>
    <t>KO antwoord</t>
  </si>
  <si>
    <t>KO_antwoord_Lev</t>
  </si>
  <si>
    <t>JaNeeNvt antwoord</t>
  </si>
  <si>
    <t>JaNeeNvt antwoord_Lev</t>
  </si>
  <si>
    <t>JaNeeToe antwoord</t>
  </si>
  <si>
    <t>JaNeeToe antwoord_Lev</t>
  </si>
  <si>
    <t>lstToe antwoord</t>
  </si>
  <si>
    <t>lstToe antwoord_Lev</t>
  </si>
  <si>
    <t>Gewenst type antwoord</t>
  </si>
  <si>
    <t>Lengte</t>
  </si>
  <si>
    <t>BIV classificatie (V)</t>
  </si>
  <si>
    <t>BIV classificatie (BI)</t>
  </si>
  <si>
    <t>JaNee</t>
  </si>
  <si>
    <t>Verstrekken</t>
  </si>
  <si>
    <t>TypeVragen</t>
  </si>
  <si>
    <t>Ja, zie toelichting</t>
  </si>
  <si>
    <t>Zie toelichting</t>
  </si>
  <si>
    <t>Kort</t>
  </si>
  <si>
    <t>Meesturen met PvE</t>
  </si>
  <si>
    <t>Nee, zie toelichting</t>
  </si>
  <si>
    <t>Vraag vervallen</t>
  </si>
  <si>
    <t>Ja/Nee/N.v.t.</t>
  </si>
  <si>
    <t>Niet mee met PvE</t>
  </si>
  <si>
    <t xml:space="preserve">N.V.T. </t>
  </si>
  <si>
    <t>Niet van toepassing</t>
  </si>
  <si>
    <t>Hoog</t>
  </si>
  <si>
    <t>Hoog medisch PGI</t>
  </si>
  <si>
    <t>Ja + toelichting</t>
  </si>
  <si>
    <t>Nee + 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</si>
</sst>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13]d\ mmmm\ yyyy;@"/>
    <numFmt numFmtId="165" formatCode="[$-413]d/mmm/yyyy;@"/>
  </numFmts>
  <fonts count="48" x14ac:knownFonts="1">
    <font>
      <sz val="11"/>
      <color theme="1"/>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9"/>
      <color theme="1"/>
      <name val="Calibri"/>
      <family val="2"/>
      <scheme val="minor"/>
    </font>
    <font>
      <sz val="11"/>
      <color theme="1"/>
      <name val="Calibri"/>
      <family val="2"/>
    </font>
    <font>
      <i/>
      <sz val="9"/>
      <color theme="1"/>
      <name val="Calibri"/>
      <family val="2"/>
      <scheme val="minor"/>
    </font>
    <font>
      <b/>
      <i/>
      <sz val="9"/>
      <color theme="1"/>
      <name val="Calibri"/>
      <family val="2"/>
      <scheme val="minor"/>
    </font>
    <font>
      <sz val="10"/>
      <color theme="1"/>
      <name val="Calibri"/>
      <family val="2"/>
      <scheme val="minor"/>
    </font>
    <font>
      <b/>
      <sz val="18"/>
      <color rgb="FFFFFFFF"/>
      <name val="Calibri"/>
      <family val="2"/>
      <scheme val="minor"/>
    </font>
    <font>
      <b/>
      <sz val="10"/>
      <color theme="1"/>
      <name val="Calibri"/>
      <family val="2"/>
      <scheme val="minor"/>
    </font>
    <font>
      <b/>
      <sz val="10"/>
      <color theme="0"/>
      <name val="Calibri"/>
      <family val="2"/>
      <scheme val="minor"/>
    </font>
    <font>
      <i/>
      <sz val="10"/>
      <color theme="1"/>
      <name val="Calibri"/>
      <family val="2"/>
      <scheme val="minor"/>
    </font>
    <font>
      <b/>
      <i/>
      <sz val="10"/>
      <color theme="1"/>
      <name val="Calibri"/>
      <family val="2"/>
      <scheme val="minor"/>
    </font>
    <font>
      <sz val="8"/>
      <color theme="1"/>
      <name val="Calibri"/>
      <family val="2"/>
      <scheme val="minor"/>
    </font>
    <font>
      <b/>
      <sz val="11"/>
      <color theme="1"/>
      <name val="Calibri"/>
      <family val="2"/>
      <scheme val="minor"/>
    </font>
    <font>
      <u/>
      <sz val="11"/>
      <color theme="10"/>
      <name val="Calibri"/>
      <family val="2"/>
      <scheme val="minor"/>
    </font>
    <font>
      <sz val="9"/>
      <color rgb="FF00B050"/>
      <name val="Calibri"/>
      <family val="2"/>
      <scheme val="minor"/>
    </font>
    <font>
      <sz val="11"/>
      <color rgb="FF00B050"/>
      <name val="Calibri"/>
      <family val="2"/>
      <scheme val="minor"/>
    </font>
    <font>
      <sz val="9"/>
      <color rgb="FF000000"/>
      <name val="Calibri"/>
      <family val="2"/>
      <scheme val="minor"/>
    </font>
    <font>
      <i/>
      <sz val="9"/>
      <name val="Calibri"/>
      <family val="2"/>
      <scheme val="minor"/>
    </font>
    <font>
      <i/>
      <sz val="9"/>
      <color rgb="FFFF0000"/>
      <name val="Calibri"/>
      <family val="2"/>
      <scheme val="minor"/>
    </font>
    <font>
      <b/>
      <sz val="9"/>
      <color theme="0"/>
      <name val="Calibri"/>
      <family val="2"/>
      <scheme val="minor"/>
    </font>
    <font>
      <b/>
      <sz val="9"/>
      <name val="Calibri"/>
      <family val="2"/>
      <scheme val="minor"/>
    </font>
    <font>
      <sz val="8"/>
      <name val="Calibri"/>
      <family val="2"/>
      <scheme val="minor"/>
    </font>
    <font>
      <b/>
      <sz val="11"/>
      <color theme="0"/>
      <name val="Calibri"/>
      <family val="2"/>
      <scheme val="minor"/>
    </font>
    <font>
      <sz val="6"/>
      <color theme="1"/>
      <name val="Calibri"/>
      <family val="2"/>
      <scheme val="minor"/>
    </font>
    <font>
      <sz val="6"/>
      <name val="Calibri"/>
      <family val="2"/>
      <scheme val="minor"/>
    </font>
    <font>
      <b/>
      <sz val="14"/>
      <color rgb="FFFFFFFF"/>
      <name val="Calibri"/>
      <family val="2"/>
      <scheme val="minor"/>
    </font>
    <font>
      <b/>
      <sz val="12"/>
      <color rgb="FFFFFFFF"/>
      <name val="Calibri"/>
      <family val="2"/>
      <scheme val="minor"/>
    </font>
    <font>
      <b/>
      <sz val="10"/>
      <name val="Calibri"/>
      <family val="2"/>
      <scheme val="minor"/>
    </font>
    <font>
      <b/>
      <i/>
      <sz val="9"/>
      <name val="Calibri"/>
      <family val="2"/>
      <scheme val="minor"/>
    </font>
    <font>
      <i/>
      <sz val="9"/>
      <name val="Calibri"/>
      <family val="2"/>
    </font>
    <font>
      <b/>
      <i/>
      <sz val="9"/>
      <name val="Calibri"/>
      <family val="2"/>
    </font>
    <font>
      <b/>
      <sz val="12"/>
      <color theme="0"/>
      <name val="Calibri"/>
      <family val="2"/>
      <scheme val="minor"/>
    </font>
    <font>
      <sz val="12"/>
      <color theme="1"/>
      <name val="Calibri"/>
      <family val="2"/>
      <scheme val="minor"/>
    </font>
    <font>
      <b/>
      <i/>
      <sz val="12"/>
      <color theme="0"/>
      <name val="Calibri"/>
      <family val="2"/>
      <scheme val="minor"/>
    </font>
    <font>
      <b/>
      <i/>
      <sz val="9"/>
      <color theme="0"/>
      <name val="Calibri"/>
      <family val="2"/>
      <scheme val="minor"/>
    </font>
    <font>
      <sz val="10"/>
      <name val="Calibri"/>
      <family val="2"/>
      <scheme val="minor"/>
    </font>
    <font>
      <sz val="11"/>
      <color theme="5"/>
      <name val="Calibri"/>
      <family val="2"/>
      <scheme val="minor"/>
    </font>
    <font>
      <i/>
      <sz val="11"/>
      <color theme="1"/>
      <name val="Calibri"/>
      <family val="2"/>
      <scheme val="minor"/>
    </font>
    <font>
      <b/>
      <sz val="14"/>
      <color theme="0"/>
      <name val="Calibri"/>
      <family val="2"/>
      <scheme val="minor"/>
    </font>
    <font>
      <b/>
      <u/>
      <sz val="9"/>
      <color theme="10"/>
      <name val="Calibri"/>
      <family val="2"/>
      <scheme val="minor"/>
    </font>
    <font>
      <b/>
      <i/>
      <sz val="11"/>
      <color theme="1"/>
      <name val="Calibri"/>
      <family val="2"/>
      <scheme val="minor"/>
    </font>
    <font>
      <sz val="14"/>
      <color theme="0"/>
      <name val="Calibri"/>
      <family val="2"/>
      <scheme val="minor"/>
    </font>
    <font>
      <sz val="9"/>
      <color theme="1"/>
      <name val="Wingdings 2"/>
      <family val="1"/>
      <charset val="2"/>
    </font>
    <font>
      <sz val="11"/>
      <color rgb="FF000000"/>
      <name val="Calibri"/>
      <family val="2"/>
    </font>
  </fonts>
  <fills count="25">
    <fill>
      <patternFill patternType="none"/>
    </fill>
    <fill>
      <patternFill patternType="gray125"/>
    </fill>
    <fill>
      <patternFill patternType="solid">
        <fgColor theme="4" tint="0.79992065187536243"/>
        <bgColor indexed="64"/>
      </patternFill>
    </fill>
    <fill>
      <patternFill patternType="solid">
        <fgColor theme="8" tint="0.79995117038483843"/>
        <bgColor indexed="64"/>
      </patternFill>
    </fill>
    <fill>
      <patternFill patternType="solid">
        <fgColor theme="5" tint="0.79995117038483843"/>
        <bgColor indexed="64"/>
      </patternFill>
    </fill>
    <fill>
      <patternFill patternType="solid">
        <fgColor rgb="FFFFFF00"/>
        <bgColor indexed="64"/>
      </patternFill>
    </fill>
    <fill>
      <patternFill patternType="solid">
        <fgColor rgb="FFC00000"/>
        <bgColor indexed="64"/>
      </patternFill>
    </fill>
    <fill>
      <patternFill patternType="solid">
        <fgColor theme="2" tint="-9.9948118533890809E-2"/>
        <bgColor indexed="64"/>
      </patternFill>
    </fill>
    <fill>
      <patternFill patternType="solid">
        <fgColor theme="8" tint="0.59996337778862885"/>
        <bgColor indexed="64"/>
      </patternFill>
    </fill>
    <fill>
      <patternFill patternType="solid">
        <fgColor theme="4"/>
        <bgColor indexed="64"/>
      </patternFill>
    </fill>
    <fill>
      <patternFill patternType="solid">
        <fgColor theme="9" tint="0.79995117038483843"/>
        <bgColor indexed="64"/>
      </patternFill>
    </fill>
    <fill>
      <patternFill patternType="solid">
        <fgColor theme="9" tint="0.59996337778862885"/>
        <bgColor indexed="64"/>
      </patternFill>
    </fill>
    <fill>
      <patternFill patternType="solid">
        <fgColor theme="5" tint="-0.24991607409894101"/>
        <bgColor indexed="64"/>
      </patternFill>
    </fill>
    <fill>
      <patternFill patternType="solid">
        <fgColor rgb="FF7030A0"/>
        <bgColor indexed="64"/>
      </patternFill>
    </fill>
    <fill>
      <patternFill patternType="solid">
        <fgColor theme="3"/>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79992065187536243"/>
        <bgColor indexed="64"/>
      </patternFill>
    </fill>
    <fill>
      <patternFill patternType="solid">
        <fgColor theme="4" tint="0.79995117038483843"/>
        <bgColor indexed="64"/>
      </patternFill>
    </fill>
    <fill>
      <patternFill patternType="solid">
        <fgColor theme="2" tint="-0.24994659260841701"/>
        <bgColor indexed="64"/>
      </patternFill>
    </fill>
    <fill>
      <patternFill patternType="solid">
        <fgColor theme="9" tint="0.59993285927915285"/>
        <bgColor indexed="64"/>
      </patternFill>
    </fill>
    <fill>
      <patternFill patternType="solid">
        <fgColor theme="7" tint="0.79995117038483843"/>
        <bgColor indexed="64"/>
      </patternFill>
    </fill>
    <fill>
      <patternFill patternType="solid">
        <fgColor theme="5" tint="-0.24994659260841701"/>
        <bgColor indexed="64"/>
      </patternFill>
    </fill>
    <fill>
      <patternFill patternType="solid">
        <fgColor theme="9"/>
        <bgColor indexed="64"/>
      </patternFill>
    </fill>
    <fill>
      <patternFill patternType="solid">
        <fgColor theme="7" tint="0.59996337778862885"/>
        <bgColor indexed="64"/>
      </patternFill>
    </fill>
  </fills>
  <borders count="29">
    <border>
      <left/>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right/>
      <top style="medium">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style="medium">
        <color auto="1"/>
      </top>
      <bottom style="medium">
        <color auto="1"/>
      </bottom>
      <diagonal/>
    </border>
    <border>
      <left/>
      <right style="thin">
        <color auto="1"/>
      </right>
      <top style="double">
        <color auto="1"/>
      </top>
      <bottom/>
      <diagonal/>
    </border>
    <border>
      <left/>
      <right style="thin">
        <color auto="1"/>
      </right>
      <top/>
      <bottom style="double">
        <color auto="1"/>
      </bottom>
      <diagonal/>
    </border>
    <border>
      <left/>
      <right/>
      <top/>
      <bottom style="double">
        <color auto="1"/>
      </bottom>
      <diagonal/>
    </border>
  </borders>
  <cellStyleXfs count="5">
    <xf numFmtId="0" fontId="0" fillId="0" borderId="0"/>
    <xf numFmtId="0" fontId="3" fillId="0" borderId="0"/>
    <xf numFmtId="0" fontId="3" fillId="0" borderId="0"/>
    <xf numFmtId="0" fontId="4" fillId="0" borderId="0"/>
    <xf numFmtId="0" fontId="17" fillId="0" borderId="0" applyNumberFormat="0" applyFill="0" applyBorder="0" applyAlignment="0" applyProtection="0"/>
  </cellStyleXfs>
  <cellXfs count="217">
    <xf numFmtId="0" fontId="0" fillId="0" borderId="0" xfId="0"/>
    <xf numFmtId="0" fontId="9" fillId="0" borderId="0" xfId="0" applyFont="1" applyAlignment="1">
      <alignment vertical="top"/>
    </xf>
    <xf numFmtId="0" fontId="9" fillId="0" borderId="0" xfId="0" applyFont="1"/>
    <xf numFmtId="0" fontId="9" fillId="0" borderId="1" xfId="0" applyFont="1" applyBorder="1" applyProtection="1">
      <protection locked="0"/>
    </xf>
    <xf numFmtId="0" fontId="9" fillId="0" borderId="2" xfId="0" applyFont="1" applyBorder="1" applyProtection="1">
      <protection locked="0"/>
    </xf>
    <xf numFmtId="0" fontId="9" fillId="0" borderId="3" xfId="0" applyFont="1" applyBorder="1" applyProtection="1">
      <protection locked="0"/>
    </xf>
    <xf numFmtId="0" fontId="16" fillId="0" borderId="0" xfId="0" applyFont="1"/>
    <xf numFmtId="0" fontId="0" fillId="0" borderId="0" xfId="0" applyAlignment="1">
      <alignment vertical="top"/>
    </xf>
    <xf numFmtId="0" fontId="11" fillId="0" borderId="0" xfId="0" applyFont="1"/>
    <xf numFmtId="0" fontId="11" fillId="0" borderId="4" xfId="0" applyFont="1" applyBorder="1"/>
    <xf numFmtId="0" fontId="7" fillId="0" borderId="2" xfId="0" applyFont="1" applyBorder="1"/>
    <xf numFmtId="0" fontId="11" fillId="0" borderId="5" xfId="0" applyFont="1" applyBorder="1"/>
    <xf numFmtId="0" fontId="11" fillId="0" borderId="6" xfId="0" applyFont="1" applyBorder="1"/>
    <xf numFmtId="0" fontId="11" fillId="0" borderId="4" xfId="0" applyFont="1" applyBorder="1" applyAlignment="1">
      <alignment vertical="top"/>
    </xf>
    <xf numFmtId="0" fontId="11" fillId="0" borderId="6" xfId="0" applyFont="1" applyBorder="1" applyAlignment="1">
      <alignment vertical="top"/>
    </xf>
    <xf numFmtId="0" fontId="15" fillId="0" borderId="0" xfId="0" applyFont="1" applyAlignment="1">
      <alignment horizontal="right"/>
    </xf>
    <xf numFmtId="0" fontId="2" fillId="0" borderId="7" xfId="0" applyFont="1" applyBorder="1" applyAlignment="1">
      <alignment vertical="top"/>
    </xf>
    <xf numFmtId="0" fontId="1" fillId="0" borderId="7" xfId="0" applyFont="1" applyBorder="1" applyAlignment="1">
      <alignment vertical="top"/>
    </xf>
    <xf numFmtId="0" fontId="1" fillId="0" borderId="7" xfId="0" applyFont="1" applyBorder="1" applyAlignment="1">
      <alignment vertical="top" wrapText="1"/>
    </xf>
    <xf numFmtId="0" fontId="7" fillId="2" borderId="7" xfId="0" applyFont="1" applyFill="1" applyBorder="1" applyAlignment="1">
      <alignment vertical="top" wrapText="1"/>
    </xf>
    <xf numFmtId="0" fontId="2" fillId="0" borderId="7" xfId="0" applyFont="1" applyBorder="1" applyAlignment="1">
      <alignment vertical="top" wrapText="1"/>
    </xf>
    <xf numFmtId="0" fontId="1" fillId="0" borderId="7" xfId="0" applyFont="1" applyBorder="1" applyAlignment="1">
      <alignment horizontal="left" vertical="top" wrapText="1"/>
    </xf>
    <xf numFmtId="0" fontId="2" fillId="0" borderId="7" xfId="0" applyFont="1" applyBorder="1" applyAlignment="1" applyProtection="1">
      <alignment vertical="top"/>
      <protection locked="0"/>
    </xf>
    <xf numFmtId="0" fontId="1" fillId="0" borderId="0" xfId="0" applyFont="1" applyAlignment="1">
      <alignment vertical="top"/>
    </xf>
    <xf numFmtId="0" fontId="1" fillId="0" borderId="7" xfId="0" applyFont="1" applyBorder="1" applyAlignment="1" applyProtection="1">
      <alignment vertical="top" wrapText="1"/>
      <protection locked="0"/>
    </xf>
    <xf numFmtId="0" fontId="17" fillId="0" borderId="2" xfId="4" applyBorder="1" applyAlignment="1">
      <alignment vertical="top"/>
    </xf>
    <xf numFmtId="0" fontId="19" fillId="0" borderId="0" xfId="0" applyFont="1"/>
    <xf numFmtId="0" fontId="20" fillId="0" borderId="7" xfId="0" applyFont="1" applyBorder="1" applyAlignment="1">
      <alignment vertical="top" wrapText="1"/>
    </xf>
    <xf numFmtId="0" fontId="9" fillId="0" borderId="8" xfId="0" applyFont="1" applyBorder="1" applyAlignment="1">
      <alignment horizontal="center" vertical="top"/>
    </xf>
    <xf numFmtId="0" fontId="11" fillId="0" borderId="0" xfId="0" applyFont="1" applyAlignment="1">
      <alignment vertical="top"/>
    </xf>
    <xf numFmtId="0" fontId="13" fillId="0" borderId="0" xfId="0" applyFont="1" applyAlignment="1">
      <alignment vertical="top" wrapText="1"/>
    </xf>
    <xf numFmtId="0" fontId="17" fillId="0" borderId="0" xfId="4" applyAlignment="1" applyProtection="1">
      <alignment vertical="top"/>
    </xf>
    <xf numFmtId="0" fontId="6" fillId="0" borderId="7" xfId="0" applyFont="1" applyBorder="1" applyAlignment="1">
      <alignment horizontal="left" vertical="top" wrapText="1"/>
    </xf>
    <xf numFmtId="0" fontId="21" fillId="2" borderId="7" xfId="0" applyFont="1" applyFill="1" applyBorder="1" applyAlignment="1">
      <alignment vertical="top" wrapText="1"/>
    </xf>
    <xf numFmtId="0" fontId="1" fillId="0" borderId="0" xfId="0" applyFont="1"/>
    <xf numFmtId="0" fontId="1" fillId="3" borderId="7" xfId="0" applyFont="1" applyFill="1" applyBorder="1" applyAlignment="1">
      <alignment horizontal="center" vertical="center"/>
    </xf>
    <xf numFmtId="0" fontId="1" fillId="4" borderId="7" xfId="0" applyFont="1" applyFill="1" applyBorder="1" applyAlignment="1">
      <alignment horizontal="center" vertical="center"/>
    </xf>
    <xf numFmtId="0" fontId="5" fillId="0" borderId="0" xfId="0" applyFont="1"/>
    <xf numFmtId="0" fontId="1" fillId="0" borderId="0" xfId="0" applyFont="1" applyProtection="1">
      <protection locked="0"/>
    </xf>
    <xf numFmtId="0" fontId="1" fillId="0" borderId="0" xfId="0" applyFont="1" applyAlignment="1">
      <alignment horizontal="center" vertical="center"/>
    </xf>
    <xf numFmtId="0" fontId="18" fillId="0" borderId="0" xfId="0" applyFont="1"/>
    <xf numFmtId="0" fontId="9" fillId="0" borderId="0" xfId="0" applyFont="1" applyAlignment="1">
      <alignment vertical="top" wrapText="1"/>
    </xf>
    <xf numFmtId="0" fontId="16" fillId="5" borderId="0" xfId="0" applyFont="1" applyFill="1"/>
    <xf numFmtId="0" fontId="9" fillId="0" borderId="0" xfId="0" applyFont="1" applyProtection="1">
      <protection locked="0"/>
    </xf>
    <xf numFmtId="0" fontId="22" fillId="2" borderId="7" xfId="0" applyFont="1" applyFill="1" applyBorder="1" applyAlignment="1">
      <alignment vertical="top" wrapText="1"/>
    </xf>
    <xf numFmtId="0" fontId="0" fillId="0" borderId="0" xfId="0" applyAlignment="1">
      <alignment wrapText="1"/>
    </xf>
    <xf numFmtId="0" fontId="1" fillId="0" borderId="0" xfId="0" applyFont="1" applyAlignment="1">
      <alignment wrapText="1"/>
    </xf>
    <xf numFmtId="0" fontId="15" fillId="0" borderId="7" xfId="0" applyFont="1" applyBorder="1" applyAlignment="1">
      <alignment vertical="top" wrapText="1"/>
    </xf>
    <xf numFmtId="0" fontId="15" fillId="0" borderId="7" xfId="0" applyFont="1" applyBorder="1" applyAlignment="1">
      <alignment vertical="top"/>
    </xf>
    <xf numFmtId="0" fontId="25" fillId="0" borderId="7" xfId="0" applyFont="1" applyBorder="1" applyAlignment="1">
      <alignment vertical="top"/>
    </xf>
    <xf numFmtId="0" fontId="15" fillId="0" borderId="0" xfId="0" applyFont="1" applyAlignment="1">
      <alignment vertical="top"/>
    </xf>
    <xf numFmtId="0" fontId="26" fillId="6" borderId="0" xfId="0" applyFont="1" applyFill="1"/>
    <xf numFmtId="0" fontId="1" fillId="7" borderId="7" xfId="0" applyFont="1" applyFill="1" applyBorder="1" applyAlignment="1">
      <alignment horizontal="center" vertical="center"/>
    </xf>
    <xf numFmtId="0" fontId="5" fillId="7" borderId="7" xfId="0" applyFont="1" applyFill="1" applyBorder="1" applyAlignment="1">
      <alignment horizontal="center" vertical="center"/>
    </xf>
    <xf numFmtId="0" fontId="5" fillId="4" borderId="7" xfId="0" applyFont="1" applyFill="1" applyBorder="1" applyAlignment="1">
      <alignment horizontal="center" vertical="center"/>
    </xf>
    <xf numFmtId="0" fontId="5" fillId="8" borderId="7" xfId="0" applyFont="1" applyFill="1" applyBorder="1" applyAlignment="1">
      <alignment horizontal="center" vertical="center" wrapText="1"/>
    </xf>
    <xf numFmtId="0" fontId="1" fillId="8" borderId="7" xfId="0" applyFont="1" applyFill="1" applyBorder="1" applyAlignment="1">
      <alignment horizontal="center" vertical="center"/>
    </xf>
    <xf numFmtId="0" fontId="5" fillId="0" borderId="0" xfId="0" applyFont="1" applyAlignment="1">
      <alignment horizontal="left" vertical="top"/>
    </xf>
    <xf numFmtId="0" fontId="2" fillId="0" borderId="7" xfId="0" applyFont="1" applyBorder="1" applyAlignment="1">
      <alignment horizontal="left" vertical="top" wrapText="1"/>
    </xf>
    <xf numFmtId="1" fontId="5" fillId="0" borderId="0" xfId="0" applyNumberFormat="1" applyFont="1" applyAlignment="1">
      <alignment horizontal="left" vertical="top"/>
    </xf>
    <xf numFmtId="0" fontId="7" fillId="2" borderId="7" xfId="0" applyFont="1" applyFill="1" applyBorder="1" applyAlignment="1" applyProtection="1">
      <alignment vertical="top" wrapText="1"/>
      <protection locked="0"/>
    </xf>
    <xf numFmtId="0" fontId="15" fillId="0" borderId="7" xfId="0" applyFont="1" applyBorder="1" applyAlignment="1" applyProtection="1">
      <alignment vertical="top"/>
      <protection locked="0"/>
    </xf>
    <xf numFmtId="0" fontId="12" fillId="9" borderId="9" xfId="0" applyFont="1" applyFill="1" applyBorder="1"/>
    <xf numFmtId="0" fontId="24" fillId="10" borderId="7"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2" fillId="10" borderId="7" xfId="0" applyFont="1" applyFill="1" applyBorder="1" applyAlignment="1">
      <alignment horizontal="center" vertical="center"/>
    </xf>
    <xf numFmtId="0" fontId="1" fillId="11" borderId="7" xfId="0" applyFont="1" applyFill="1" applyBorder="1" applyAlignment="1">
      <alignment horizontal="center" vertical="center"/>
    </xf>
    <xf numFmtId="0" fontId="5" fillId="4" borderId="7" xfId="0" applyFont="1" applyFill="1" applyBorder="1" applyAlignment="1">
      <alignment horizontal="left" vertical="center" wrapText="1"/>
    </xf>
    <xf numFmtId="0" fontId="2" fillId="0" borderId="10" xfId="0" applyFont="1" applyBorder="1" applyAlignment="1" applyProtection="1">
      <alignment vertical="top"/>
      <protection locked="0"/>
    </xf>
    <xf numFmtId="0" fontId="5" fillId="3" borderId="11" xfId="0" applyFont="1" applyFill="1" applyBorder="1" applyAlignment="1">
      <alignment horizontal="center" vertical="center"/>
    </xf>
    <xf numFmtId="9" fontId="30" fillId="12" borderId="0" xfId="0" applyNumberFormat="1" applyFont="1" applyFill="1" applyAlignment="1">
      <alignment horizontal="left" vertical="top" wrapText="1"/>
    </xf>
    <xf numFmtId="0" fontId="9" fillId="0" borderId="12" xfId="0" applyFont="1" applyBorder="1" applyAlignment="1" applyProtection="1">
      <alignment horizontal="left" vertical="top"/>
      <protection locked="0"/>
    </xf>
    <xf numFmtId="0" fontId="2" fillId="0" borderId="0" xfId="0" applyFont="1"/>
    <xf numFmtId="0" fontId="23" fillId="13" borderId="13" xfId="0" applyFont="1" applyFill="1" applyBorder="1" applyAlignment="1">
      <alignment vertical="top"/>
    </xf>
    <xf numFmtId="0" fontId="23" fillId="13" borderId="13" xfId="0" applyFont="1" applyFill="1" applyBorder="1" applyAlignment="1">
      <alignment vertical="top" wrapText="1"/>
    </xf>
    <xf numFmtId="0" fontId="23" fillId="14" borderId="14" xfId="0" applyFont="1" applyFill="1" applyBorder="1" applyAlignment="1">
      <alignment vertical="top" wrapText="1"/>
    </xf>
    <xf numFmtId="0" fontId="23" fillId="14" borderId="13" xfId="0" applyFont="1" applyFill="1" applyBorder="1" applyAlignment="1">
      <alignment vertical="top" wrapText="1"/>
    </xf>
    <xf numFmtId="0" fontId="5" fillId="15" borderId="11" xfId="0" applyFont="1" applyFill="1" applyBorder="1" applyAlignment="1">
      <alignment horizontal="center" vertical="top" wrapText="1"/>
    </xf>
    <xf numFmtId="0" fontId="9" fillId="0" borderId="0" xfId="0" applyFont="1" applyAlignment="1">
      <alignment wrapText="1"/>
    </xf>
    <xf numFmtId="0" fontId="11" fillId="0" borderId="0" xfId="0" applyFont="1" applyAlignment="1">
      <alignment vertical="top" wrapText="1"/>
    </xf>
    <xf numFmtId="0" fontId="14" fillId="0" borderId="0" xfId="0" applyFont="1" applyAlignment="1">
      <alignment vertical="top" wrapText="1"/>
    </xf>
    <xf numFmtId="0" fontId="27" fillId="0" borderId="0" xfId="0" applyFont="1" applyAlignment="1">
      <alignment wrapText="1"/>
    </xf>
    <xf numFmtId="0" fontId="27" fillId="0" borderId="0" xfId="0" applyFont="1" applyAlignment="1">
      <alignment vertical="top" wrapText="1"/>
    </xf>
    <xf numFmtId="0" fontId="28" fillId="0" borderId="0" xfId="0" applyFont="1" applyAlignment="1">
      <alignment wrapText="1"/>
    </xf>
    <xf numFmtId="0" fontId="20" fillId="0" borderId="7" xfId="0" applyFont="1" applyBorder="1" applyAlignment="1">
      <alignment horizontal="left" vertical="top" wrapText="1"/>
    </xf>
    <xf numFmtId="0" fontId="1" fillId="16" borderId="7" xfId="0" applyFont="1" applyFill="1" applyBorder="1" applyAlignment="1">
      <alignment vertical="top" wrapText="1"/>
    </xf>
    <xf numFmtId="0" fontId="25" fillId="0" borderId="7" xfId="0" applyFont="1" applyBorder="1" applyAlignment="1">
      <alignment horizontal="left" vertical="top" wrapText="1"/>
    </xf>
    <xf numFmtId="0" fontId="15" fillId="0" borderId="7" xfId="0" applyFont="1" applyBorder="1" applyAlignment="1">
      <alignment horizontal="left" vertical="top" wrapText="1"/>
    </xf>
    <xf numFmtId="0" fontId="25" fillId="0" borderId="7" xfId="0" applyFont="1" applyBorder="1" applyAlignment="1" applyProtection="1">
      <alignment horizontal="left" vertical="top" wrapText="1"/>
      <protection locked="0"/>
    </xf>
    <xf numFmtId="0" fontId="15" fillId="0" borderId="0" xfId="0" applyFont="1"/>
    <xf numFmtId="49" fontId="2" fillId="0" borderId="7" xfId="0" applyNumberFormat="1" applyFont="1" applyBorder="1" applyAlignment="1">
      <alignment horizontal="left" vertical="top" wrapText="1"/>
    </xf>
    <xf numFmtId="0" fontId="11" fillId="0" borderId="7" xfId="0" applyFont="1" applyBorder="1" applyAlignment="1">
      <alignment vertical="top" wrapText="1"/>
    </xf>
    <xf numFmtId="0" fontId="9" fillId="17" borderId="7" xfId="0" applyFont="1" applyFill="1" applyBorder="1" applyAlignment="1">
      <alignment horizontal="center" vertical="center"/>
    </xf>
    <xf numFmtId="0" fontId="7" fillId="0" borderId="7" xfId="0" applyFont="1" applyBorder="1" applyAlignment="1">
      <alignment vertical="top" wrapText="1"/>
    </xf>
    <xf numFmtId="0" fontId="9" fillId="0" borderId="0" xfId="0" applyFont="1" applyAlignment="1" applyProtection="1">
      <alignment vertical="top"/>
      <protection locked="0"/>
    </xf>
    <xf numFmtId="0" fontId="11" fillId="0" borderId="7" xfId="0" applyFont="1" applyBorder="1" applyAlignment="1">
      <alignment vertical="top"/>
    </xf>
    <xf numFmtId="0" fontId="7" fillId="0" borderId="7" xfId="0" applyFont="1" applyBorder="1" applyAlignment="1">
      <alignment vertical="top"/>
    </xf>
    <xf numFmtId="0" fontId="21" fillId="0" borderId="7" xfId="0" applyFont="1" applyBorder="1" applyAlignment="1">
      <alignment vertical="top" wrapText="1"/>
    </xf>
    <xf numFmtId="0" fontId="31" fillId="0" borderId="7" xfId="0" applyFont="1" applyBorder="1" applyAlignment="1">
      <alignment vertical="top" wrapText="1"/>
    </xf>
    <xf numFmtId="0" fontId="31" fillId="0" borderId="13" xfId="0" applyFont="1" applyBorder="1" applyAlignment="1">
      <alignment vertical="top" wrapText="1"/>
    </xf>
    <xf numFmtId="0" fontId="21" fillId="0" borderId="13" xfId="0" applyFont="1" applyBorder="1" applyAlignment="1">
      <alignment vertical="top" wrapText="1"/>
    </xf>
    <xf numFmtId="0" fontId="11" fillId="0" borderId="15" xfId="0" applyFont="1" applyBorder="1" applyAlignment="1">
      <alignment vertical="top" wrapText="1"/>
    </xf>
    <xf numFmtId="0" fontId="21" fillId="0" borderId="15" xfId="0" applyFont="1" applyBorder="1" applyAlignment="1">
      <alignment wrapText="1"/>
    </xf>
    <xf numFmtId="0" fontId="9" fillId="18" borderId="7" xfId="0" applyFont="1" applyFill="1" applyBorder="1" applyAlignment="1">
      <alignment horizontal="center" vertical="center"/>
    </xf>
    <xf numFmtId="0" fontId="9" fillId="18" borderId="15" xfId="0" applyFont="1" applyFill="1" applyBorder="1" applyAlignment="1">
      <alignment horizontal="center" vertical="center"/>
    </xf>
    <xf numFmtId="0" fontId="9" fillId="18" borderId="13" xfId="0" applyFont="1" applyFill="1" applyBorder="1" applyAlignment="1">
      <alignment horizontal="center" vertical="center"/>
    </xf>
    <xf numFmtId="0" fontId="12" fillId="13" borderId="5" xfId="0" applyFont="1" applyFill="1" applyBorder="1"/>
    <xf numFmtId="0" fontId="12" fillId="13" borderId="16" xfId="0" applyFont="1" applyFill="1" applyBorder="1"/>
    <xf numFmtId="0" fontId="12" fillId="13" borderId="1" xfId="0" applyFont="1" applyFill="1" applyBorder="1"/>
    <xf numFmtId="0" fontId="0" fillId="0" borderId="7" xfId="0" applyBorder="1"/>
    <xf numFmtId="0" fontId="5" fillId="19" borderId="0" xfId="0" applyFont="1" applyFill="1" applyAlignment="1">
      <alignment horizontal="center" vertical="center" wrapText="1"/>
    </xf>
    <xf numFmtId="0" fontId="5" fillId="19" borderId="0" xfId="0" applyFont="1" applyFill="1" applyAlignment="1">
      <alignment horizontal="center" vertical="center"/>
    </xf>
    <xf numFmtId="0" fontId="1" fillId="7" borderId="0" xfId="0" applyFont="1" applyFill="1" applyAlignment="1">
      <alignment horizontal="center" vertical="center"/>
    </xf>
    <xf numFmtId="0" fontId="5" fillId="7" borderId="0" xfId="0" applyFont="1" applyFill="1" applyAlignment="1">
      <alignment wrapText="1"/>
    </xf>
    <xf numFmtId="0" fontId="5" fillId="15" borderId="0" xfId="0" applyFont="1" applyFill="1" applyAlignment="1">
      <alignment horizontal="left" vertical="top" wrapText="1"/>
    </xf>
    <xf numFmtId="0" fontId="40" fillId="0" borderId="7" xfId="0" applyFont="1" applyBorder="1"/>
    <xf numFmtId="0" fontId="23" fillId="0" borderId="0" xfId="0" applyFont="1" applyAlignment="1">
      <alignment wrapText="1"/>
    </xf>
    <xf numFmtId="0" fontId="23"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8" fillId="0" borderId="0" xfId="0" applyFont="1" applyAlignment="1">
      <alignment wrapText="1"/>
    </xf>
    <xf numFmtId="0" fontId="1" fillId="20" borderId="0" xfId="0" applyFont="1" applyFill="1"/>
    <xf numFmtId="0" fontId="1" fillId="20" borderId="0" xfId="0" applyFont="1" applyFill="1" applyAlignment="1">
      <alignment horizontal="center" vertical="center"/>
    </xf>
    <xf numFmtId="0" fontId="5" fillId="20" borderId="0" xfId="0" applyFont="1" applyFill="1"/>
    <xf numFmtId="0" fontId="1" fillId="0" borderId="0" xfId="0" applyFont="1" applyAlignment="1">
      <alignment horizontal="left" vertical="top"/>
    </xf>
    <xf numFmtId="0" fontId="9" fillId="7" borderId="0" xfId="0" applyFont="1" applyFill="1" applyAlignment="1" applyProtection="1">
      <alignment vertical="top"/>
      <protection locked="0"/>
    </xf>
    <xf numFmtId="164" fontId="9" fillId="7" borderId="0" xfId="0" applyNumberFormat="1" applyFont="1" applyFill="1" applyAlignment="1" applyProtection="1">
      <alignment vertical="top"/>
      <protection locked="0"/>
    </xf>
    <xf numFmtId="165" fontId="9" fillId="7" borderId="8" xfId="0" applyNumberFormat="1" applyFont="1" applyFill="1" applyBorder="1" applyAlignment="1" applyProtection="1">
      <alignment vertical="top"/>
      <protection locked="0"/>
    </xf>
    <xf numFmtId="0" fontId="16" fillId="21" borderId="14" xfId="0" applyFont="1" applyFill="1" applyBorder="1" applyAlignment="1">
      <alignment vertical="center" textRotation="90"/>
    </xf>
    <xf numFmtId="0" fontId="2" fillId="0" borderId="7" xfId="0" applyFont="1" applyBorder="1" applyAlignment="1" applyProtection="1">
      <alignment vertical="top" wrapText="1"/>
      <protection locked="0"/>
    </xf>
    <xf numFmtId="0" fontId="11" fillId="16" borderId="7" xfId="0" applyFont="1" applyFill="1" applyBorder="1" applyAlignment="1">
      <alignment horizontal="center" vertical="top"/>
    </xf>
    <xf numFmtId="0" fontId="0" fillId="0" borderId="7" xfId="0" applyBorder="1" applyAlignment="1">
      <alignment wrapText="1"/>
    </xf>
    <xf numFmtId="0" fontId="41" fillId="0" borderId="0" xfId="0" applyFont="1" applyAlignment="1">
      <alignment vertical="top" wrapText="1"/>
    </xf>
    <xf numFmtId="0" fontId="41" fillId="0" borderId="0" xfId="0" applyFont="1" applyAlignment="1">
      <alignment horizontal="center" vertical="top"/>
    </xf>
    <xf numFmtId="0" fontId="44" fillId="0" borderId="0" xfId="0" applyFont="1"/>
    <xf numFmtId="0" fontId="46" fillId="0" borderId="0" xfId="0" applyFont="1" applyAlignment="1">
      <alignment horizontal="left" vertical="top"/>
    </xf>
    <xf numFmtId="0" fontId="44" fillId="0" borderId="17" xfId="0" applyFont="1" applyBorder="1"/>
    <xf numFmtId="0" fontId="0" fillId="0" borderId="18" xfId="0" applyBorder="1"/>
    <xf numFmtId="0" fontId="41" fillId="0" borderId="18" xfId="0" applyFont="1" applyBorder="1" applyAlignment="1">
      <alignment wrapText="1"/>
    </xf>
    <xf numFmtId="0" fontId="0" fillId="0" borderId="17" xfId="0" applyBorder="1" applyAlignment="1">
      <alignment horizontal="center" vertical="center"/>
    </xf>
    <xf numFmtId="0" fontId="0" fillId="0" borderId="17" xfId="0" applyBorder="1"/>
    <xf numFmtId="0" fontId="44" fillId="21" borderId="19" xfId="0" applyFont="1" applyFill="1" applyBorder="1" applyAlignment="1">
      <alignment vertical="center"/>
    </xf>
    <xf numFmtId="0" fontId="43" fillId="21" borderId="14" xfId="4" applyFont="1" applyFill="1" applyBorder="1" applyAlignment="1">
      <alignment vertical="top" wrapText="1"/>
    </xf>
    <xf numFmtId="0" fontId="44" fillId="0" borderId="17" xfId="0" applyFont="1" applyBorder="1" applyAlignment="1">
      <alignment horizontal="center" vertical="top"/>
    </xf>
    <xf numFmtId="0" fontId="0" fillId="0" borderId="18" xfId="0" applyBorder="1" applyAlignment="1">
      <alignment wrapText="1"/>
    </xf>
    <xf numFmtId="0" fontId="41" fillId="0" borderId="18" xfId="0" applyFont="1" applyBorder="1" applyAlignment="1">
      <alignment vertical="top" wrapText="1"/>
    </xf>
    <xf numFmtId="0" fontId="44" fillId="0" borderId="18" xfId="0" applyFont="1" applyBorder="1" applyAlignment="1">
      <alignment vertical="top" wrapText="1"/>
    </xf>
    <xf numFmtId="0" fontId="41" fillId="0" borderId="17" xfId="0" applyFont="1" applyBorder="1" applyAlignment="1">
      <alignment horizontal="center" vertical="top"/>
    </xf>
    <xf numFmtId="0" fontId="41" fillId="0" borderId="18" xfId="0" applyFont="1" applyBorder="1"/>
    <xf numFmtId="0" fontId="41" fillId="0" borderId="18" xfId="0" quotePrefix="1" applyFont="1" applyBorder="1" applyAlignment="1">
      <alignment wrapText="1"/>
    </xf>
    <xf numFmtId="0" fontId="41" fillId="0" borderId="18" xfId="0" applyFont="1" applyBorder="1" applyAlignment="1">
      <alignment horizontal="left" indent="1"/>
    </xf>
    <xf numFmtId="0" fontId="0" fillId="0" borderId="18" xfId="0" applyBorder="1" applyAlignment="1">
      <alignment horizontal="left" wrapText="1" indent="1"/>
    </xf>
    <xf numFmtId="0" fontId="0" fillId="0" borderId="18" xfId="0" applyBorder="1" applyAlignment="1">
      <alignment horizontal="left" indent="1"/>
    </xf>
    <xf numFmtId="0" fontId="41" fillId="21" borderId="14" xfId="0" applyFont="1" applyFill="1" applyBorder="1" applyAlignment="1">
      <alignment vertical="top" wrapText="1"/>
    </xf>
    <xf numFmtId="0" fontId="41" fillId="0" borderId="0" xfId="0" applyFont="1" applyAlignment="1">
      <alignment wrapText="1"/>
    </xf>
    <xf numFmtId="0" fontId="44" fillId="0" borderId="0" xfId="0" applyFont="1" applyAlignment="1">
      <alignment vertical="top" wrapText="1"/>
    </xf>
    <xf numFmtId="0" fontId="41" fillId="0" borderId="0" xfId="0" applyFont="1"/>
    <xf numFmtId="0" fontId="41" fillId="0" borderId="0" xfId="0" quotePrefix="1" applyFont="1" applyAlignment="1">
      <alignment wrapText="1"/>
    </xf>
    <xf numFmtId="0" fontId="41" fillId="0" borderId="0" xfId="0" applyFont="1" applyAlignment="1">
      <alignment horizontal="left" indent="1"/>
    </xf>
    <xf numFmtId="0" fontId="0" fillId="0" borderId="0" xfId="0" applyAlignment="1">
      <alignment horizontal="left" wrapText="1" indent="1"/>
    </xf>
    <xf numFmtId="0" fontId="0" fillId="0" borderId="0" xfId="0" applyAlignment="1">
      <alignment horizontal="left" indent="1"/>
    </xf>
    <xf numFmtId="0" fontId="5" fillId="7" borderId="7" xfId="0" applyFont="1" applyFill="1" applyBorder="1" applyAlignment="1">
      <alignment horizontal="center" vertical="center" wrapText="1"/>
    </xf>
    <xf numFmtId="0" fontId="5" fillId="3" borderId="7" xfId="0" applyFont="1" applyFill="1" applyBorder="1" applyAlignment="1">
      <alignment horizontal="right" vertical="center"/>
    </xf>
    <xf numFmtId="1" fontId="0" fillId="0" borderId="0" xfId="0" applyNumberFormat="1"/>
    <xf numFmtId="0" fontId="9" fillId="0" borderId="0" xfId="0" applyFont="1" applyAlignment="1">
      <alignment horizontal="center" vertical="top"/>
    </xf>
    <xf numFmtId="0" fontId="17" fillId="0" borderId="3" xfId="4" applyBorder="1" applyAlignment="1">
      <alignment vertical="top"/>
    </xf>
    <xf numFmtId="0" fontId="31" fillId="0" borderId="20" xfId="0" applyFont="1" applyBorder="1" applyAlignment="1">
      <alignment vertical="top" wrapText="1"/>
    </xf>
    <xf numFmtId="0" fontId="9" fillId="18" borderId="20" xfId="0" applyFont="1" applyFill="1" applyBorder="1" applyAlignment="1">
      <alignment horizontal="center" vertical="center"/>
    </xf>
    <xf numFmtId="0" fontId="21" fillId="0" borderId="20" xfId="0" applyFont="1" applyBorder="1" applyAlignment="1">
      <alignment vertical="top" wrapText="1"/>
    </xf>
    <xf numFmtId="0" fontId="11" fillId="0" borderId="13" xfId="0" applyFont="1" applyBorder="1" applyAlignment="1">
      <alignment vertical="top" wrapText="1"/>
    </xf>
    <xf numFmtId="0" fontId="7" fillId="0" borderId="13" xfId="0" applyFont="1" applyBorder="1" applyAlignment="1">
      <alignment vertical="top" wrapText="1"/>
    </xf>
    <xf numFmtId="0" fontId="11" fillId="0" borderId="21" xfId="0" applyFont="1" applyBorder="1" applyAlignment="1">
      <alignment vertical="top" wrapText="1"/>
    </xf>
    <xf numFmtId="0" fontId="9" fillId="18" borderId="21" xfId="0" applyFont="1" applyFill="1" applyBorder="1" applyAlignment="1">
      <alignment horizontal="center" vertical="center"/>
    </xf>
    <xf numFmtId="0" fontId="33" fillId="0" borderId="22" xfId="0" applyFont="1" applyBorder="1" applyAlignment="1">
      <alignment vertical="top" wrapText="1"/>
    </xf>
    <xf numFmtId="9" fontId="29" fillId="23" borderId="0" xfId="0" applyNumberFormat="1" applyFont="1" applyFill="1" applyAlignment="1">
      <alignment horizontal="left" vertical="top" wrapText="1"/>
    </xf>
    <xf numFmtId="9" fontId="30" fillId="23" borderId="0" xfId="0" applyNumberFormat="1" applyFont="1" applyFill="1" applyAlignment="1">
      <alignment horizontal="left" vertical="top" wrapText="1"/>
    </xf>
    <xf numFmtId="9" fontId="29" fillId="23" borderId="0" xfId="0" applyNumberFormat="1" applyFont="1" applyFill="1" applyAlignment="1">
      <alignment horizontal="center" vertical="top" wrapText="1"/>
    </xf>
    <xf numFmtId="0" fontId="30" fillId="23" borderId="0" xfId="0" applyFont="1" applyFill="1" applyAlignment="1">
      <alignment horizontal="left" vertical="top" wrapText="1"/>
    </xf>
    <xf numFmtId="164" fontId="13" fillId="8" borderId="4" xfId="0" applyNumberFormat="1" applyFont="1" applyFill="1" applyBorder="1" applyAlignment="1">
      <alignment horizontal="left" vertical="top" wrapText="1"/>
    </xf>
    <xf numFmtId="164" fontId="13" fillId="8" borderId="0" xfId="0" applyNumberFormat="1" applyFont="1" applyFill="1" applyAlignment="1">
      <alignment horizontal="left" vertical="top" wrapText="1"/>
    </xf>
    <xf numFmtId="164" fontId="13" fillId="8" borderId="2" xfId="0" applyNumberFormat="1" applyFont="1" applyFill="1" applyBorder="1" applyAlignment="1">
      <alignment horizontal="left" vertical="top" wrapText="1"/>
    </xf>
    <xf numFmtId="0" fontId="12" fillId="13" borderId="5" xfId="0" applyFont="1" applyFill="1" applyBorder="1"/>
    <xf numFmtId="0" fontId="12" fillId="13" borderId="16" xfId="0" applyFont="1" applyFill="1" applyBorder="1"/>
    <xf numFmtId="0" fontId="12" fillId="13" borderId="1" xfId="0" applyFont="1" applyFill="1" applyBorder="1"/>
    <xf numFmtId="9" fontId="10" fillId="23" borderId="0" xfId="0" applyNumberFormat="1" applyFont="1" applyFill="1" applyAlignment="1">
      <alignment horizontal="left" vertical="top" wrapText="1"/>
    </xf>
    <xf numFmtId="0" fontId="0" fillId="23" borderId="0" xfId="0" applyFill="1" applyAlignment="1">
      <alignment horizontal="left" vertical="top" wrapText="1"/>
    </xf>
    <xf numFmtId="0" fontId="12" fillId="12" borderId="9" xfId="0" applyFont="1" applyFill="1" applyBorder="1" applyAlignment="1">
      <alignment horizontal="left"/>
    </xf>
    <xf numFmtId="0" fontId="12" fillId="12" borderId="12" xfId="0" applyFont="1" applyFill="1" applyBorder="1" applyAlignment="1">
      <alignment horizontal="left"/>
    </xf>
    <xf numFmtId="0" fontId="12" fillId="12" borderId="25" xfId="0" applyFont="1" applyFill="1" applyBorder="1" applyAlignment="1">
      <alignment horizontal="left"/>
    </xf>
    <xf numFmtId="0" fontId="9" fillId="0" borderId="9" xfId="0" applyFont="1" applyBorder="1" applyAlignment="1" applyProtection="1">
      <alignment horizontal="left" vertical="top"/>
      <protection locked="0"/>
    </xf>
    <xf numFmtId="0" fontId="9" fillId="0" borderId="12" xfId="0" applyFont="1" applyBorder="1" applyAlignment="1" applyProtection="1">
      <alignment horizontal="left" vertical="top"/>
      <protection locked="0"/>
    </xf>
    <xf numFmtId="0" fontId="9" fillId="0" borderId="25" xfId="0" applyFont="1" applyBorder="1" applyAlignment="1" applyProtection="1">
      <alignment horizontal="left" vertical="top"/>
      <protection locked="0"/>
    </xf>
    <xf numFmtId="0" fontId="12" fillId="23" borderId="5" xfId="0" applyFont="1" applyFill="1" applyBorder="1" applyAlignment="1">
      <alignment horizontal="left"/>
    </xf>
    <xf numFmtId="0" fontId="12" fillId="23" borderId="16" xfId="0" applyFont="1" applyFill="1" applyBorder="1" applyAlignment="1">
      <alignment horizontal="left"/>
    </xf>
    <xf numFmtId="0" fontId="12" fillId="23" borderId="1" xfId="0" applyFont="1" applyFill="1" applyBorder="1" applyAlignment="1">
      <alignment horizontal="left"/>
    </xf>
    <xf numFmtId="0" fontId="12" fillId="9" borderId="12" xfId="0" applyFont="1" applyFill="1" applyBorder="1" applyProtection="1">
      <protection locked="0"/>
    </xf>
    <xf numFmtId="0" fontId="12" fillId="9" borderId="25" xfId="0" applyFont="1" applyFill="1" applyBorder="1" applyProtection="1">
      <protection locked="0"/>
    </xf>
    <xf numFmtId="0" fontId="12" fillId="9" borderId="9" xfId="0" applyFont="1" applyFill="1" applyBorder="1"/>
    <xf numFmtId="0" fontId="12" fillId="9" borderId="12" xfId="0" applyFont="1" applyFill="1" applyBorder="1"/>
    <xf numFmtId="0" fontId="12" fillId="9" borderId="25" xfId="0" applyFont="1" applyFill="1" applyBorder="1"/>
    <xf numFmtId="0" fontId="26" fillId="13" borderId="18" xfId="0" applyFont="1" applyFill="1" applyBorder="1" applyAlignment="1">
      <alignment textRotation="90"/>
    </xf>
    <xf numFmtId="0" fontId="0" fillId="0" borderId="18" xfId="0" applyBorder="1" applyAlignment="1">
      <alignment textRotation="90"/>
    </xf>
    <xf numFmtId="0" fontId="16" fillId="3" borderId="26" xfId="0" applyFont="1" applyFill="1" applyBorder="1" applyAlignment="1">
      <alignment horizontal="center" vertical="center" textRotation="90"/>
    </xf>
    <xf numFmtId="0" fontId="0" fillId="0" borderId="18" xfId="0" applyBorder="1" applyAlignment="1">
      <alignment horizontal="center" vertical="center" textRotation="90"/>
    </xf>
    <xf numFmtId="0" fontId="0" fillId="0" borderId="27" xfId="0" applyBorder="1" applyAlignment="1">
      <alignment horizontal="center" vertical="center" textRotation="90"/>
    </xf>
    <xf numFmtId="0" fontId="0" fillId="0" borderId="28" xfId="0" applyBorder="1" applyAlignment="1">
      <alignment horizontal="center" vertical="center" textRotation="90"/>
    </xf>
    <xf numFmtId="0" fontId="31" fillId="24" borderId="9" xfId="0" applyFont="1" applyFill="1" applyBorder="1"/>
    <xf numFmtId="0" fontId="31" fillId="24" borderId="12" xfId="0" applyFont="1" applyFill="1" applyBorder="1"/>
    <xf numFmtId="0" fontId="42" fillId="22" borderId="23" xfId="0" applyFont="1" applyFill="1" applyBorder="1"/>
    <xf numFmtId="0" fontId="42" fillId="22" borderId="24" xfId="0" applyFont="1" applyFill="1" applyBorder="1"/>
    <xf numFmtId="0" fontId="42" fillId="23" borderId="23" xfId="0" applyFont="1" applyFill="1" applyBorder="1" applyAlignment="1">
      <alignment horizontal="left"/>
    </xf>
    <xf numFmtId="0" fontId="45" fillId="23" borderId="24" xfId="0" applyFont="1" applyFill="1" applyBorder="1" applyAlignment="1">
      <alignment horizontal="left"/>
    </xf>
    <xf numFmtId="0" fontId="35" fillId="13" borderId="0" xfId="0" applyFont="1" applyFill="1" applyAlignment="1">
      <alignment horizontal="center" vertical="top" wrapText="1"/>
    </xf>
    <xf numFmtId="0" fontId="36" fillId="0" borderId="0" xfId="0" applyFont="1" applyAlignment="1">
      <alignment vertical="top"/>
    </xf>
    <xf numFmtId="0" fontId="36" fillId="0" borderId="18" xfId="0" applyFont="1" applyBorder="1" applyAlignment="1">
      <alignment vertical="top"/>
    </xf>
    <xf numFmtId="0" fontId="35" fillId="14" borderId="7" xfId="0" applyFont="1" applyFill="1" applyBorder="1" applyAlignment="1">
      <alignment horizontal="center" vertical="top" wrapText="1"/>
    </xf>
    <xf numFmtId="0" fontId="35" fillId="14" borderId="7" xfId="0" applyFont="1" applyFill="1" applyBorder="1" applyAlignment="1">
      <alignment horizontal="center" vertical="top"/>
    </xf>
  </cellXfs>
  <cellStyles count="5">
    <cellStyle name="Hyperlink" xfId="4" builtinId="8"/>
    <cellStyle name="Normal" xfId="0" builtinId="0"/>
    <cellStyle name="Standaard 2" xfId="2" xr:uid="{00000000-0005-0000-0000-000007000000}"/>
    <cellStyle name="Standaard 3" xfId="1" xr:uid="{00000000-0005-0000-0000-000006000000}"/>
    <cellStyle name="Standaard 4" xfId="3" xr:uid="{00000000-0005-0000-0000-000008000000}"/>
  </cellStyles>
  <dxfs count="27">
    <dxf>
      <fill>
        <patternFill>
          <bgColor theme="7" tint="0.79995117038483843"/>
        </patternFill>
      </fill>
    </dxf>
    <dxf>
      <fill>
        <patternFill>
          <bgColor theme="7" tint="0.79995117038483843"/>
        </patternFill>
      </fill>
    </dxf>
    <dxf>
      <fill>
        <patternFill>
          <bgColor theme="7" tint="0.79995117038483843"/>
        </patternFill>
      </fill>
    </dxf>
    <dxf>
      <font>
        <color rgb="FFFF0000"/>
      </font>
      <fill>
        <patternFill patternType="none"/>
      </fill>
    </dxf>
    <dxf>
      <fill>
        <patternFill>
          <bgColor theme="7" tint="0.79995117038483843"/>
        </patternFill>
      </fill>
    </dxf>
    <dxf>
      <fill>
        <patternFill>
          <bgColor theme="7" tint="0.79995117038483843"/>
        </patternFill>
      </fill>
    </dxf>
    <dxf>
      <font>
        <color rgb="FFFF0000"/>
      </font>
      <fill>
        <patternFill patternType="none"/>
      </fill>
    </dxf>
    <dxf>
      <font>
        <b val="0"/>
        <i val="0"/>
        <color theme="2" tint="-0.24991607409894101"/>
      </font>
    </dxf>
    <dxf>
      <font>
        <b val="0"/>
        <i val="0"/>
        <color theme="2" tint="-0.24991607409894101"/>
      </font>
    </dxf>
    <dxf>
      <font>
        <b val="0"/>
        <i val="0"/>
        <color theme="2" tint="-0.24991607409894101"/>
      </font>
    </dxf>
    <dxf>
      <font>
        <b val="0"/>
        <i val="0"/>
        <color theme="2" tint="-0.24991607409894101"/>
      </font>
    </dxf>
    <dxf>
      <font>
        <b val="0"/>
        <i val="0"/>
        <color theme="2" tint="-0.24991607409894101"/>
      </font>
    </dxf>
    <dxf>
      <font>
        <b/>
        <i val="0"/>
      </font>
      <fill>
        <patternFill>
          <bgColor theme="9" tint="0.79995117038483843"/>
        </patternFill>
      </fill>
    </dxf>
    <dxf>
      <fill>
        <patternFill>
          <bgColor theme="7" tint="0.79995117038483843"/>
        </patternFill>
      </fill>
    </dxf>
    <dxf>
      <font>
        <b val="0"/>
        <i val="0"/>
        <color theme="2" tint="-9.985656300546282E-2"/>
      </font>
    </dxf>
    <dxf>
      <font>
        <b val="0"/>
        <i val="0"/>
        <color theme="2" tint="-9.985656300546282E-2"/>
      </font>
    </dxf>
    <dxf>
      <font>
        <b val="0"/>
        <i val="0"/>
        <color theme="2" tint="-9.985656300546282E-2"/>
      </font>
    </dxf>
    <dxf>
      <font>
        <b/>
        <i val="0"/>
      </font>
      <fill>
        <patternFill>
          <bgColor theme="9" tint="0.79995117038483843"/>
        </patternFill>
      </fill>
    </dxf>
    <dxf>
      <font>
        <b/>
        <i val="0"/>
      </font>
      <fill>
        <patternFill>
          <bgColor theme="9" tint="0.79995117038483843"/>
        </patternFill>
      </fill>
    </dxf>
    <dxf>
      <font>
        <color theme="1"/>
      </font>
      <fill>
        <patternFill>
          <bgColor theme="9" tint="0.79995117038483843"/>
        </patternFill>
      </fill>
    </dxf>
    <dxf>
      <font>
        <strike val="0"/>
        <color theme="2" tint="-0.24991607409894101"/>
      </font>
      <fill>
        <patternFill patternType="none"/>
      </fill>
    </dxf>
    <dxf>
      <font>
        <b/>
        <i val="0"/>
      </font>
      <fill>
        <patternFill patternType="solid">
          <bgColor theme="7" tint="0.79995117038483843"/>
        </patternFill>
      </fill>
    </dxf>
    <dxf>
      <fill>
        <patternFill>
          <bgColor theme="7" tint="0.79995117038483843"/>
        </patternFill>
      </fill>
    </dxf>
    <dxf>
      <fill>
        <patternFill>
          <bgColor theme="9" tint="0.79992065187536243"/>
        </patternFill>
      </fill>
    </dxf>
    <dxf>
      <font>
        <b val="0"/>
        <i val="0"/>
        <color theme="2" tint="-0.24991607409894101"/>
      </font>
    </dxf>
    <dxf>
      <fill>
        <patternFill>
          <bgColor theme="6" tint="0.59990234076967686"/>
        </patternFill>
      </fill>
    </dxf>
    <dxf>
      <fill>
        <patternFill>
          <bgColor rgb="FFCCCCFF"/>
        </patternFill>
      </fill>
    </dxf>
  </dxfs>
  <tableStyles count="1" defaultTableStyle="TableStyleMedium2" defaultPivotStyle="PivotStyleLight16">
    <tableStyle name="Tabelstijl 1" pivot="0" table="0" count="1" xr9:uid="{00000000-0011-0000-FFFF-FFFF00000000}">
      <tableStyleElement type="firstColumnStripe" size="6" dxfId="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257175</xdr:colOff>
          <xdr:row>0</xdr:row>
          <xdr:rowOff>95250</xdr:rowOff>
        </xdr:from>
        <xdr:to>
          <xdr:col>7</xdr:col>
          <xdr:colOff>333375</xdr:colOff>
          <xdr:row>0</xdr:row>
          <xdr:rowOff>438150</xdr:rowOff>
        </xdr:to>
        <xdr:sp macro="" textlink="">
          <xdr:nvSpPr>
            <xdr:cNvPr id="29003" name="Button 331" hidden="1">
              <a:extLst>
                <a:ext uri="{63B3BB69-23CF-44E3-9099-C40C66FF867C}">
                  <a14:compatExt spid="_x0000_s29003"/>
                </a:ext>
                <a:ext uri="{FF2B5EF4-FFF2-40B4-BE49-F238E27FC236}">
                  <a16:creationId xmlns:a16="http://schemas.microsoft.com/office/drawing/2014/main" id="{00000000-0008-0000-0300-00004B71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Ga verder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32</xdr:col>
      <xdr:colOff>140338</xdr:colOff>
      <xdr:row>52</xdr:row>
      <xdr:rowOff>162918</xdr:rowOff>
    </xdr:to>
    <xdr:pic>
      <xdr:nvPicPr>
        <xdr:cNvPr id="2" name="Afbeelding 1">
          <a:extLst>
            <a:ext uri="{FF2B5EF4-FFF2-40B4-BE49-F238E27FC236}">
              <a16:creationId xmlns:a16="http://schemas.microsoft.com/office/drawing/2014/main" id="{313FF27C-9285-E3E3-DB44-02C2046F8BB9}"/>
            </a:ext>
          </a:extLst>
        </xdr:cNvPr>
        <xdr:cNvPicPr>
          <a:picLocks noChangeAspect="1"/>
        </xdr:cNvPicPr>
      </xdr:nvPicPr>
      <xdr:blipFill>
        <a:blip xmlns:r="http://schemas.openxmlformats.org/officeDocument/2006/relationships" r:embed="rId1"/>
        <a:stretch>
          <a:fillRect/>
        </a:stretch>
      </xdr:blipFill>
      <xdr:spPr>
        <a:xfrm>
          <a:off x="0" y="2352675"/>
          <a:ext cx="20259675" cy="7219950"/>
        </a:xfrm>
        <a:prstGeom prst="rect">
          <a:avLst/>
        </a:prstGeom>
        <a:solidFill>
          <a:srgbClr val="FFFF00"/>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sterdamumc-my.sharepoint.com/1.%20Algemeen/1%20Sjablonen%20en%20templates/Self%20Assessment%20Leveranciers%20-%20v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Privacy"/>
      <sheetName val="1b. Privacy Pseudonimisatie"/>
      <sheetName val="STITCH"/>
      <sheetName val="Aanvullende Security Control"/>
      <sheetName val="Security Management"/>
      <sheetName val="MDS2"/>
      <sheetName val="Evaluatie"/>
      <sheetName val="List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msterdamumc.iprova.nl/management/hyperlinkloader.aspx?hyperlinkid=23efd068-ce2a-4a15-bc34-2f5dc455a69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msterdamumc.iprova.nl/management/hyperlinkloader.aspx?hyperlinkid=fdded01c-df40-42c6-abb2-0ca71aa8a061" TargetMode="External"/><Relationship Id="rId3" Type="http://schemas.openxmlformats.org/officeDocument/2006/relationships/hyperlink" Target="https://amsterdamumc.iprova.nl/management/hyperlinkloader.aspx?hyperlinkid=da9e74f3-4ae8-42b6-8f85-ae34311180b2" TargetMode="External"/><Relationship Id="rId7" Type="http://schemas.openxmlformats.org/officeDocument/2006/relationships/hyperlink" Target="https://amsterdamumc.iprova.nl/management/hyperlinkloader.aspx?hyperlinkid=c641791c-39fe-4bfd-841a-49aee7ae77d0" TargetMode="External"/><Relationship Id="rId2" Type="http://schemas.openxmlformats.org/officeDocument/2006/relationships/hyperlink" Target="https://amsterdamumc.iprova.nl/management/hyperlinkloader.aspx?hyperlinkid=69e5a9c2-e956-46e5-b12e-3b08d2986a4a" TargetMode="External"/><Relationship Id="rId1" Type="http://schemas.openxmlformats.org/officeDocument/2006/relationships/hyperlink" Target="https://amsterdamumc.iprova.nl/management/hyperlinkloader.aspx?hyperlinkid=07d8cf81-89bb-4cdc-883a-56c635e0879a" TargetMode="External"/><Relationship Id="rId6" Type="http://schemas.openxmlformats.org/officeDocument/2006/relationships/hyperlink" Target="https://amsterdamumc.iprova.nl/management/hyperlinkloader.aspx?hyperlinkid=db699e44-35ca-41d5-b8b4-611a19e982d7" TargetMode="External"/><Relationship Id="rId5" Type="http://schemas.openxmlformats.org/officeDocument/2006/relationships/hyperlink" Target="https://amsterdamumc.iprova.nl/management/hyperlinkloader.aspx?hyperlinkid=f8b5aab2-41fb-4ac4-9314-f00c7337dc88" TargetMode="External"/><Relationship Id="rId10" Type="http://schemas.openxmlformats.org/officeDocument/2006/relationships/vmlDrawing" Target="../drawings/vmlDrawing1.vml"/><Relationship Id="rId4" Type="http://schemas.openxmlformats.org/officeDocument/2006/relationships/hyperlink" Target="https://amsterdamumc.iprova.nl/management/hyperlinkloader.aspx?hyperlinkid=51b1fd4c-6a4c-4ef1-a494-27493e7fc89f"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33D9A-1895-462A-822D-8F47DD5146B3}">
  <sheetPr codeName="Blad1">
    <tabColor rgb="FFFF0000"/>
  </sheetPr>
  <dimension ref="A1:G41"/>
  <sheetViews>
    <sheetView showGridLines="0" showRowColHeaders="0" topLeftCell="A31" workbookViewId="0">
      <selection activeCell="C7" sqref="C7"/>
    </sheetView>
  </sheetViews>
  <sheetFormatPr defaultRowHeight="15" x14ac:dyDescent="0.25"/>
  <cols>
    <col min="1" max="1" width="3.7109375" customWidth="1"/>
    <col min="2" max="2" width="5.28515625" customWidth="1"/>
    <col min="3" max="3" width="141.42578125" customWidth="1"/>
    <col min="4" max="4" width="5.140625" customWidth="1"/>
    <col min="5" max="5" width="14.7109375" customWidth="1"/>
    <col min="6" max="6" width="93.5703125" customWidth="1"/>
  </cols>
  <sheetData>
    <row r="1" spans="1:5" hidden="1" x14ac:dyDescent="0.25"/>
    <row r="2" spans="1:5" ht="18.75" hidden="1" x14ac:dyDescent="0.3">
      <c r="B2" s="210" t="s">
        <v>0</v>
      </c>
      <c r="C2" s="211"/>
    </row>
    <row r="3" spans="1:5" hidden="1" x14ac:dyDescent="0.25">
      <c r="B3" s="136" t="s">
        <v>1</v>
      </c>
      <c r="C3" s="137"/>
    </row>
    <row r="4" spans="1:5" ht="30" hidden="1" x14ac:dyDescent="0.25">
      <c r="B4" s="143"/>
      <c r="C4" s="144" t="s">
        <v>2</v>
      </c>
    </row>
    <row r="5" spans="1:5" hidden="1" x14ac:dyDescent="0.25">
      <c r="B5" s="136" t="s">
        <v>3</v>
      </c>
      <c r="C5" s="137"/>
      <c r="D5" s="45"/>
    </row>
    <row r="6" spans="1:5" ht="70.900000000000006" hidden="1" customHeight="1" x14ac:dyDescent="0.25">
      <c r="B6" s="140"/>
      <c r="C6" s="145" t="s">
        <v>4</v>
      </c>
    </row>
    <row r="7" spans="1:5" ht="8.4499999999999993" hidden="1" customHeight="1" x14ac:dyDescent="0.25">
      <c r="B7" s="140"/>
      <c r="C7" s="145"/>
      <c r="D7" s="132"/>
    </row>
    <row r="8" spans="1:5" hidden="1" x14ac:dyDescent="0.25">
      <c r="B8" s="136" t="s">
        <v>5</v>
      </c>
      <c r="C8" s="146"/>
      <c r="D8" s="132"/>
    </row>
    <row r="9" spans="1:5" hidden="1" x14ac:dyDescent="0.25">
      <c r="B9" s="136" t="s">
        <v>6</v>
      </c>
      <c r="C9" s="137"/>
      <c r="D9" s="155"/>
    </row>
    <row r="10" spans="1:5" hidden="1" x14ac:dyDescent="0.25">
      <c r="B10" s="147"/>
      <c r="C10" s="145" t="s">
        <v>7</v>
      </c>
    </row>
    <row r="11" spans="1:5" hidden="1" x14ac:dyDescent="0.25">
      <c r="B11" s="136" t="s">
        <v>8</v>
      </c>
      <c r="C11" s="137"/>
      <c r="D11" s="132"/>
    </row>
    <row r="12" spans="1:5" hidden="1" x14ac:dyDescent="0.25">
      <c r="A12" s="134"/>
      <c r="B12" s="136"/>
      <c r="C12" s="145" t="s">
        <v>9</v>
      </c>
    </row>
    <row r="13" spans="1:5" hidden="1" x14ac:dyDescent="0.25">
      <c r="A13" s="134"/>
      <c r="B13" s="136" t="s">
        <v>10</v>
      </c>
      <c r="C13" s="137"/>
      <c r="D13" s="132"/>
    </row>
    <row r="14" spans="1:5" ht="75" hidden="1" x14ac:dyDescent="0.25">
      <c r="A14" s="134"/>
      <c r="B14" s="136"/>
      <c r="C14" s="145" t="s">
        <v>11</v>
      </c>
    </row>
    <row r="15" spans="1:5" hidden="1" x14ac:dyDescent="0.25">
      <c r="A15" s="134"/>
      <c r="B15" s="136" t="s">
        <v>12</v>
      </c>
      <c r="C15" s="148"/>
      <c r="D15" s="132"/>
    </row>
    <row r="16" spans="1:5" ht="45" hidden="1" x14ac:dyDescent="0.25">
      <c r="A16" s="134"/>
      <c r="B16" s="136"/>
      <c r="C16" s="149" t="s">
        <v>13</v>
      </c>
      <c r="D16" s="156"/>
      <c r="E16" s="156"/>
    </row>
    <row r="17" spans="1:7" hidden="1" x14ac:dyDescent="0.25">
      <c r="A17" s="134"/>
      <c r="B17" s="136" t="s">
        <v>14</v>
      </c>
      <c r="C17" s="150"/>
      <c r="D17" s="157"/>
      <c r="E17" s="157"/>
    </row>
    <row r="18" spans="1:7" ht="45" hidden="1" x14ac:dyDescent="0.25">
      <c r="A18" s="134"/>
      <c r="B18" s="147"/>
      <c r="C18" s="151" t="s">
        <v>15</v>
      </c>
      <c r="D18" s="158"/>
      <c r="E18" s="158"/>
    </row>
    <row r="19" spans="1:7" hidden="1" x14ac:dyDescent="0.25">
      <c r="B19" s="136" t="s">
        <v>16</v>
      </c>
      <c r="C19" s="152"/>
      <c r="D19" s="159"/>
      <c r="E19" s="159"/>
    </row>
    <row r="20" spans="1:7" ht="16.5" hidden="1" customHeight="1" x14ac:dyDescent="0.25">
      <c r="B20" s="136"/>
      <c r="C20" s="145" t="s">
        <v>17</v>
      </c>
      <c r="D20" s="160"/>
      <c r="E20" s="160"/>
    </row>
    <row r="21" spans="1:7" hidden="1" x14ac:dyDescent="0.25">
      <c r="B21" s="136" t="s">
        <v>18</v>
      </c>
      <c r="C21" s="137"/>
      <c r="D21" s="132"/>
      <c r="E21" s="132"/>
    </row>
    <row r="22" spans="1:7" ht="47.25" hidden="1" customHeight="1" x14ac:dyDescent="0.25">
      <c r="B22" s="136"/>
      <c r="C22" s="149" t="s">
        <v>19</v>
      </c>
      <c r="F22" s="132"/>
    </row>
    <row r="23" spans="1:7" hidden="1" x14ac:dyDescent="0.25">
      <c r="B23" s="136" t="s">
        <v>20</v>
      </c>
      <c r="C23" s="137"/>
      <c r="D23" s="157"/>
      <c r="E23" s="157"/>
      <c r="F23" s="132"/>
    </row>
    <row r="24" spans="1:7" hidden="1" x14ac:dyDescent="0.25">
      <c r="B24" s="136"/>
      <c r="C24" s="149" t="s">
        <v>21</v>
      </c>
      <c r="F24" s="132"/>
    </row>
    <row r="25" spans="1:7" hidden="1" x14ac:dyDescent="0.25">
      <c r="B25" s="136" t="s">
        <v>22</v>
      </c>
      <c r="C25" s="137"/>
      <c r="D25" s="157"/>
      <c r="E25" s="157"/>
      <c r="F25" s="132"/>
    </row>
    <row r="26" spans="1:7" hidden="1" x14ac:dyDescent="0.25">
      <c r="B26" s="147"/>
      <c r="C26" s="149" t="s">
        <v>23</v>
      </c>
      <c r="F26" s="132"/>
    </row>
    <row r="27" spans="1:7" hidden="1" x14ac:dyDescent="0.25">
      <c r="B27" s="147"/>
      <c r="C27" s="149"/>
      <c r="F27" s="132"/>
    </row>
    <row r="28" spans="1:7" hidden="1" x14ac:dyDescent="0.25">
      <c r="B28" s="141" t="s">
        <v>24</v>
      </c>
      <c r="C28" s="153" t="s">
        <v>25</v>
      </c>
      <c r="F28" s="132"/>
    </row>
    <row r="29" spans="1:7" hidden="1" x14ac:dyDescent="0.25"/>
    <row r="30" spans="1:7" hidden="1" x14ac:dyDescent="0.25">
      <c r="B30" s="133"/>
    </row>
    <row r="31" spans="1:7" ht="18.75" x14ac:dyDescent="0.3">
      <c r="B31" s="208" t="s">
        <v>26</v>
      </c>
      <c r="C31" s="209"/>
      <c r="D31" s="154"/>
      <c r="G31" s="124"/>
    </row>
    <row r="32" spans="1:7" x14ac:dyDescent="0.25">
      <c r="B32" s="136" t="s">
        <v>27</v>
      </c>
      <c r="C32" s="137"/>
      <c r="G32" s="124"/>
    </row>
    <row r="33" spans="2:7" x14ac:dyDescent="0.25">
      <c r="B33" s="136"/>
      <c r="C33" s="138" t="s">
        <v>28</v>
      </c>
      <c r="D33" s="154"/>
      <c r="G33" s="124"/>
    </row>
    <row r="34" spans="2:7" x14ac:dyDescent="0.25">
      <c r="B34" s="136" t="s">
        <v>29</v>
      </c>
      <c r="C34" s="138"/>
      <c r="D34" s="154"/>
      <c r="G34" s="124"/>
    </row>
    <row r="35" spans="2:7" ht="30" x14ac:dyDescent="0.25">
      <c r="B35" s="136"/>
      <c r="C35" s="138" t="s">
        <v>30</v>
      </c>
      <c r="D35" s="154"/>
      <c r="G35" s="124"/>
    </row>
    <row r="36" spans="2:7" x14ac:dyDescent="0.25">
      <c r="B36" s="136" t="s">
        <v>31</v>
      </c>
      <c r="C36" s="138"/>
      <c r="D36" s="154"/>
      <c r="G36" s="124"/>
    </row>
    <row r="37" spans="2:7" ht="30" x14ac:dyDescent="0.25">
      <c r="B37" s="136"/>
      <c r="C37" s="138" t="s">
        <v>32</v>
      </c>
      <c r="D37" s="154"/>
      <c r="G37" s="124"/>
    </row>
    <row r="38" spans="2:7" x14ac:dyDescent="0.25">
      <c r="B38" s="136" t="s">
        <v>33</v>
      </c>
      <c r="C38" s="137"/>
      <c r="G38" s="135"/>
    </row>
    <row r="39" spans="2:7" x14ac:dyDescent="0.25">
      <c r="B39" s="139"/>
      <c r="C39" s="138" t="s">
        <v>34</v>
      </c>
      <c r="D39" s="154"/>
      <c r="G39" s="124"/>
    </row>
    <row r="40" spans="2:7" x14ac:dyDescent="0.25">
      <c r="B40" s="140"/>
      <c r="C40" s="137"/>
      <c r="G40" s="124"/>
    </row>
    <row r="41" spans="2:7" ht="24" x14ac:dyDescent="0.25">
      <c r="B41" s="141" t="s">
        <v>35</v>
      </c>
      <c r="C41" s="142" t="s">
        <v>36</v>
      </c>
    </row>
  </sheetData>
  <sheetProtection algorithmName="SHA-512" hashValue="GAGqyKAmWbNdr63K+j1VNeDcyEwAqarW7AzLXcrc2bwXbGigitIYN896e94tVV3fQKVR6vobeZ3FXq3UZbE8UA==" saltValue="sF/N5osIDtDe3z0884s+GA==" spinCount="100000" sheet="1" objects="1" scenarios="1" autoFilter="0"/>
  <mergeCells count="2">
    <mergeCell ref="B31:C31"/>
    <mergeCell ref="B2:C2"/>
  </mergeCells>
  <hyperlinks>
    <hyperlink ref="C4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tabColor theme="5" tint="-0.24991607409894101"/>
    <pageSetUpPr fitToPage="1"/>
  </sheetPr>
  <dimension ref="A1:AB235"/>
  <sheetViews>
    <sheetView showGridLines="0" showRowColHeaders="0" zoomScale="140" zoomScaleNormal="140" workbookViewId="0">
      <pane xSplit="4" ySplit="2" topLeftCell="E35" activePane="bottomRight" state="frozen"/>
      <selection pane="topRight" activeCell="D1" sqref="D1"/>
      <selection pane="bottomLeft" activeCell="A3" sqref="A3"/>
      <selection pane="bottomRight" activeCell="B1" sqref="B1:D4"/>
    </sheetView>
  </sheetViews>
  <sheetFormatPr defaultRowHeight="15" x14ac:dyDescent="0.25"/>
  <cols>
    <col min="1" max="1" width="3.28515625" customWidth="1"/>
    <col min="2" max="2" width="35.28515625" customWidth="1"/>
    <col min="3" max="3" width="35.7109375" style="7" customWidth="1"/>
    <col min="4" max="4" width="88" customWidth="1"/>
    <col min="5" max="5" width="55.28515625" style="45" customWidth="1"/>
    <col min="6" max="6" width="64.7109375" style="7" hidden="1" customWidth="1"/>
    <col min="7" max="8" width="8.7109375" customWidth="1"/>
    <col min="9" max="9" width="9" customWidth="1"/>
    <col min="10" max="10" width="11.28515625" customWidth="1"/>
    <col min="11" max="11" width="17.28515625" customWidth="1"/>
    <col min="12" max="12" width="40.140625" style="45" customWidth="1"/>
    <col min="13" max="24" width="9" customWidth="1"/>
    <col min="25" max="26" width="9" hidden="1" customWidth="1"/>
    <col min="27" max="27" width="22.7109375" hidden="1" customWidth="1"/>
    <col min="28" max="28" width="8.7109375" hidden="1" customWidth="1"/>
    <col min="29" max="29" width="8.28515625" customWidth="1"/>
    <col min="30" max="30" width="8.7109375" customWidth="1"/>
    <col min="31" max="44" width="8.85546875" customWidth="1"/>
  </cols>
  <sheetData>
    <row r="1" spans="2:27" ht="41.45" customHeight="1" x14ac:dyDescent="0.25">
      <c r="B1" s="184" t="s">
        <v>37</v>
      </c>
      <c r="C1" s="185"/>
      <c r="D1" s="174"/>
      <c r="E1" s="78"/>
      <c r="F1" s="70" t="str">
        <f>"Totaal aantal vragen: "&amp;Werkblad!$V$2</f>
        <v>Totaal aantal vragen: 96</v>
      </c>
      <c r="AA1" s="51" t="s">
        <v>38</v>
      </c>
    </row>
    <row r="2" spans="2:27" ht="18.75" x14ac:dyDescent="0.25">
      <c r="B2" s="175" t="str">
        <f>IF(AA3=0,AA4,AA7)</f>
        <v>Ingevuld: -2%</v>
      </c>
      <c r="C2" s="175" t="str">
        <f>IF(AA3=0,AA5,AA6)</f>
        <v>Totaal aantal vragen: 51</v>
      </c>
      <c r="D2" s="176"/>
      <c r="E2" s="78"/>
      <c r="F2" s="70" t="str">
        <f>"Ingevuld: "&amp;Werkblad!$V$1&amp;"%"</f>
        <v>Ingevuld: 0%</v>
      </c>
      <c r="AA2" s="51"/>
    </row>
    <row r="3" spans="2:27" ht="18.75" x14ac:dyDescent="0.25">
      <c r="B3" s="175" t="s">
        <v>39</v>
      </c>
      <c r="C3" s="177" t="s">
        <v>40</v>
      </c>
      <c r="D3" s="176" t="s">
        <v>41</v>
      </c>
      <c r="E3" s="78"/>
      <c r="F3" s="1"/>
      <c r="Z3" t="s">
        <v>42</v>
      </c>
      <c r="AA3">
        <v>4</v>
      </c>
    </row>
    <row r="4" spans="2:27" ht="18.75" x14ac:dyDescent="0.25">
      <c r="B4" s="175" t="s">
        <v>43</v>
      </c>
      <c r="C4" s="177" t="s">
        <v>44</v>
      </c>
      <c r="D4" s="174"/>
      <c r="E4" s="78"/>
      <c r="F4" s="1"/>
      <c r="Z4" t="s">
        <v>45</v>
      </c>
      <c r="AA4" t="str">
        <f>"Totaal aantal vragen: "&amp;Werkblad!$V$2</f>
        <v>Totaal aantal vragen: 96</v>
      </c>
    </row>
    <row r="5" spans="2:27" ht="15.75" thickBot="1" x14ac:dyDescent="0.3">
      <c r="B5" s="8"/>
      <c r="C5" s="8"/>
      <c r="D5" s="8"/>
      <c r="E5" s="78"/>
      <c r="F5" s="1"/>
      <c r="Z5" t="s">
        <v>45</v>
      </c>
      <c r="AA5" t="str">
        <f>"Ingevuld: "&amp;Werkblad!$V$1&amp;"%"</f>
        <v>Ingevuld: 0%</v>
      </c>
    </row>
    <row r="6" spans="2:27" ht="15.75" thickBot="1" x14ac:dyDescent="0.3">
      <c r="B6" s="62" t="s">
        <v>46</v>
      </c>
      <c r="C6" s="195"/>
      <c r="D6" s="196"/>
      <c r="E6" s="78"/>
      <c r="Z6" t="s">
        <v>47</v>
      </c>
      <c r="AA6" t="str">
        <f xml:space="preserve"> "Totaal aantal vragen: " &amp; 'PvE vragen'!V2</f>
        <v>Totaal aantal vragen: 51</v>
      </c>
    </row>
    <row r="7" spans="2:27" ht="16.350000000000001" customHeight="1" x14ac:dyDescent="0.25">
      <c r="B7" s="11" t="s">
        <v>48</v>
      </c>
      <c r="C7" s="125"/>
      <c r="D7" s="3"/>
      <c r="E7" s="78"/>
      <c r="Z7" t="s">
        <v>47</v>
      </c>
      <c r="AA7" t="str">
        <f xml:space="preserve"> "Ingevuld: " &amp; 'PvE vragen'!V1 &amp; "%"</f>
        <v>Ingevuld: -2%</v>
      </c>
    </row>
    <row r="8" spans="2:27" x14ac:dyDescent="0.25">
      <c r="B8" s="9" t="s">
        <v>49</v>
      </c>
      <c r="C8" s="125"/>
      <c r="D8" s="10"/>
      <c r="E8" s="78"/>
      <c r="J8" s="37"/>
      <c r="K8" s="34"/>
      <c r="L8" s="46"/>
    </row>
    <row r="9" spans="2:27" ht="15.75" thickBot="1" x14ac:dyDescent="0.3">
      <c r="B9" s="9" t="s">
        <v>50</v>
      </c>
      <c r="C9" s="125"/>
      <c r="D9" s="10"/>
      <c r="E9" s="78"/>
      <c r="J9" s="34"/>
      <c r="K9" s="34"/>
      <c r="L9" s="46"/>
    </row>
    <row r="10" spans="2:27" ht="15.75" thickBot="1" x14ac:dyDescent="0.3">
      <c r="B10" s="197" t="s">
        <v>51</v>
      </c>
      <c r="C10" s="198"/>
      <c r="D10" s="199"/>
      <c r="E10" s="78"/>
      <c r="J10" s="34"/>
      <c r="K10" s="34"/>
      <c r="L10" s="46"/>
    </row>
    <row r="11" spans="2:27" x14ac:dyDescent="0.25">
      <c r="B11" s="11" t="s">
        <v>52</v>
      </c>
      <c r="C11" s="125"/>
      <c r="D11" s="3"/>
      <c r="E11" s="78"/>
      <c r="J11" s="34"/>
      <c r="K11" s="34"/>
      <c r="L11" s="46"/>
      <c r="AA11" s="163"/>
    </row>
    <row r="12" spans="2:27" x14ac:dyDescent="0.25">
      <c r="B12" s="9" t="s">
        <v>53</v>
      </c>
      <c r="C12" s="126"/>
      <c r="D12" s="4"/>
      <c r="E12" s="41"/>
      <c r="J12" s="34"/>
      <c r="K12" s="34"/>
      <c r="L12" s="46"/>
    </row>
    <row r="13" spans="2:27" x14ac:dyDescent="0.25">
      <c r="B13" s="178" t="s">
        <v>54</v>
      </c>
      <c r="C13" s="179"/>
      <c r="D13" s="180"/>
      <c r="E13" s="41"/>
    </row>
    <row r="14" spans="2:27" ht="15.75" thickBot="1" x14ac:dyDescent="0.3">
      <c r="B14" s="12" t="s">
        <v>55</v>
      </c>
      <c r="C14" s="127"/>
      <c r="D14" s="5"/>
      <c r="E14" s="41"/>
    </row>
    <row r="15" spans="2:27" ht="15.75" thickBot="1" x14ac:dyDescent="0.3">
      <c r="B15" s="8"/>
      <c r="C15" s="8"/>
      <c r="D15" s="43"/>
      <c r="E15" s="41"/>
    </row>
    <row r="16" spans="2:27" ht="15.75" thickBot="1" x14ac:dyDescent="0.3">
      <c r="B16" s="186" t="s">
        <v>56</v>
      </c>
      <c r="C16" s="187"/>
      <c r="D16" s="188"/>
    </row>
    <row r="17" spans="2:27" ht="43.15" customHeight="1" thickBot="1" x14ac:dyDescent="0.3">
      <c r="B17" s="189" t="s">
        <v>57</v>
      </c>
      <c r="C17" s="190"/>
      <c r="D17" s="191"/>
    </row>
    <row r="18" spans="2:27" ht="15.75" thickBot="1" x14ac:dyDescent="0.3">
      <c r="B18" s="71"/>
      <c r="C18" s="71"/>
      <c r="D18" s="71"/>
      <c r="E18" s="41"/>
    </row>
    <row r="19" spans="2:27" ht="15.75" thickBot="1" x14ac:dyDescent="0.3">
      <c r="B19" s="206" t="s">
        <v>58</v>
      </c>
      <c r="C19" s="207"/>
      <c r="D19" s="207"/>
      <c r="E19" s="41"/>
    </row>
    <row r="20" spans="2:27" x14ac:dyDescent="0.25">
      <c r="B20" s="13" t="s">
        <v>59</v>
      </c>
      <c r="C20" s="164" t="str">
        <f>IF(AND(C40="Ja",C44="Ja"),"Meesturen met PvE","n.v.t.")</f>
        <v>Meesturen met PvE</v>
      </c>
      <c r="D20" s="25" t="s">
        <v>60</v>
      </c>
      <c r="E20" s="41"/>
    </row>
    <row r="21" spans="2:27" x14ac:dyDescent="0.25">
      <c r="B21" s="13" t="s">
        <v>61</v>
      </c>
      <c r="C21" s="164" t="str">
        <f>IF(C40="Ja","Meesturen met PvE","n.v.t.")</f>
        <v>Meesturen met PvE</v>
      </c>
      <c r="D21" s="25" t="s">
        <v>62</v>
      </c>
      <c r="E21" s="41"/>
    </row>
    <row r="22" spans="2:27" x14ac:dyDescent="0.25">
      <c r="B22" s="13" t="s">
        <v>61</v>
      </c>
      <c r="C22" s="164" t="str">
        <f>IF(C40="Ja","Meesturen met PvE","n.v.t.")</f>
        <v>Meesturen met PvE</v>
      </c>
      <c r="D22" s="25" t="s">
        <v>63</v>
      </c>
      <c r="E22" s="41"/>
    </row>
    <row r="23" spans="2:27" x14ac:dyDescent="0.25">
      <c r="B23" s="13" t="s">
        <v>61</v>
      </c>
      <c r="C23" s="164" t="str">
        <f>IF(C42="Ja","Meesturen met PvE","n.v.t.")</f>
        <v>n.v.t.</v>
      </c>
      <c r="D23" s="25" t="s">
        <v>64</v>
      </c>
      <c r="E23" s="41"/>
      <c r="F23" s="1"/>
    </row>
    <row r="24" spans="2:27" x14ac:dyDescent="0.25">
      <c r="B24" s="13" t="s">
        <v>61</v>
      </c>
      <c r="C24" s="164" t="str">
        <f>IF(C40="Ja","Meesturen met PvE","n.v.t.")</f>
        <v>Meesturen met PvE</v>
      </c>
      <c r="D24" s="25" t="s">
        <v>65</v>
      </c>
      <c r="E24" s="78"/>
      <c r="F24" s="31"/>
    </row>
    <row r="25" spans="2:27" x14ac:dyDescent="0.25">
      <c r="B25" s="13" t="s">
        <v>61</v>
      </c>
      <c r="C25" s="164" t="str">
        <f>IF(C40="Ja","Meesturen met PvE","n.v.t.")</f>
        <v>Meesturen met PvE</v>
      </c>
      <c r="D25" s="25" t="s">
        <v>66</v>
      </c>
      <c r="E25" s="78"/>
      <c r="F25" s="31"/>
    </row>
    <row r="26" spans="2:27" x14ac:dyDescent="0.25">
      <c r="B26" s="13" t="s">
        <v>67</v>
      </c>
      <c r="C26" s="164" t="str">
        <f>IF(C41="Ja","Meesturen met PvE","n.v.t.")</f>
        <v>n.v.t.</v>
      </c>
      <c r="D26" s="25" t="s">
        <v>68</v>
      </c>
      <c r="E26" s="78"/>
      <c r="F26" s="31"/>
    </row>
    <row r="27" spans="2:27" ht="15.75" thickBot="1" x14ac:dyDescent="0.3">
      <c r="B27" s="14" t="s">
        <v>69</v>
      </c>
      <c r="C27" s="28" t="str">
        <f>IF(OR(C42="Ja",C44="ja"),"Meesturen met PvE","n.v.t.")</f>
        <v>Meesturen met PvE</v>
      </c>
      <c r="D27" s="165" t="s">
        <v>70</v>
      </c>
      <c r="E27" s="78"/>
      <c r="F27" s="1"/>
    </row>
    <row r="28" spans="2:27" ht="15" customHeight="1" thickBot="1" x14ac:dyDescent="0.3">
      <c r="B28" s="8"/>
      <c r="C28" s="8"/>
      <c r="D28" s="43"/>
      <c r="E28" s="78"/>
      <c r="F28" s="1"/>
    </row>
    <row r="29" spans="2:27" x14ac:dyDescent="0.25">
      <c r="B29" s="192" t="s">
        <v>71</v>
      </c>
      <c r="C29" s="193"/>
      <c r="D29" s="194"/>
      <c r="E29" s="78"/>
      <c r="F29" s="1"/>
    </row>
    <row r="30" spans="2:27" x14ac:dyDescent="0.25">
      <c r="B30" s="95" t="s">
        <v>72</v>
      </c>
      <c r="C30" s="130" t="s">
        <v>73</v>
      </c>
      <c r="D30" s="96" t="s">
        <v>74</v>
      </c>
      <c r="E30" s="79"/>
    </row>
    <row r="31" spans="2:27" ht="21" customHeight="1" x14ac:dyDescent="0.25">
      <c r="B31" s="95" t="s">
        <v>75</v>
      </c>
      <c r="C31" s="130" t="s">
        <v>73</v>
      </c>
      <c r="D31" s="96" t="s">
        <v>74</v>
      </c>
      <c r="E31" s="79"/>
      <c r="AA31">
        <f>IF(C30="Laag",3,IF(C30="Midden",2,IF(C30="Hoog",1,0)))</f>
        <v>2</v>
      </c>
    </row>
    <row r="32" spans="2:27" ht="21" customHeight="1" x14ac:dyDescent="0.25">
      <c r="B32" s="95" t="s">
        <v>76</v>
      </c>
      <c r="C32" s="130" t="s">
        <v>77</v>
      </c>
      <c r="D32" s="96" t="s">
        <v>78</v>
      </c>
      <c r="E32" s="30"/>
      <c r="AA32">
        <f>IF(C31="Laag",3,IF(C31="Midden",2,IF(C31="Hoog",1,0)))</f>
        <v>2</v>
      </c>
    </row>
    <row r="33" spans="1:27" ht="21" customHeight="1" thickBot="1" x14ac:dyDescent="0.3">
      <c r="B33" s="94"/>
      <c r="C33" s="94"/>
      <c r="D33" s="2"/>
      <c r="E33" s="80"/>
      <c r="AA33">
        <f>IF(C32="Laag",4,IF(C32="Midden",3,IF(C32="Hoog",2,IF(C32="Hoog medisch",1,0))))</f>
        <v>4</v>
      </c>
    </row>
    <row r="34" spans="1:27" x14ac:dyDescent="0.25">
      <c r="B34" s="181" t="s">
        <v>79</v>
      </c>
      <c r="C34" s="182"/>
      <c r="D34" s="183"/>
      <c r="E34" s="80"/>
    </row>
    <row r="35" spans="1:27" ht="72" x14ac:dyDescent="0.25">
      <c r="B35" s="91" t="s">
        <v>80</v>
      </c>
      <c r="C35" s="92" t="s">
        <v>81</v>
      </c>
      <c r="D35" s="93" t="s">
        <v>82</v>
      </c>
      <c r="E35" s="80"/>
    </row>
    <row r="36" spans="1:27" ht="38.25" x14ac:dyDescent="0.25">
      <c r="B36" s="91" t="s">
        <v>83</v>
      </c>
      <c r="C36" s="92" t="s">
        <v>81</v>
      </c>
      <c r="D36" s="93" t="s">
        <v>84</v>
      </c>
      <c r="E36" s="80"/>
    </row>
    <row r="38" spans="1:27" ht="15.75" hidden="1" thickBot="1" x14ac:dyDescent="0.3">
      <c r="B38" s="8"/>
      <c r="C38" s="8"/>
      <c r="D38" s="43"/>
    </row>
    <row r="39" spans="1:27" ht="15.75" hidden="1" thickBot="1" x14ac:dyDescent="0.3">
      <c r="B39" s="181" t="s">
        <v>85</v>
      </c>
      <c r="C39" s="182"/>
      <c r="D39" s="183"/>
      <c r="E39" s="78"/>
      <c r="F39" s="1"/>
    </row>
    <row r="40" spans="1:27" ht="39" hidden="1" thickTop="1" x14ac:dyDescent="0.25">
      <c r="A40" s="202" t="s">
        <v>86</v>
      </c>
      <c r="B40" s="91" t="s">
        <v>87</v>
      </c>
      <c r="C40" s="103" t="s">
        <v>81</v>
      </c>
      <c r="D40" s="97" t="s">
        <v>88</v>
      </c>
      <c r="E40" s="78"/>
      <c r="F40" s="29"/>
    </row>
    <row r="41" spans="1:27" ht="52.9" hidden="1" customHeight="1" x14ac:dyDescent="0.25">
      <c r="A41" s="203"/>
      <c r="B41" s="98" t="s">
        <v>89</v>
      </c>
      <c r="C41" s="103" t="s">
        <v>90</v>
      </c>
      <c r="D41" s="97" t="s">
        <v>91</v>
      </c>
      <c r="E41" s="78"/>
      <c r="AA41">
        <f t="shared" ref="AA41:AA49" si="0">IF(C40="Ja",1,0)</f>
        <v>1</v>
      </c>
    </row>
    <row r="42" spans="1:27" ht="37.5" hidden="1" thickBot="1" x14ac:dyDescent="0.3">
      <c r="A42" s="204"/>
      <c r="B42" s="101" t="s">
        <v>92</v>
      </c>
      <c r="C42" s="104" t="s">
        <v>90</v>
      </c>
      <c r="D42" s="102" t="s">
        <v>93</v>
      </c>
      <c r="E42" s="78"/>
      <c r="F42" s="1"/>
      <c r="AA42">
        <f>IF(C41="Ja",1,0)</f>
        <v>0</v>
      </c>
    </row>
    <row r="43" spans="1:27" ht="58.35" hidden="1" customHeight="1" thickTop="1" x14ac:dyDescent="0.25">
      <c r="A43" s="202" t="s">
        <v>94</v>
      </c>
      <c r="B43" s="99" t="s">
        <v>95</v>
      </c>
      <c r="C43" s="105" t="s">
        <v>81</v>
      </c>
      <c r="D43" s="100" t="s">
        <v>96</v>
      </c>
      <c r="E43" s="78"/>
      <c r="F43" s="1"/>
      <c r="AA43">
        <f t="shared" si="0"/>
        <v>0</v>
      </c>
    </row>
    <row r="44" spans="1:27" ht="59.65" hidden="1" customHeight="1" x14ac:dyDescent="0.25">
      <c r="A44" s="203"/>
      <c r="B44" s="91" t="s">
        <v>97</v>
      </c>
      <c r="C44" s="103" t="s">
        <v>81</v>
      </c>
      <c r="D44" s="97" t="s">
        <v>98</v>
      </c>
      <c r="E44" s="78"/>
      <c r="F44" s="1"/>
      <c r="AA44">
        <f>IF(C43="Ja",1,0)</f>
        <v>1</v>
      </c>
    </row>
    <row r="45" spans="1:27" ht="46.5" hidden="1" customHeight="1" x14ac:dyDescent="0.25">
      <c r="A45" s="203"/>
      <c r="B45" s="98" t="s">
        <v>99</v>
      </c>
      <c r="C45" s="103" t="s">
        <v>90</v>
      </c>
      <c r="D45" s="97" t="s">
        <v>100</v>
      </c>
      <c r="E45" s="78"/>
      <c r="F45" s="41"/>
      <c r="AA45">
        <f t="shared" si="0"/>
        <v>1</v>
      </c>
    </row>
    <row r="46" spans="1:27" ht="47.25" hidden="1" customHeight="1" thickBot="1" x14ac:dyDescent="0.3">
      <c r="A46" s="203"/>
      <c r="B46" s="166" t="s">
        <v>101</v>
      </c>
      <c r="C46" s="167" t="s">
        <v>90</v>
      </c>
      <c r="D46" s="168" t="s">
        <v>102</v>
      </c>
      <c r="E46" s="78"/>
      <c r="F46" s="41"/>
      <c r="AA46">
        <f t="shared" si="0"/>
        <v>0</v>
      </c>
    </row>
    <row r="47" spans="1:27" ht="42.75" hidden="1" customHeight="1" thickTop="1" thickBot="1" x14ac:dyDescent="0.3">
      <c r="A47" s="205"/>
      <c r="B47" s="171" t="s">
        <v>103</v>
      </c>
      <c r="C47" s="172" t="s">
        <v>90</v>
      </c>
      <c r="D47" s="173" t="s">
        <v>104</v>
      </c>
      <c r="E47" s="78"/>
      <c r="F47" s="41"/>
      <c r="AA47">
        <f t="shared" si="0"/>
        <v>0</v>
      </c>
    </row>
    <row r="48" spans="1:27" ht="73.900000000000006" hidden="1" customHeight="1" thickTop="1" x14ac:dyDescent="0.25">
      <c r="A48" s="128" t="s">
        <v>35</v>
      </c>
      <c r="B48" s="169" t="s">
        <v>105</v>
      </c>
      <c r="C48" s="105" t="s">
        <v>81</v>
      </c>
      <c r="D48" s="170" t="s">
        <v>106</v>
      </c>
      <c r="E48" s="78"/>
      <c r="F48" s="1"/>
      <c r="AA48">
        <f t="shared" si="0"/>
        <v>0</v>
      </c>
    </row>
    <row r="49" spans="1:27" hidden="1" x14ac:dyDescent="0.25">
      <c r="C49"/>
      <c r="E49"/>
      <c r="F49"/>
      <c r="L49"/>
      <c r="AA49">
        <f t="shared" si="0"/>
        <v>1</v>
      </c>
    </row>
    <row r="50" spans="1:27" ht="18" hidden="1" customHeight="1" thickBot="1" x14ac:dyDescent="0.3">
      <c r="B50" s="2"/>
      <c r="C50" s="1"/>
      <c r="D50" s="15"/>
      <c r="E50"/>
      <c r="F50"/>
      <c r="L50"/>
    </row>
    <row r="51" spans="1:27" hidden="1" x14ac:dyDescent="0.25">
      <c r="B51" s="106" t="s">
        <v>107</v>
      </c>
      <c r="C51" s="107"/>
      <c r="D51" s="108" t="s">
        <v>108</v>
      </c>
      <c r="E51" s="78"/>
      <c r="F51" s="1"/>
    </row>
    <row r="52" spans="1:27" hidden="1" x14ac:dyDescent="0.25">
      <c r="A52" s="200" t="s">
        <v>109</v>
      </c>
      <c r="B52" s="91" t="s">
        <v>110</v>
      </c>
      <c r="C52" s="105" t="s">
        <v>81</v>
      </c>
      <c r="D52" s="115" t="s">
        <v>111</v>
      </c>
      <c r="E52" s="78"/>
      <c r="F52" s="1"/>
    </row>
    <row r="53" spans="1:27" hidden="1" x14ac:dyDescent="0.25">
      <c r="A53" s="201"/>
      <c r="B53" s="91" t="s">
        <v>112</v>
      </c>
      <c r="C53" s="105" t="s">
        <v>81</v>
      </c>
      <c r="D53" s="115" t="s">
        <v>111</v>
      </c>
      <c r="E53" s="78"/>
      <c r="F53" s="1"/>
    </row>
    <row r="54" spans="1:27" ht="165" hidden="1" x14ac:dyDescent="0.25">
      <c r="A54" s="201"/>
      <c r="B54" s="91" t="s">
        <v>113</v>
      </c>
      <c r="C54" s="105" t="s">
        <v>81</v>
      </c>
      <c r="D54" s="131" t="s">
        <v>114</v>
      </c>
      <c r="E54" s="78"/>
      <c r="F54" s="1"/>
    </row>
    <row r="55" spans="1:27" ht="165" hidden="1" x14ac:dyDescent="0.25">
      <c r="A55" s="201"/>
      <c r="B55" s="91" t="s">
        <v>115</v>
      </c>
      <c r="C55" s="105" t="s">
        <v>81</v>
      </c>
      <c r="D55" s="131" t="s">
        <v>116</v>
      </c>
      <c r="E55" s="78"/>
      <c r="F55" s="1"/>
    </row>
    <row r="56" spans="1:27" ht="225" hidden="1" x14ac:dyDescent="0.25">
      <c r="A56" s="201"/>
      <c r="B56" s="91" t="s">
        <v>117</v>
      </c>
      <c r="C56" s="105" t="s">
        <v>81</v>
      </c>
      <c r="D56" s="131" t="s">
        <v>118</v>
      </c>
      <c r="E56" s="78"/>
      <c r="F56" s="1"/>
    </row>
    <row r="57" spans="1:27" hidden="1" x14ac:dyDescent="0.25">
      <c r="A57" s="201"/>
      <c r="B57" s="91" t="s">
        <v>119</v>
      </c>
      <c r="C57" s="105" t="s">
        <v>81</v>
      </c>
      <c r="D57" s="109" t="s">
        <v>120</v>
      </c>
      <c r="E57" s="78"/>
      <c r="F57" s="1"/>
    </row>
    <row r="58" spans="1:27" hidden="1" x14ac:dyDescent="0.25">
      <c r="A58" s="201"/>
      <c r="B58" s="91" t="s">
        <v>121</v>
      </c>
      <c r="C58" s="105" t="s">
        <v>81</v>
      </c>
      <c r="D58" s="109" t="s">
        <v>122</v>
      </c>
      <c r="E58" s="78"/>
      <c r="F58" s="1"/>
    </row>
    <row r="59" spans="1:27" ht="165" hidden="1" x14ac:dyDescent="0.25">
      <c r="A59" s="201"/>
      <c r="B59" s="91" t="s">
        <v>123</v>
      </c>
      <c r="C59" s="105" t="s">
        <v>81</v>
      </c>
      <c r="D59" s="131" t="s">
        <v>124</v>
      </c>
      <c r="E59" s="78"/>
      <c r="F59" s="1"/>
    </row>
    <row r="60" spans="1:27" hidden="1" x14ac:dyDescent="0.25">
      <c r="A60" s="201"/>
      <c r="B60" s="91" t="s">
        <v>125</v>
      </c>
      <c r="C60" s="105" t="s">
        <v>81</v>
      </c>
      <c r="D60" s="115" t="s">
        <v>111</v>
      </c>
      <c r="E60" s="78"/>
      <c r="F60" s="1"/>
    </row>
    <row r="61" spans="1:27" hidden="1" x14ac:dyDescent="0.25">
      <c r="A61" s="201"/>
      <c r="B61" s="91" t="s">
        <v>126</v>
      </c>
      <c r="C61" s="105" t="s">
        <v>81</v>
      </c>
      <c r="D61" s="109" t="s">
        <v>127</v>
      </c>
    </row>
    <row r="62" spans="1:27" ht="150" hidden="1" x14ac:dyDescent="0.25">
      <c r="A62" s="201"/>
      <c r="B62" s="91" t="s">
        <v>128</v>
      </c>
      <c r="C62" s="105" t="s">
        <v>81</v>
      </c>
      <c r="D62" s="131" t="s">
        <v>129</v>
      </c>
    </row>
    <row r="63" spans="1:27" hidden="1" x14ac:dyDescent="0.25">
      <c r="A63" s="201"/>
      <c r="B63" s="91" t="s">
        <v>130</v>
      </c>
      <c r="C63" s="105" t="s">
        <v>81</v>
      </c>
      <c r="D63" s="109" t="s">
        <v>131</v>
      </c>
    </row>
    <row r="64" spans="1:27" hidden="1" x14ac:dyDescent="0.25">
      <c r="A64" s="201"/>
      <c r="B64" s="91" t="s">
        <v>132</v>
      </c>
      <c r="C64" s="105" t="s">
        <v>81</v>
      </c>
      <c r="D64" s="109" t="s">
        <v>133</v>
      </c>
    </row>
    <row r="65" spans="1:4" hidden="1" x14ac:dyDescent="0.25">
      <c r="A65" s="201"/>
      <c r="B65" s="91" t="s">
        <v>134</v>
      </c>
      <c r="C65" s="105" t="s">
        <v>81</v>
      </c>
      <c r="D65" s="109" t="s">
        <v>135</v>
      </c>
    </row>
    <row r="66" spans="1:4" hidden="1" x14ac:dyDescent="0.25">
      <c r="D66" s="15" t="s">
        <v>136</v>
      </c>
    </row>
    <row r="232" spans="4:13" x14ac:dyDescent="0.25">
      <c r="D232" t="s">
        <v>137</v>
      </c>
    </row>
    <row r="233" spans="4:13" x14ac:dyDescent="0.25">
      <c r="D233" t="s">
        <v>137</v>
      </c>
      <c r="F233" s="7" t="s">
        <v>138</v>
      </c>
      <c r="I233" t="s">
        <v>139</v>
      </c>
      <c r="M233" t="s">
        <v>140</v>
      </c>
    </row>
    <row r="234" spans="4:13" x14ac:dyDescent="0.25">
      <c r="D234" t="s">
        <v>137</v>
      </c>
      <c r="F234" s="7" t="s">
        <v>138</v>
      </c>
      <c r="I234" t="s">
        <v>139</v>
      </c>
      <c r="M234" t="s">
        <v>140</v>
      </c>
    </row>
    <row r="235" spans="4:13" x14ac:dyDescent="0.25">
      <c r="F235" s="7" t="s">
        <v>138</v>
      </c>
      <c r="I235" t="s">
        <v>139</v>
      </c>
      <c r="M235" t="s">
        <v>140</v>
      </c>
    </row>
  </sheetData>
  <sheetProtection algorithmName="SHA-512" hashValue="i5TLDSfaD5Ov//WC7AVZorhDz5WVjkdNmVZyo768WgkCO0F3qYrGyuyxxpIP9xoJMCmUOMspJSO9GuZNAbmZZg==" saltValue="GxvifjAeSDcJ0mOyFSqHdQ==" spinCount="100000" sheet="1" objects="1" scenarios="1" autoFilter="0"/>
  <mergeCells count="13">
    <mergeCell ref="A52:A65"/>
    <mergeCell ref="A40:A42"/>
    <mergeCell ref="A43:A47"/>
    <mergeCell ref="B39:D39"/>
    <mergeCell ref="B19:D19"/>
    <mergeCell ref="B13:D13"/>
    <mergeCell ref="B34:D34"/>
    <mergeCell ref="B1:C1"/>
    <mergeCell ref="B16:D16"/>
    <mergeCell ref="B17:D17"/>
    <mergeCell ref="B29:D29"/>
    <mergeCell ref="C6:D6"/>
    <mergeCell ref="B10:D10"/>
  </mergeCells>
  <conditionalFormatting sqref="B17 B19:B27">
    <cfRule type="cellIs" dxfId="25" priority="73" operator="equal">
      <formula>0</formula>
    </cfRule>
  </conditionalFormatting>
  <conditionalFormatting sqref="D21">
    <cfRule type="expression" dxfId="24" priority="71">
      <formula>AND(C21="n.v.t.")</formula>
    </cfRule>
  </conditionalFormatting>
  <conditionalFormatting sqref="C30:C32">
    <cfRule type="cellIs" dxfId="23" priority="63" operator="equal">
      <formula>0</formula>
    </cfRule>
  </conditionalFormatting>
  <conditionalFormatting sqref="C35:C36 C40:C48">
    <cfRule type="cellIs" dxfId="22" priority="31" operator="equal">
      <formula>0</formula>
    </cfRule>
  </conditionalFormatting>
  <conditionalFormatting sqref="C20:C27">
    <cfRule type="cellIs" dxfId="21" priority="19" operator="equal">
      <formula>"meesturen met PvE"</formula>
    </cfRule>
    <cfRule type="cellIs" dxfId="20" priority="33" operator="equal">
      <formula>"n.v.t."</formula>
    </cfRule>
  </conditionalFormatting>
  <conditionalFormatting sqref="C3">
    <cfRule type="cellIs" dxfId="19" priority="18" operator="equal">
      <formula>0</formula>
    </cfRule>
  </conditionalFormatting>
  <conditionalFormatting sqref="C35:C36 C48">
    <cfRule type="cellIs" dxfId="18" priority="17" operator="equal">
      <formula>"Ja"</formula>
    </cfRule>
  </conditionalFormatting>
  <conditionalFormatting sqref="C40:C48">
    <cfRule type="cellIs" dxfId="17" priority="16" operator="equal">
      <formula>"Ja"</formula>
    </cfRule>
  </conditionalFormatting>
  <conditionalFormatting sqref="B40">
    <cfRule type="expression" dxfId="16" priority="15">
      <formula>AND($D40="n.v.t.")</formula>
    </cfRule>
  </conditionalFormatting>
  <conditionalFormatting sqref="B52:B65">
    <cfRule type="expression" dxfId="15" priority="11">
      <formula>AND($D52="n.v.t.")</formula>
    </cfRule>
  </conditionalFormatting>
  <conditionalFormatting sqref="C52:C65">
    <cfRule type="expression" dxfId="14" priority="10">
      <formula>AND($D52="n.v.t.")</formula>
    </cfRule>
  </conditionalFormatting>
  <conditionalFormatting sqref="C52:C65">
    <cfRule type="cellIs" dxfId="13" priority="9" operator="equal">
      <formula>0</formula>
    </cfRule>
  </conditionalFormatting>
  <conditionalFormatting sqref="C52:C65">
    <cfRule type="cellIs" dxfId="12" priority="8" operator="equal">
      <formula>"Ja"</formula>
    </cfRule>
  </conditionalFormatting>
  <conditionalFormatting sqref="D20">
    <cfRule type="expression" dxfId="11" priority="6">
      <formula>AND(C20="n.v.t.")</formula>
    </cfRule>
  </conditionalFormatting>
  <conditionalFormatting sqref="D22">
    <cfRule type="expression" dxfId="10" priority="4">
      <formula>AND(C22="n.v.t.")</formula>
    </cfRule>
  </conditionalFormatting>
  <conditionalFormatting sqref="D23:D25">
    <cfRule type="expression" dxfId="9" priority="3">
      <formula>AND(C23="n.v.t.")</formula>
    </cfRule>
  </conditionalFormatting>
  <conditionalFormatting sqref="D26">
    <cfRule type="expression" dxfId="8" priority="2">
      <formula>AND(C26="n.v.t.")</formula>
    </cfRule>
  </conditionalFormatting>
  <conditionalFormatting sqref="D27">
    <cfRule type="expression" dxfId="7" priority="1">
      <formula>AND(C27="n.v.t.")</formula>
    </cfRule>
  </conditionalFormatting>
  <dataValidations count="6">
    <dataValidation type="list" allowBlank="1" showInputMessage="1" showErrorMessage="1" sqref="F48:F50" xr:uid="{00000000-0002-0000-0100-000000000000}">
      <formula1>"Standaard,Afwijkend"</formula1>
    </dataValidation>
    <dataValidation type="list" allowBlank="1" showInputMessage="1" showErrorMessage="1" sqref="C32" xr:uid="{00000000-0002-0000-0100-000001000000}">
      <formula1>lst_BIV_V</formula1>
    </dataValidation>
    <dataValidation type="list" allowBlank="1" showInputMessage="1" showErrorMessage="1" sqref="C30:C31" xr:uid="{00000000-0002-0000-0100-000002000000}">
      <formula1>lst_BIV_BI</formula1>
    </dataValidation>
    <dataValidation type="list" allowBlank="1" showInputMessage="1" showErrorMessage="1" sqref="C35:C36 C40:C48 C54:C59 C61:C65" xr:uid="{00000000-0002-0000-0100-000003000000}">
      <formula1>lst_JaNee</formula1>
    </dataValidation>
    <dataValidation allowBlank="1" showInputMessage="1" showErrorMessage="1" sqref="C53" xr:uid="{00000000-0002-0000-0100-000004000000}"/>
    <dataValidation type="date" allowBlank="1" showInputMessage="1" showErrorMessage="1" errorTitle="Geef een juiste datum op" error="Geef een juiste datum op in formaat dd-mm-jjjj" sqref="C14" xr:uid="{00000000-0002-0000-0100-000005000000}">
      <formula1>45658</formula1>
      <formula2>53327</formula2>
    </dataValidation>
  </dataValidations>
  <hyperlinks>
    <hyperlink ref="D21" r:id="rId1" xr:uid="{00000000-0004-0000-0100-000000000000}"/>
    <hyperlink ref="D22" r:id="rId2" xr:uid="{00000000-0004-0000-0100-000001000000}"/>
    <hyperlink ref="D23" r:id="rId3" xr:uid="{00000000-0004-0000-0100-000002000000}"/>
    <hyperlink ref="D20" r:id="rId4" xr:uid="{00000000-0004-0000-0100-000003000000}"/>
    <hyperlink ref="D27" r:id="rId5" xr:uid="{00000000-0004-0000-0100-000004000000}"/>
    <hyperlink ref="D24" r:id="rId6" xr:uid="{00000000-0004-0000-0100-000005000000}"/>
    <hyperlink ref="D26" r:id="rId7" xr:uid="{00000000-0004-0000-0100-000006000000}"/>
    <hyperlink ref="D25" r:id="rId8" xr:uid="{00000000-0004-0000-0100-000007000000}"/>
  </hyperlinks>
  <pageMargins left="0.70866141732283505" right="0.70866141732283505" top="0.74803149606299202" bottom="0.74803149606299202" header="0.31496062992126" footer="0.31496062992126"/>
  <pageSetup paperSize="8" scale="19" orientation="landscape" r:id="rId9"/>
  <headerFooter>
    <oddHeader>&amp;C&amp;G</oddHeader>
    <oddFooter>&amp;L&amp;F&amp;C&amp;A&amp;Rblad &amp;P van &amp;N</oddFooter>
  </headerFooter>
  <ignoredErrors>
    <ignoredError sqref="C22" formula="1"/>
  </ignoredErrors>
  <legacyDrawingHF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25DFE-795C-4CE8-807A-AF67BBF1A3B0}">
  <sheetPr codeName="Blad5">
    <tabColor theme="1"/>
    <pageSetUpPr fitToPage="1"/>
  </sheetPr>
  <dimension ref="A1:BB56"/>
  <sheetViews>
    <sheetView showRowColHeaders="0" tabSelected="1" zoomScale="130" zoomScaleNormal="130" workbookViewId="0">
      <pane ySplit="2" topLeftCell="A6" activePane="bottomLeft" state="frozen"/>
      <selection pane="bottomLeft" activeCell="E4" sqref="E4"/>
    </sheetView>
  </sheetViews>
  <sheetFormatPr defaultColWidth="9" defaultRowHeight="12" x14ac:dyDescent="0.2"/>
  <cols>
    <col min="1" max="1" width="8" style="50" bestFit="1" customWidth="1"/>
    <col min="2" max="2" width="9.7109375" style="50" hidden="1" customWidth="1"/>
    <col min="3" max="3" width="24.28515625" style="89" customWidth="1"/>
    <col min="4" max="4" width="14.7109375" style="89" customWidth="1"/>
    <col min="5" max="5" width="61.7109375" style="34" customWidth="1"/>
    <col min="6" max="6" width="15" style="34" customWidth="1"/>
    <col min="7" max="7" width="18.140625" style="34" customWidth="1"/>
    <col min="8" max="8" width="9.28515625" style="34" customWidth="1"/>
    <col min="9" max="9" width="20" style="38" customWidth="1"/>
    <col min="10" max="10" width="37.28515625" style="38" customWidth="1"/>
    <col min="11" max="11" width="43.28515625" style="34" customWidth="1"/>
    <col min="12" max="12" width="9.28515625" style="81" customWidth="1"/>
    <col min="13" max="15" width="9.28515625" style="46" customWidth="1"/>
    <col min="16" max="16" width="9.28515625" style="39" customWidth="1"/>
    <col min="17" max="17" width="9.28515625" style="34" customWidth="1"/>
    <col min="18" max="20" width="9.140625" style="34" customWidth="1"/>
    <col min="21" max="22" width="9.140625" style="34" hidden="1" customWidth="1"/>
    <col min="23" max="23" width="9.28515625" style="34" hidden="1" customWidth="1"/>
    <col min="24" max="24" width="10.5703125" style="34" hidden="1" customWidth="1"/>
    <col min="25" max="25" width="18.7109375" style="34" hidden="1" customWidth="1"/>
    <col min="26" max="26" width="7.7109375" style="34" hidden="1" customWidth="1"/>
    <col min="27" max="27" width="8.28515625" style="34" hidden="1" customWidth="1"/>
    <col min="28" max="28" width="6.7109375" style="34" hidden="1" customWidth="1"/>
    <col min="29" max="30" width="5.5703125" style="34" hidden="1" customWidth="1"/>
    <col min="31" max="31" width="8.28515625" style="34" hidden="1" customWidth="1"/>
    <col min="32" max="32" width="6" style="34" hidden="1" customWidth="1"/>
    <col min="33" max="33" width="5.5703125" style="34" hidden="1" customWidth="1"/>
    <col min="34" max="34" width="5.5703125" style="37" hidden="1" customWidth="1"/>
    <col min="35" max="35" width="4.7109375" style="37" hidden="1" customWidth="1"/>
    <col min="36" max="36" width="5.28515625" style="37" hidden="1" customWidth="1"/>
    <col min="37" max="38" width="9" style="37" hidden="1" customWidth="1"/>
    <col min="39" max="39" width="8.28515625" style="39" hidden="1" customWidth="1"/>
    <col min="40" max="54" width="9" style="34" hidden="1" customWidth="1"/>
    <col min="55" max="62" width="9" style="34" customWidth="1"/>
    <col min="63" max="16384" width="9" style="34"/>
  </cols>
  <sheetData>
    <row r="1" spans="1:54" ht="48" x14ac:dyDescent="0.2">
      <c r="A1" s="212" t="s">
        <v>141</v>
      </c>
      <c r="B1" s="213"/>
      <c r="C1" s="213"/>
      <c r="D1" s="213"/>
      <c r="E1" s="213"/>
      <c r="F1" s="213"/>
      <c r="G1" s="213"/>
      <c r="H1" s="214"/>
      <c r="I1" s="215" t="s">
        <v>142</v>
      </c>
      <c r="J1" s="216"/>
      <c r="K1" s="77"/>
      <c r="M1" s="116"/>
      <c r="N1" s="116"/>
      <c r="O1" s="116"/>
      <c r="P1" s="117"/>
      <c r="U1" s="37" t="s">
        <v>143</v>
      </c>
      <c r="V1" s="59">
        <f>IF(V2=0,0,ROUND((V2-COUNTIF(I3:I60,"Nog te beantwoorden"))/V2*100,0))</f>
        <v>-2</v>
      </c>
      <c r="W1" s="67" t="s">
        <v>144</v>
      </c>
      <c r="X1" s="53" t="s">
        <v>145</v>
      </c>
      <c r="Y1" s="162" t="s">
        <v>146</v>
      </c>
      <c r="Z1" s="35">
        <f t="shared" ref="Z1:AH1" si="0">SUM(Z3:Z60)</f>
        <v>47</v>
      </c>
      <c r="AA1" s="35">
        <f t="shared" si="0"/>
        <v>47</v>
      </c>
      <c r="AB1" s="35">
        <f t="shared" si="0"/>
        <v>8</v>
      </c>
      <c r="AC1" s="35">
        <f t="shared" si="0"/>
        <v>27</v>
      </c>
      <c r="AD1" s="35">
        <f t="shared" si="0"/>
        <v>4</v>
      </c>
      <c r="AE1" s="35">
        <f t="shared" si="0"/>
        <v>0</v>
      </c>
      <c r="AF1" s="35">
        <f t="shared" si="0"/>
        <v>0</v>
      </c>
      <c r="AG1" s="35">
        <f t="shared" si="0"/>
        <v>0</v>
      </c>
      <c r="AH1" s="35">
        <f t="shared" si="0"/>
        <v>0</v>
      </c>
      <c r="AI1" s="63" t="s">
        <v>147</v>
      </c>
      <c r="AJ1" s="63" t="s">
        <v>148</v>
      </c>
      <c r="AK1" s="64" t="s">
        <v>149</v>
      </c>
      <c r="AL1" s="64"/>
      <c r="AM1" s="110" t="s">
        <v>150</v>
      </c>
      <c r="AN1" s="112" t="s">
        <v>81</v>
      </c>
      <c r="AO1" s="112" t="s">
        <v>81</v>
      </c>
      <c r="AP1" s="112" t="str">
        <f>Voorblad!C54</f>
        <v>Ja</v>
      </c>
      <c r="AQ1" s="112" t="str">
        <f>Voorblad!C55</f>
        <v>Ja</v>
      </c>
      <c r="AR1" s="112" t="str">
        <f>Voorblad!$C56</f>
        <v>Ja</v>
      </c>
      <c r="AS1" s="112" t="str">
        <f>Voorblad!$C57</f>
        <v>Ja</v>
      </c>
      <c r="AT1" s="112" t="str">
        <f>Voorblad!$C58</f>
        <v>Ja</v>
      </c>
      <c r="AU1" s="112" t="str">
        <f>Voorblad!$C59</f>
        <v>Ja</v>
      </c>
      <c r="AV1" s="112" t="s">
        <v>81</v>
      </c>
      <c r="AW1" s="112" t="str">
        <f>Voorblad!$C61</f>
        <v>Ja</v>
      </c>
      <c r="AX1" s="112" t="str">
        <f>Voorblad!$C62</f>
        <v>Ja</v>
      </c>
      <c r="AY1" s="112" t="str">
        <f>Voorblad!$C63</f>
        <v>Ja</v>
      </c>
      <c r="AZ1" s="112" t="str">
        <f>Voorblad!$C64</f>
        <v>Ja</v>
      </c>
      <c r="BA1" s="112" t="str">
        <f>Voorblad!$C65</f>
        <v>Ja</v>
      </c>
      <c r="BB1" s="121"/>
    </row>
    <row r="2" spans="1:54" ht="60" x14ac:dyDescent="0.2">
      <c r="A2" s="73" t="s">
        <v>151</v>
      </c>
      <c r="B2" s="73" t="s">
        <v>152</v>
      </c>
      <c r="C2" s="73" t="s">
        <v>153</v>
      </c>
      <c r="D2" s="73" t="s">
        <v>154</v>
      </c>
      <c r="E2" s="74" t="s">
        <v>155</v>
      </c>
      <c r="F2" s="73" t="s">
        <v>156</v>
      </c>
      <c r="G2" s="74" t="s">
        <v>157</v>
      </c>
      <c r="H2" s="74" t="s">
        <v>158</v>
      </c>
      <c r="I2" s="75" t="s">
        <v>159</v>
      </c>
      <c r="J2" s="76" t="s">
        <v>160</v>
      </c>
      <c r="K2" s="114" t="s">
        <v>161</v>
      </c>
      <c r="M2" s="116"/>
      <c r="N2" s="116"/>
      <c r="O2" s="116"/>
      <c r="P2" s="117"/>
      <c r="U2" s="37" t="s">
        <v>162</v>
      </c>
      <c r="V2" s="57">
        <f>COUNTIF(W3:W60,"Uitvragen")</f>
        <v>51</v>
      </c>
      <c r="W2" s="54" t="s">
        <v>38</v>
      </c>
      <c r="X2" s="161" t="s">
        <v>163</v>
      </c>
      <c r="Y2" s="55" t="s">
        <v>151</v>
      </c>
      <c r="Z2" s="35" t="s">
        <v>164</v>
      </c>
      <c r="AA2" s="35" t="s">
        <v>165</v>
      </c>
      <c r="AB2" s="35" t="s">
        <v>166</v>
      </c>
      <c r="AC2" s="35" t="s">
        <v>167</v>
      </c>
      <c r="AD2" s="35" t="s">
        <v>168</v>
      </c>
      <c r="AE2" s="35" t="s">
        <v>169</v>
      </c>
      <c r="AF2" s="35" t="s">
        <v>170</v>
      </c>
      <c r="AG2" s="35" t="s">
        <v>171</v>
      </c>
      <c r="AH2" s="69" t="s">
        <v>172</v>
      </c>
      <c r="AI2" s="63" t="s">
        <v>173</v>
      </c>
      <c r="AJ2" s="63" t="s">
        <v>174</v>
      </c>
      <c r="AK2" s="64" t="s">
        <v>175</v>
      </c>
      <c r="AL2" s="64" t="s">
        <v>176</v>
      </c>
      <c r="AM2" s="111" t="s">
        <v>177</v>
      </c>
      <c r="AN2" s="113" t="s">
        <v>110</v>
      </c>
      <c r="AO2" s="113" t="s">
        <v>112</v>
      </c>
      <c r="AP2" s="113" t="s">
        <v>113</v>
      </c>
      <c r="AQ2" s="113" t="s">
        <v>115</v>
      </c>
      <c r="AR2" s="113" t="s">
        <v>117</v>
      </c>
      <c r="AS2" s="113" t="s">
        <v>119</v>
      </c>
      <c r="AT2" s="113" t="s">
        <v>121</v>
      </c>
      <c r="AU2" s="113" t="s">
        <v>123</v>
      </c>
      <c r="AV2" s="113" t="s">
        <v>125</v>
      </c>
      <c r="AW2" s="113" t="s">
        <v>126</v>
      </c>
      <c r="AX2" s="113" t="s">
        <v>128</v>
      </c>
      <c r="AY2" s="113" t="s">
        <v>130</v>
      </c>
      <c r="AZ2" s="113" t="s">
        <v>132</v>
      </c>
      <c r="BA2" s="113" t="s">
        <v>134</v>
      </c>
      <c r="BB2" s="123" t="s">
        <v>178</v>
      </c>
    </row>
    <row r="3" spans="1:54" customFormat="1" ht="36" x14ac:dyDescent="0.25">
      <c r="A3" s="48" t="s">
        <v>179</v>
      </c>
      <c r="B3" s="48" t="s">
        <v>179</v>
      </c>
      <c r="C3" s="48" t="s">
        <v>110</v>
      </c>
      <c r="D3" s="86" t="s">
        <v>180</v>
      </c>
      <c r="E3" s="18" t="s">
        <v>181</v>
      </c>
      <c r="F3" s="18" t="s">
        <v>138</v>
      </c>
      <c r="G3" s="18" t="s">
        <v>182</v>
      </c>
      <c r="H3" s="16"/>
      <c r="I3" s="68" t="str">
        <f t="shared" ref="I3:I45" si="1">IF(OR(X3=-1,W3="vervallen",J3="Toegevoegd"),"Vraag vervallen","Nog te beantwoorden")</f>
        <v>Nog te beantwoorden</v>
      </c>
      <c r="J3" s="22" t="s">
        <v>183</v>
      </c>
      <c r="K3" s="19" t="s">
        <v>184</v>
      </c>
      <c r="L3" s="81"/>
      <c r="M3" s="46"/>
      <c r="N3" s="46"/>
      <c r="O3" s="46"/>
      <c r="P3" s="39"/>
      <c r="W3" s="36" t="str">
        <f t="shared" ref="W3:W22" si="2">IF(AND(OR(_OnPrem*Z3=1,_ICT_UMC*AA3=1,_KOPPELING*AB3=1,_SaaS*AC3=1,_Support*AD3=1,_SLA_EDU*AE3=1,_Medisch*AF3=1,_Data*AG3=1,_Toev0*AH3),X3=1,AK3="ok",AL3="ok",AM3=0),"Uitvragen","Vervallen")</f>
        <v>Uitvragen</v>
      </c>
      <c r="X3" s="52">
        <f t="shared" ref="X3:X4" si="3">IF(OR(AND(LEFT(E3,9)&lt;&gt;"Voeg hier",_KnockOut="Ja",OR(F3="Knockout Eis",F3="Gunningscriteria")),AND(_Verificatie="Ja",OR(F3="Verificatie Eis",F3="Gewenst"))),1,-1)</f>
        <v>1</v>
      </c>
      <c r="Y3" s="56" t="s">
        <v>179</v>
      </c>
      <c r="Z3" s="35">
        <v>1</v>
      </c>
      <c r="AA3" s="35">
        <v>1</v>
      </c>
      <c r="AB3" s="35"/>
      <c r="AC3" s="35">
        <v>1</v>
      </c>
      <c r="AD3" s="35"/>
      <c r="AE3" s="35"/>
      <c r="AF3" s="35"/>
      <c r="AG3" s="35"/>
      <c r="AH3" s="69"/>
      <c r="AI3" s="65"/>
      <c r="AJ3" s="65"/>
      <c r="AK3" s="66" t="str">
        <f t="shared" ref="AK3:AK45" si="4">IF(OR(AI3=0,_Beschik&lt;=AI3),"ok","nok")</f>
        <v>ok</v>
      </c>
      <c r="AL3" s="66" t="str">
        <f t="shared" ref="AL3:AL45" si="5">IF(OR(AJ3=0,_Vertrouw&lt;=AJ3),"ok","nok")</f>
        <v>ok</v>
      </c>
      <c r="AM3" s="111">
        <f t="shared" ref="AM3:AM45" si="6">IF(SUM(AN3:BA3)&lt;0,-1,0)</f>
        <v>0</v>
      </c>
      <c r="AN3" s="112">
        <f t="shared" ref="AN3:BA10" si="7">IF(AND(AN$1="Nee",$C3=AN$2),-1,0)</f>
        <v>0</v>
      </c>
      <c r="AO3" s="112">
        <f t="shared" si="7"/>
        <v>0</v>
      </c>
      <c r="AP3" s="112">
        <f t="shared" si="7"/>
        <v>0</v>
      </c>
      <c r="AQ3" s="112">
        <f t="shared" si="7"/>
        <v>0</v>
      </c>
      <c r="AR3" s="112">
        <f t="shared" si="7"/>
        <v>0</v>
      </c>
      <c r="AS3" s="112">
        <f t="shared" si="7"/>
        <v>0</v>
      </c>
      <c r="AT3" s="112">
        <f t="shared" si="7"/>
        <v>0</v>
      </c>
      <c r="AU3" s="112">
        <f t="shared" si="7"/>
        <v>0</v>
      </c>
      <c r="AV3" s="112">
        <f t="shared" si="7"/>
        <v>0</v>
      </c>
      <c r="AW3" s="112">
        <f t="shared" si="7"/>
        <v>0</v>
      </c>
      <c r="AX3" s="112">
        <f t="shared" si="7"/>
        <v>0</v>
      </c>
      <c r="AY3" s="112">
        <f t="shared" si="7"/>
        <v>0</v>
      </c>
      <c r="AZ3" s="112">
        <f t="shared" si="7"/>
        <v>0</v>
      </c>
      <c r="BA3" s="112">
        <f t="shared" si="7"/>
        <v>0</v>
      </c>
      <c r="BB3" s="122">
        <f t="shared" ref="BB3:BB4" si="8">IF(ISERROR(SEARCH($BB$2,K3)),0,1)</f>
        <v>0</v>
      </c>
    </row>
    <row r="4" spans="1:54" customFormat="1" ht="60" x14ac:dyDescent="0.25">
      <c r="A4" s="48" t="s">
        <v>185</v>
      </c>
      <c r="B4" s="48" t="s">
        <v>185</v>
      </c>
      <c r="C4" s="48" t="s">
        <v>110</v>
      </c>
      <c r="D4" s="86" t="s">
        <v>180</v>
      </c>
      <c r="E4" s="20" t="s">
        <v>186</v>
      </c>
      <c r="F4" s="18" t="s">
        <v>138</v>
      </c>
      <c r="G4" s="18" t="s">
        <v>182</v>
      </c>
      <c r="H4" s="16"/>
      <c r="I4" s="68" t="str">
        <f t="shared" si="1"/>
        <v>Nog te beantwoorden</v>
      </c>
      <c r="J4" s="22" t="s">
        <v>183</v>
      </c>
      <c r="K4" s="19" t="s">
        <v>187</v>
      </c>
      <c r="L4" s="81"/>
      <c r="M4" s="46"/>
      <c r="N4" s="46"/>
      <c r="O4" s="46"/>
      <c r="P4" s="39"/>
      <c r="W4" s="36" t="str">
        <f t="shared" si="2"/>
        <v>Uitvragen</v>
      </c>
      <c r="X4" s="52">
        <f t="shared" si="3"/>
        <v>1</v>
      </c>
      <c r="Y4" s="56" t="s">
        <v>185</v>
      </c>
      <c r="Z4" s="35">
        <v>1</v>
      </c>
      <c r="AA4" s="35">
        <v>1</v>
      </c>
      <c r="AB4" s="35"/>
      <c r="AC4" s="35">
        <v>1</v>
      </c>
      <c r="AD4" s="35"/>
      <c r="AE4" s="35"/>
      <c r="AF4" s="35"/>
      <c r="AG4" s="35"/>
      <c r="AH4" s="69"/>
      <c r="AI4" s="65"/>
      <c r="AJ4" s="65"/>
      <c r="AK4" s="66" t="str">
        <f t="shared" si="4"/>
        <v>ok</v>
      </c>
      <c r="AL4" s="66" t="str">
        <f t="shared" si="5"/>
        <v>ok</v>
      </c>
      <c r="AM4" s="111">
        <f t="shared" si="6"/>
        <v>0</v>
      </c>
      <c r="AN4" s="112">
        <f t="shared" si="7"/>
        <v>0</v>
      </c>
      <c r="AO4" s="112">
        <f t="shared" si="7"/>
        <v>0</v>
      </c>
      <c r="AP4" s="112">
        <f t="shared" si="7"/>
        <v>0</v>
      </c>
      <c r="AQ4" s="112">
        <f t="shared" si="7"/>
        <v>0</v>
      </c>
      <c r="AR4" s="112">
        <f t="shared" si="7"/>
        <v>0</v>
      </c>
      <c r="AS4" s="112">
        <f t="shared" si="7"/>
        <v>0</v>
      </c>
      <c r="AT4" s="112">
        <f t="shared" si="7"/>
        <v>0</v>
      </c>
      <c r="AU4" s="112">
        <f t="shared" si="7"/>
        <v>0</v>
      </c>
      <c r="AV4" s="112">
        <f t="shared" si="7"/>
        <v>0</v>
      </c>
      <c r="AW4" s="112">
        <f t="shared" si="7"/>
        <v>0</v>
      </c>
      <c r="AX4" s="112">
        <f t="shared" si="7"/>
        <v>0</v>
      </c>
      <c r="AY4" s="112">
        <f t="shared" si="7"/>
        <v>0</v>
      </c>
      <c r="AZ4" s="112">
        <f t="shared" si="7"/>
        <v>0</v>
      </c>
      <c r="BA4" s="112">
        <f t="shared" si="7"/>
        <v>0</v>
      </c>
      <c r="BB4" s="122">
        <f t="shared" si="8"/>
        <v>0</v>
      </c>
    </row>
    <row r="5" spans="1:54" customFormat="1" ht="96" x14ac:dyDescent="0.25">
      <c r="A5" s="48" t="s">
        <v>188</v>
      </c>
      <c r="B5" s="48" t="s">
        <v>188</v>
      </c>
      <c r="C5" s="48" t="s">
        <v>110</v>
      </c>
      <c r="D5" s="87" t="s">
        <v>189</v>
      </c>
      <c r="E5" s="20" t="s">
        <v>190</v>
      </c>
      <c r="F5" s="18" t="s">
        <v>138</v>
      </c>
      <c r="G5" s="47" t="s">
        <v>191</v>
      </c>
      <c r="H5" s="16"/>
      <c r="I5" s="68" t="str">
        <f t="shared" si="1"/>
        <v>Nog te beantwoorden</v>
      </c>
      <c r="J5" s="22" t="s">
        <v>183</v>
      </c>
      <c r="K5" s="19" t="s">
        <v>192</v>
      </c>
      <c r="L5" s="81"/>
      <c r="M5" s="46"/>
      <c r="N5" s="46"/>
      <c r="O5" s="46"/>
      <c r="P5" s="39"/>
      <c r="W5" s="36" t="str">
        <f t="shared" si="2"/>
        <v>Uitvragen</v>
      </c>
      <c r="X5" s="52">
        <f t="shared" ref="X5:X24" si="9">IF(OR(AND(LEFT(E5,9)&lt;&gt;"Voeg hier",_KnockOut="Ja",OR(F5="Knockout Eis",F5="Gunningscriteria")),AND(_Verificatie="Ja",OR(F5="Verificatie",F5="Gewenst"))),1,-1)</f>
        <v>1</v>
      </c>
      <c r="Y5" s="56" t="s">
        <v>188</v>
      </c>
      <c r="Z5" s="35"/>
      <c r="AA5" s="35"/>
      <c r="AB5" s="35"/>
      <c r="AC5" s="35"/>
      <c r="AD5" s="35">
        <v>1</v>
      </c>
      <c r="AE5" s="35"/>
      <c r="AF5" s="35"/>
      <c r="AG5" s="35"/>
      <c r="AH5" s="69"/>
      <c r="AI5" s="65"/>
      <c r="AJ5" s="65"/>
      <c r="AK5" s="66" t="str">
        <f t="shared" si="4"/>
        <v>ok</v>
      </c>
      <c r="AL5" s="66" t="str">
        <f t="shared" si="5"/>
        <v>ok</v>
      </c>
      <c r="AM5" s="111">
        <f t="shared" si="6"/>
        <v>0</v>
      </c>
      <c r="AN5" s="112">
        <f t="shared" si="7"/>
        <v>0</v>
      </c>
      <c r="AO5" s="112">
        <f t="shared" si="7"/>
        <v>0</v>
      </c>
      <c r="AP5" s="112">
        <f t="shared" si="7"/>
        <v>0</v>
      </c>
      <c r="AQ5" s="112">
        <f t="shared" si="7"/>
        <v>0</v>
      </c>
      <c r="AR5" s="112">
        <f t="shared" si="7"/>
        <v>0</v>
      </c>
      <c r="AS5" s="112">
        <f t="shared" si="7"/>
        <v>0</v>
      </c>
      <c r="AT5" s="112">
        <f t="shared" si="7"/>
        <v>0</v>
      </c>
      <c r="AU5" s="112">
        <f t="shared" si="7"/>
        <v>0</v>
      </c>
      <c r="AV5" s="112">
        <f t="shared" si="7"/>
        <v>0</v>
      </c>
      <c r="AW5" s="112">
        <f t="shared" si="7"/>
        <v>0</v>
      </c>
      <c r="AX5" s="112">
        <f t="shared" si="7"/>
        <v>0</v>
      </c>
      <c r="AY5" s="112">
        <f t="shared" si="7"/>
        <v>0</v>
      </c>
      <c r="AZ5" s="112">
        <f t="shared" si="7"/>
        <v>0</v>
      </c>
      <c r="BA5" s="112">
        <f t="shared" si="7"/>
        <v>0</v>
      </c>
      <c r="BB5" s="122">
        <f t="shared" ref="BB5:BB54" si="10">IF(ISERROR(SEARCH($BB$2,K5)),0,1)</f>
        <v>0</v>
      </c>
    </row>
    <row r="6" spans="1:54" customFormat="1" ht="120" x14ac:dyDescent="0.25">
      <c r="A6" s="48" t="s">
        <v>193</v>
      </c>
      <c r="B6" s="48" t="s">
        <v>188</v>
      </c>
      <c r="C6" s="48" t="s">
        <v>110</v>
      </c>
      <c r="D6" s="87" t="s">
        <v>189</v>
      </c>
      <c r="E6" s="20" t="s">
        <v>194</v>
      </c>
      <c r="F6" s="18" t="s">
        <v>195</v>
      </c>
      <c r="G6" s="47" t="s">
        <v>196</v>
      </c>
      <c r="H6" s="16"/>
      <c r="I6" s="68" t="str">
        <f t="shared" si="1"/>
        <v>Nog te beantwoorden</v>
      </c>
      <c r="J6" s="22" t="s">
        <v>183</v>
      </c>
      <c r="K6" s="19" t="s">
        <v>197</v>
      </c>
      <c r="L6" s="81"/>
      <c r="M6" s="46"/>
      <c r="N6" s="46"/>
      <c r="O6" s="46"/>
      <c r="P6" s="39"/>
      <c r="W6" s="36" t="str">
        <f t="shared" si="2"/>
        <v>Uitvragen</v>
      </c>
      <c r="X6" s="52">
        <f t="shared" si="9"/>
        <v>1</v>
      </c>
      <c r="Y6" s="56" t="s">
        <v>193</v>
      </c>
      <c r="Z6" s="35"/>
      <c r="AA6" s="35"/>
      <c r="AB6" s="35"/>
      <c r="AC6" s="35"/>
      <c r="AD6" s="35">
        <v>1</v>
      </c>
      <c r="AE6" s="35"/>
      <c r="AF6" s="35"/>
      <c r="AG6" s="35"/>
      <c r="AH6" s="69"/>
      <c r="AI6" s="65"/>
      <c r="AJ6" s="65"/>
      <c r="AK6" s="66" t="str">
        <f t="shared" si="4"/>
        <v>ok</v>
      </c>
      <c r="AL6" s="66" t="str">
        <f t="shared" si="5"/>
        <v>ok</v>
      </c>
      <c r="AM6" s="111">
        <f t="shared" si="6"/>
        <v>0</v>
      </c>
      <c r="AN6" s="112">
        <f t="shared" si="7"/>
        <v>0</v>
      </c>
      <c r="AO6" s="112">
        <f t="shared" si="7"/>
        <v>0</v>
      </c>
      <c r="AP6" s="112">
        <f t="shared" si="7"/>
        <v>0</v>
      </c>
      <c r="AQ6" s="112">
        <f t="shared" si="7"/>
        <v>0</v>
      </c>
      <c r="AR6" s="112">
        <f t="shared" si="7"/>
        <v>0</v>
      </c>
      <c r="AS6" s="112">
        <f t="shared" si="7"/>
        <v>0</v>
      </c>
      <c r="AT6" s="112">
        <f t="shared" si="7"/>
        <v>0</v>
      </c>
      <c r="AU6" s="112">
        <f t="shared" si="7"/>
        <v>0</v>
      </c>
      <c r="AV6" s="112">
        <f t="shared" si="7"/>
        <v>0</v>
      </c>
      <c r="AW6" s="112">
        <f t="shared" si="7"/>
        <v>0</v>
      </c>
      <c r="AX6" s="112">
        <f t="shared" si="7"/>
        <v>0</v>
      </c>
      <c r="AY6" s="112">
        <f t="shared" si="7"/>
        <v>0</v>
      </c>
      <c r="AZ6" s="112">
        <f t="shared" si="7"/>
        <v>0</v>
      </c>
      <c r="BA6" s="112">
        <f t="shared" si="7"/>
        <v>0</v>
      </c>
      <c r="BB6" s="122">
        <f t="shared" si="10"/>
        <v>0</v>
      </c>
    </row>
    <row r="7" spans="1:54" customFormat="1" ht="48" x14ac:dyDescent="0.25">
      <c r="A7" s="48" t="s">
        <v>198</v>
      </c>
      <c r="B7" s="48" t="s">
        <v>198</v>
      </c>
      <c r="C7" s="48" t="s">
        <v>110</v>
      </c>
      <c r="D7" s="86" t="s">
        <v>199</v>
      </c>
      <c r="E7" s="18" t="s">
        <v>200</v>
      </c>
      <c r="F7" s="18" t="s">
        <v>138</v>
      </c>
      <c r="G7" s="18" t="s">
        <v>182</v>
      </c>
      <c r="H7" s="16"/>
      <c r="I7" s="68" t="str">
        <f t="shared" si="1"/>
        <v>Nog te beantwoorden</v>
      </c>
      <c r="J7" s="22" t="s">
        <v>183</v>
      </c>
      <c r="K7" s="19" t="s">
        <v>201</v>
      </c>
      <c r="L7" s="81"/>
      <c r="M7" s="46"/>
      <c r="N7" s="46"/>
      <c r="O7" s="46"/>
      <c r="P7" s="39"/>
      <c r="W7" s="36" t="str">
        <f t="shared" si="2"/>
        <v>Uitvragen</v>
      </c>
      <c r="X7" s="52">
        <f t="shared" si="9"/>
        <v>1</v>
      </c>
      <c r="Y7" s="56" t="s">
        <v>198</v>
      </c>
      <c r="Z7" s="35">
        <v>1</v>
      </c>
      <c r="AA7" s="35">
        <v>1</v>
      </c>
      <c r="AB7" s="35"/>
      <c r="AC7" s="35"/>
      <c r="AD7" s="35"/>
      <c r="AE7" s="35"/>
      <c r="AF7" s="35"/>
      <c r="AG7" s="35"/>
      <c r="AH7" s="69"/>
      <c r="AI7" s="65"/>
      <c r="AJ7" s="65"/>
      <c r="AK7" s="66" t="str">
        <f t="shared" si="4"/>
        <v>ok</v>
      </c>
      <c r="AL7" s="66" t="str">
        <f t="shared" si="5"/>
        <v>ok</v>
      </c>
      <c r="AM7" s="111">
        <f t="shared" si="6"/>
        <v>0</v>
      </c>
      <c r="AN7" s="112">
        <f t="shared" si="7"/>
        <v>0</v>
      </c>
      <c r="AO7" s="112">
        <f t="shared" si="7"/>
        <v>0</v>
      </c>
      <c r="AP7" s="112">
        <f t="shared" si="7"/>
        <v>0</v>
      </c>
      <c r="AQ7" s="112">
        <f t="shared" si="7"/>
        <v>0</v>
      </c>
      <c r="AR7" s="112">
        <f t="shared" si="7"/>
        <v>0</v>
      </c>
      <c r="AS7" s="112">
        <f t="shared" si="7"/>
        <v>0</v>
      </c>
      <c r="AT7" s="112">
        <f t="shared" si="7"/>
        <v>0</v>
      </c>
      <c r="AU7" s="112">
        <f t="shared" si="7"/>
        <v>0</v>
      </c>
      <c r="AV7" s="112">
        <f t="shared" si="7"/>
        <v>0</v>
      </c>
      <c r="AW7" s="112">
        <f t="shared" si="7"/>
        <v>0</v>
      </c>
      <c r="AX7" s="112">
        <f t="shared" si="7"/>
        <v>0</v>
      </c>
      <c r="AY7" s="112">
        <f t="shared" si="7"/>
        <v>0</v>
      </c>
      <c r="AZ7" s="112">
        <f t="shared" si="7"/>
        <v>0</v>
      </c>
      <c r="BA7" s="112">
        <f t="shared" si="7"/>
        <v>0</v>
      </c>
      <c r="BB7" s="122">
        <f t="shared" si="10"/>
        <v>0</v>
      </c>
    </row>
    <row r="8" spans="1:54" customFormat="1" ht="84" x14ac:dyDescent="0.25">
      <c r="A8" s="48" t="s">
        <v>202</v>
      </c>
      <c r="B8" s="48"/>
      <c r="C8" s="48" t="s">
        <v>112</v>
      </c>
      <c r="D8" s="86" t="s">
        <v>203</v>
      </c>
      <c r="E8" s="21" t="s">
        <v>204</v>
      </c>
      <c r="F8" s="18" t="s">
        <v>138</v>
      </c>
      <c r="G8" s="18" t="s">
        <v>182</v>
      </c>
      <c r="H8" s="16"/>
      <c r="I8" s="68" t="s">
        <v>139</v>
      </c>
      <c r="J8" s="22"/>
      <c r="K8" s="19" t="s">
        <v>205</v>
      </c>
      <c r="L8" s="81"/>
      <c r="M8" s="46"/>
      <c r="N8" s="46"/>
      <c r="O8" s="46"/>
      <c r="P8" s="39"/>
      <c r="W8" s="36"/>
      <c r="X8" s="52"/>
      <c r="Y8" s="56"/>
      <c r="Z8" s="35"/>
      <c r="AA8" s="35"/>
      <c r="AB8" s="35"/>
      <c r="AC8" s="35"/>
      <c r="AD8" s="35"/>
      <c r="AE8" s="35"/>
      <c r="AF8" s="35"/>
      <c r="AG8" s="35"/>
      <c r="AH8" s="69"/>
      <c r="AI8" s="65"/>
      <c r="AJ8" s="65"/>
      <c r="AK8" s="66"/>
      <c r="AL8" s="66"/>
      <c r="AM8" s="111"/>
      <c r="AN8" s="112"/>
      <c r="AO8" s="112"/>
      <c r="AP8" s="112"/>
      <c r="AQ8" s="112"/>
      <c r="AR8" s="112"/>
      <c r="AS8" s="112"/>
      <c r="AT8" s="112"/>
      <c r="AU8" s="112"/>
      <c r="AV8" s="112"/>
      <c r="AW8" s="112"/>
      <c r="AX8" s="112"/>
      <c r="AY8" s="112"/>
      <c r="AZ8" s="112"/>
      <c r="BA8" s="112"/>
      <c r="BB8" s="122"/>
    </row>
    <row r="9" spans="1:54" customFormat="1" ht="144" x14ac:dyDescent="0.25">
      <c r="A9" s="48" t="s">
        <v>206</v>
      </c>
      <c r="B9" s="48" t="s">
        <v>206</v>
      </c>
      <c r="C9" s="48" t="s">
        <v>112</v>
      </c>
      <c r="D9" s="86" t="s">
        <v>203</v>
      </c>
      <c r="E9" s="18" t="s">
        <v>207</v>
      </c>
      <c r="F9" s="18" t="s">
        <v>138</v>
      </c>
      <c r="G9" s="18" t="s">
        <v>182</v>
      </c>
      <c r="H9" s="16"/>
      <c r="I9" s="68" t="str">
        <f t="shared" si="1"/>
        <v>Nog te beantwoorden</v>
      </c>
      <c r="J9" s="129"/>
      <c r="K9" s="19" t="s">
        <v>208</v>
      </c>
      <c r="L9" s="81"/>
      <c r="M9" s="46"/>
      <c r="N9" s="46"/>
      <c r="O9" s="46"/>
      <c r="P9" s="39"/>
      <c r="W9" s="36" t="str">
        <f t="shared" si="2"/>
        <v>Uitvragen</v>
      </c>
      <c r="X9" s="52">
        <f t="shared" si="9"/>
        <v>1</v>
      </c>
      <c r="Y9" s="56" t="s">
        <v>206</v>
      </c>
      <c r="Z9" s="35">
        <v>1</v>
      </c>
      <c r="AA9" s="35">
        <v>1</v>
      </c>
      <c r="AB9" s="35"/>
      <c r="AC9" s="35"/>
      <c r="AD9" s="35">
        <v>1</v>
      </c>
      <c r="AE9" s="35"/>
      <c r="AF9" s="35"/>
      <c r="AG9" s="35"/>
      <c r="AH9" s="69"/>
      <c r="AI9" s="65"/>
      <c r="AJ9" s="65"/>
      <c r="AK9" s="66" t="str">
        <f t="shared" si="4"/>
        <v>ok</v>
      </c>
      <c r="AL9" s="66" t="str">
        <f t="shared" si="5"/>
        <v>ok</v>
      </c>
      <c r="AM9" s="111">
        <f t="shared" si="6"/>
        <v>0</v>
      </c>
      <c r="AN9" s="112">
        <f t="shared" si="7"/>
        <v>0</v>
      </c>
      <c r="AO9" s="112">
        <f t="shared" si="7"/>
        <v>0</v>
      </c>
      <c r="AP9" s="112">
        <f t="shared" si="7"/>
        <v>0</v>
      </c>
      <c r="AQ9" s="112">
        <f t="shared" si="7"/>
        <v>0</v>
      </c>
      <c r="AR9" s="112">
        <f t="shared" si="7"/>
        <v>0</v>
      </c>
      <c r="AS9" s="112">
        <f t="shared" si="7"/>
        <v>0</v>
      </c>
      <c r="AT9" s="112">
        <f t="shared" si="7"/>
        <v>0</v>
      </c>
      <c r="AU9" s="112">
        <f t="shared" si="7"/>
        <v>0</v>
      </c>
      <c r="AV9" s="112">
        <f t="shared" si="7"/>
        <v>0</v>
      </c>
      <c r="AW9" s="112">
        <f t="shared" si="7"/>
        <v>0</v>
      </c>
      <c r="AX9" s="112">
        <f t="shared" si="7"/>
        <v>0</v>
      </c>
      <c r="AY9" s="112">
        <f t="shared" si="7"/>
        <v>0</v>
      </c>
      <c r="AZ9" s="112">
        <f t="shared" si="7"/>
        <v>0</v>
      </c>
      <c r="BA9" s="112">
        <f t="shared" si="7"/>
        <v>0</v>
      </c>
      <c r="BB9" s="122">
        <f t="shared" si="10"/>
        <v>0</v>
      </c>
    </row>
    <row r="10" spans="1:54" customFormat="1" ht="108" x14ac:dyDescent="0.25">
      <c r="A10" s="48" t="s">
        <v>209</v>
      </c>
      <c r="B10" s="48" t="s">
        <v>209</v>
      </c>
      <c r="C10" s="48" t="s">
        <v>112</v>
      </c>
      <c r="D10" s="86" t="s">
        <v>203</v>
      </c>
      <c r="E10" s="18" t="s">
        <v>210</v>
      </c>
      <c r="F10" s="17" t="s">
        <v>138</v>
      </c>
      <c r="G10" s="18" t="s">
        <v>182</v>
      </c>
      <c r="H10" s="16"/>
      <c r="I10" s="68" t="str">
        <f t="shared" si="1"/>
        <v>Nog te beantwoorden</v>
      </c>
      <c r="J10" s="22" t="s">
        <v>183</v>
      </c>
      <c r="K10" s="19" t="s">
        <v>211</v>
      </c>
      <c r="L10" s="81"/>
      <c r="M10" s="34"/>
      <c r="N10" s="34"/>
      <c r="O10" s="46"/>
      <c r="P10" s="39"/>
      <c r="W10" s="36" t="str">
        <f t="shared" si="2"/>
        <v>Uitvragen</v>
      </c>
      <c r="X10" s="52">
        <f t="shared" si="9"/>
        <v>1</v>
      </c>
      <c r="Y10" s="56" t="s">
        <v>209</v>
      </c>
      <c r="Z10" s="35">
        <v>1</v>
      </c>
      <c r="AA10" s="35">
        <v>1</v>
      </c>
      <c r="AB10" s="35"/>
      <c r="AC10" s="35"/>
      <c r="AD10" s="35"/>
      <c r="AE10" s="35"/>
      <c r="AF10" s="35"/>
      <c r="AG10" s="35"/>
      <c r="AH10" s="69"/>
      <c r="AI10" s="65"/>
      <c r="AJ10" s="65"/>
      <c r="AK10" s="66" t="str">
        <f t="shared" si="4"/>
        <v>ok</v>
      </c>
      <c r="AL10" s="66" t="str">
        <f t="shared" si="5"/>
        <v>ok</v>
      </c>
      <c r="AM10" s="111">
        <f t="shared" si="6"/>
        <v>0</v>
      </c>
      <c r="AN10" s="112">
        <f t="shared" si="7"/>
        <v>0</v>
      </c>
      <c r="AO10" s="112">
        <f t="shared" si="7"/>
        <v>0</v>
      </c>
      <c r="AP10" s="112">
        <f t="shared" si="7"/>
        <v>0</v>
      </c>
      <c r="AQ10" s="112">
        <f t="shared" si="7"/>
        <v>0</v>
      </c>
      <c r="AR10" s="112">
        <f t="shared" si="7"/>
        <v>0</v>
      </c>
      <c r="AS10" s="112">
        <f t="shared" si="7"/>
        <v>0</v>
      </c>
      <c r="AT10" s="112">
        <f t="shared" si="7"/>
        <v>0</v>
      </c>
      <c r="AU10" s="112">
        <f t="shared" si="7"/>
        <v>0</v>
      </c>
      <c r="AV10" s="112">
        <f t="shared" si="7"/>
        <v>0</v>
      </c>
      <c r="AW10" s="112">
        <f t="shared" si="7"/>
        <v>0</v>
      </c>
      <c r="AX10" s="112">
        <f t="shared" si="7"/>
        <v>0</v>
      </c>
      <c r="AY10" s="112">
        <f t="shared" si="7"/>
        <v>0</v>
      </c>
      <c r="AZ10" s="112">
        <f t="shared" si="7"/>
        <v>0</v>
      </c>
      <c r="BA10" s="112">
        <f t="shared" si="7"/>
        <v>0</v>
      </c>
      <c r="BB10" s="122">
        <f t="shared" si="10"/>
        <v>0</v>
      </c>
    </row>
    <row r="11" spans="1:54" customFormat="1" ht="108" x14ac:dyDescent="0.25">
      <c r="A11" s="48" t="s">
        <v>212</v>
      </c>
      <c r="B11" s="48" t="s">
        <v>212</v>
      </c>
      <c r="C11" s="48" t="s">
        <v>112</v>
      </c>
      <c r="D11" s="86" t="s">
        <v>203</v>
      </c>
      <c r="E11" s="27" t="s">
        <v>213</v>
      </c>
      <c r="F11" s="17" t="s">
        <v>138</v>
      </c>
      <c r="G11" s="18" t="s">
        <v>182</v>
      </c>
      <c r="H11" s="16"/>
      <c r="I11" s="68" t="str">
        <f t="shared" si="1"/>
        <v>Nog te beantwoorden</v>
      </c>
      <c r="J11" s="22" t="s">
        <v>183</v>
      </c>
      <c r="K11" s="19" t="s">
        <v>214</v>
      </c>
      <c r="L11" s="81"/>
      <c r="M11" s="34"/>
      <c r="N11" s="34"/>
      <c r="O11" s="46"/>
      <c r="P11" s="39"/>
      <c r="W11" s="36" t="str">
        <f t="shared" si="2"/>
        <v>Uitvragen</v>
      </c>
      <c r="X11" s="52">
        <f t="shared" si="9"/>
        <v>1</v>
      </c>
      <c r="Y11" s="56" t="s">
        <v>212</v>
      </c>
      <c r="Z11" s="35">
        <v>1</v>
      </c>
      <c r="AA11" s="35">
        <v>1</v>
      </c>
      <c r="AB11" s="35"/>
      <c r="AC11" s="35"/>
      <c r="AD11" s="35"/>
      <c r="AE11" s="35"/>
      <c r="AF11" s="35"/>
      <c r="AG11" s="35"/>
      <c r="AH11" s="69"/>
      <c r="AI11" s="65"/>
      <c r="AJ11" s="65"/>
      <c r="AK11" s="66" t="str">
        <f t="shared" si="4"/>
        <v>ok</v>
      </c>
      <c r="AL11" s="66" t="str">
        <f t="shared" si="5"/>
        <v>ok</v>
      </c>
      <c r="AM11" s="111">
        <f t="shared" si="6"/>
        <v>0</v>
      </c>
      <c r="AN11" s="112">
        <f t="shared" ref="AN11:BA16" si="11">IF(AND(AN$1="Nee",$C11=AN$2),-1,0)</f>
        <v>0</v>
      </c>
      <c r="AO11" s="112">
        <f t="shared" si="11"/>
        <v>0</v>
      </c>
      <c r="AP11" s="112">
        <f t="shared" si="11"/>
        <v>0</v>
      </c>
      <c r="AQ11" s="112">
        <f t="shared" si="11"/>
        <v>0</v>
      </c>
      <c r="AR11" s="112">
        <f t="shared" si="11"/>
        <v>0</v>
      </c>
      <c r="AS11" s="112">
        <f t="shared" si="11"/>
        <v>0</v>
      </c>
      <c r="AT11" s="112">
        <f t="shared" si="11"/>
        <v>0</v>
      </c>
      <c r="AU11" s="112">
        <f t="shared" si="11"/>
        <v>0</v>
      </c>
      <c r="AV11" s="112">
        <f t="shared" si="11"/>
        <v>0</v>
      </c>
      <c r="AW11" s="112">
        <f t="shared" si="11"/>
        <v>0</v>
      </c>
      <c r="AX11" s="112">
        <f t="shared" si="11"/>
        <v>0</v>
      </c>
      <c r="AY11" s="112">
        <f t="shared" si="11"/>
        <v>0</v>
      </c>
      <c r="AZ11" s="112">
        <f t="shared" si="11"/>
        <v>0</v>
      </c>
      <c r="BA11" s="112">
        <f t="shared" si="11"/>
        <v>0</v>
      </c>
      <c r="BB11" s="122">
        <f t="shared" si="10"/>
        <v>0</v>
      </c>
    </row>
    <row r="12" spans="1:54" customFormat="1" ht="84" x14ac:dyDescent="0.25">
      <c r="A12" s="48" t="s">
        <v>215</v>
      </c>
      <c r="B12" s="48" t="s">
        <v>215</v>
      </c>
      <c r="C12" s="48" t="s">
        <v>121</v>
      </c>
      <c r="D12" s="87" t="s">
        <v>216</v>
      </c>
      <c r="E12" s="20" t="s">
        <v>217</v>
      </c>
      <c r="F12" s="18" t="s">
        <v>138</v>
      </c>
      <c r="G12" s="18" t="s">
        <v>182</v>
      </c>
      <c r="H12" s="16" t="s">
        <v>218</v>
      </c>
      <c r="I12" s="68" t="str">
        <f t="shared" si="1"/>
        <v>Nog te beantwoorden</v>
      </c>
      <c r="J12" s="22" t="s">
        <v>183</v>
      </c>
      <c r="K12" s="19" t="s">
        <v>219</v>
      </c>
      <c r="L12" s="82"/>
      <c r="M12" s="46"/>
      <c r="N12" s="46"/>
      <c r="O12" s="46"/>
      <c r="P12" s="39"/>
      <c r="Q12" s="23"/>
      <c r="R12" s="23"/>
      <c r="S12" s="23"/>
      <c r="T12" s="23"/>
      <c r="U12" s="23"/>
      <c r="V12" s="23"/>
      <c r="W12" s="36" t="str">
        <f t="shared" si="2"/>
        <v>Uitvragen</v>
      </c>
      <c r="X12" s="52">
        <f t="shared" si="9"/>
        <v>1</v>
      </c>
      <c r="Y12" s="56" t="s">
        <v>215</v>
      </c>
      <c r="Z12" s="35">
        <v>1</v>
      </c>
      <c r="AA12" s="35">
        <v>1</v>
      </c>
      <c r="AB12" s="35"/>
      <c r="AC12" s="35"/>
      <c r="AD12" s="35"/>
      <c r="AE12" s="35"/>
      <c r="AF12" s="35"/>
      <c r="AG12" s="35"/>
      <c r="AH12" s="69"/>
      <c r="AI12" s="65"/>
      <c r="AJ12" s="65"/>
      <c r="AK12" s="66" t="str">
        <f t="shared" si="4"/>
        <v>ok</v>
      </c>
      <c r="AL12" s="66" t="str">
        <f t="shared" si="5"/>
        <v>ok</v>
      </c>
      <c r="AM12" s="111">
        <f t="shared" si="6"/>
        <v>0</v>
      </c>
      <c r="AN12" s="112">
        <f t="shared" si="11"/>
        <v>0</v>
      </c>
      <c r="AO12" s="112">
        <f t="shared" si="11"/>
        <v>0</v>
      </c>
      <c r="AP12" s="112">
        <f t="shared" si="11"/>
        <v>0</v>
      </c>
      <c r="AQ12" s="112">
        <f t="shared" si="11"/>
        <v>0</v>
      </c>
      <c r="AR12" s="112">
        <f t="shared" si="11"/>
        <v>0</v>
      </c>
      <c r="AS12" s="112">
        <f t="shared" si="11"/>
        <v>0</v>
      </c>
      <c r="AT12" s="112">
        <f t="shared" si="11"/>
        <v>0</v>
      </c>
      <c r="AU12" s="112">
        <f t="shared" si="11"/>
        <v>0</v>
      </c>
      <c r="AV12" s="112">
        <f t="shared" si="11"/>
        <v>0</v>
      </c>
      <c r="AW12" s="112">
        <f t="shared" si="11"/>
        <v>0</v>
      </c>
      <c r="AX12" s="112">
        <f t="shared" si="11"/>
        <v>0</v>
      </c>
      <c r="AY12" s="112">
        <f t="shared" si="11"/>
        <v>0</v>
      </c>
      <c r="AZ12" s="112">
        <f t="shared" si="11"/>
        <v>0</v>
      </c>
      <c r="BA12" s="112">
        <f t="shared" si="11"/>
        <v>0</v>
      </c>
      <c r="BB12" s="122">
        <f t="shared" si="10"/>
        <v>0</v>
      </c>
    </row>
    <row r="13" spans="1:54" customFormat="1" ht="84" x14ac:dyDescent="0.25">
      <c r="A13" s="48" t="s">
        <v>220</v>
      </c>
      <c r="B13" s="48" t="s">
        <v>220</v>
      </c>
      <c r="C13" s="48" t="s">
        <v>121</v>
      </c>
      <c r="D13" s="87" t="s">
        <v>216</v>
      </c>
      <c r="E13" s="27" t="s">
        <v>221</v>
      </c>
      <c r="F13" s="18" t="s">
        <v>195</v>
      </c>
      <c r="G13" s="20" t="s">
        <v>222</v>
      </c>
      <c r="H13" s="16" t="s">
        <v>218</v>
      </c>
      <c r="I13" s="68" t="str">
        <f t="shared" si="1"/>
        <v>Nog te beantwoorden</v>
      </c>
      <c r="J13" s="22" t="s">
        <v>183</v>
      </c>
      <c r="K13" s="19" t="s">
        <v>219</v>
      </c>
      <c r="L13" s="82"/>
      <c r="M13" s="23"/>
      <c r="N13" s="23"/>
      <c r="O13" s="46"/>
      <c r="P13" s="39"/>
      <c r="Q13" s="23"/>
      <c r="R13" s="23"/>
      <c r="S13" s="23"/>
      <c r="T13" s="23"/>
      <c r="U13" s="23"/>
      <c r="V13" s="23"/>
      <c r="W13" s="36" t="str">
        <f t="shared" si="2"/>
        <v>Uitvragen</v>
      </c>
      <c r="X13" s="52">
        <f t="shared" si="9"/>
        <v>1</v>
      </c>
      <c r="Y13" s="56" t="s">
        <v>220</v>
      </c>
      <c r="Z13" s="35">
        <v>1</v>
      </c>
      <c r="AA13" s="35">
        <v>1</v>
      </c>
      <c r="AB13" s="35"/>
      <c r="AC13" s="35"/>
      <c r="AD13" s="35"/>
      <c r="AE13" s="35"/>
      <c r="AF13" s="35"/>
      <c r="AG13" s="35"/>
      <c r="AH13" s="69"/>
      <c r="AI13" s="65"/>
      <c r="AJ13" s="65"/>
      <c r="AK13" s="66" t="str">
        <f t="shared" si="4"/>
        <v>ok</v>
      </c>
      <c r="AL13" s="66" t="str">
        <f t="shared" si="5"/>
        <v>ok</v>
      </c>
      <c r="AM13" s="111">
        <f t="shared" si="6"/>
        <v>0</v>
      </c>
      <c r="AN13" s="112">
        <f t="shared" si="11"/>
        <v>0</v>
      </c>
      <c r="AO13" s="112">
        <f t="shared" si="11"/>
        <v>0</v>
      </c>
      <c r="AP13" s="112">
        <f t="shared" si="11"/>
        <v>0</v>
      </c>
      <c r="AQ13" s="112">
        <f t="shared" si="11"/>
        <v>0</v>
      </c>
      <c r="AR13" s="112">
        <f t="shared" si="11"/>
        <v>0</v>
      </c>
      <c r="AS13" s="112">
        <f t="shared" si="11"/>
        <v>0</v>
      </c>
      <c r="AT13" s="112">
        <f t="shared" si="11"/>
        <v>0</v>
      </c>
      <c r="AU13" s="112">
        <f t="shared" si="11"/>
        <v>0</v>
      </c>
      <c r="AV13" s="112">
        <f t="shared" si="11"/>
        <v>0</v>
      </c>
      <c r="AW13" s="112">
        <f t="shared" si="11"/>
        <v>0</v>
      </c>
      <c r="AX13" s="112">
        <f t="shared" si="11"/>
        <v>0</v>
      </c>
      <c r="AY13" s="112">
        <f t="shared" si="11"/>
        <v>0</v>
      </c>
      <c r="AZ13" s="112">
        <f t="shared" si="11"/>
        <v>0</v>
      </c>
      <c r="BA13" s="112">
        <f t="shared" si="11"/>
        <v>0</v>
      </c>
      <c r="BB13" s="122">
        <f t="shared" si="10"/>
        <v>0</v>
      </c>
    </row>
    <row r="14" spans="1:54" customFormat="1" ht="72" x14ac:dyDescent="0.25">
      <c r="A14" s="48" t="s">
        <v>223</v>
      </c>
      <c r="B14" s="48" t="s">
        <v>223</v>
      </c>
      <c r="C14" s="48" t="s">
        <v>121</v>
      </c>
      <c r="D14" s="87" t="s">
        <v>216</v>
      </c>
      <c r="E14" s="20" t="s">
        <v>224</v>
      </c>
      <c r="F14" s="17" t="s">
        <v>195</v>
      </c>
      <c r="G14" s="20" t="s">
        <v>222</v>
      </c>
      <c r="H14" s="16" t="s">
        <v>218</v>
      </c>
      <c r="I14" s="68" t="str">
        <f t="shared" si="1"/>
        <v>Nog te beantwoorden</v>
      </c>
      <c r="J14" s="22" t="s">
        <v>183</v>
      </c>
      <c r="K14" s="19" t="s">
        <v>225</v>
      </c>
      <c r="L14" s="82"/>
      <c r="M14" s="34"/>
      <c r="N14" s="34"/>
      <c r="O14" s="46"/>
      <c r="P14" s="39"/>
      <c r="Q14" s="34"/>
      <c r="R14" s="34"/>
      <c r="S14" s="34"/>
      <c r="T14" s="34"/>
      <c r="U14" s="34"/>
      <c r="V14" s="34"/>
      <c r="W14" s="36" t="str">
        <f t="shared" si="2"/>
        <v>Uitvragen</v>
      </c>
      <c r="X14" s="52">
        <f t="shared" si="9"/>
        <v>1</v>
      </c>
      <c r="Y14" s="56" t="s">
        <v>223</v>
      </c>
      <c r="Z14" s="35">
        <v>1</v>
      </c>
      <c r="AA14" s="35">
        <v>1</v>
      </c>
      <c r="AB14" s="35"/>
      <c r="AC14" s="35"/>
      <c r="AD14" s="35"/>
      <c r="AE14" s="35"/>
      <c r="AF14" s="35"/>
      <c r="AG14" s="35"/>
      <c r="AH14" s="69"/>
      <c r="AI14" s="65"/>
      <c r="AJ14" s="65"/>
      <c r="AK14" s="66" t="str">
        <f t="shared" si="4"/>
        <v>ok</v>
      </c>
      <c r="AL14" s="66" t="str">
        <f t="shared" si="5"/>
        <v>ok</v>
      </c>
      <c r="AM14" s="111">
        <f t="shared" si="6"/>
        <v>0</v>
      </c>
      <c r="AN14" s="112">
        <f t="shared" si="11"/>
        <v>0</v>
      </c>
      <c r="AO14" s="112">
        <f t="shared" si="11"/>
        <v>0</v>
      </c>
      <c r="AP14" s="112">
        <f t="shared" si="11"/>
        <v>0</v>
      </c>
      <c r="AQ14" s="112">
        <f t="shared" si="11"/>
        <v>0</v>
      </c>
      <c r="AR14" s="112">
        <f t="shared" si="11"/>
        <v>0</v>
      </c>
      <c r="AS14" s="112">
        <f t="shared" si="11"/>
        <v>0</v>
      </c>
      <c r="AT14" s="112">
        <f t="shared" si="11"/>
        <v>0</v>
      </c>
      <c r="AU14" s="112">
        <f t="shared" si="11"/>
        <v>0</v>
      </c>
      <c r="AV14" s="112">
        <f t="shared" si="11"/>
        <v>0</v>
      </c>
      <c r="AW14" s="112">
        <f t="shared" si="11"/>
        <v>0</v>
      </c>
      <c r="AX14" s="112">
        <f t="shared" si="11"/>
        <v>0</v>
      </c>
      <c r="AY14" s="112">
        <f t="shared" si="11"/>
        <v>0</v>
      </c>
      <c r="AZ14" s="112">
        <f t="shared" si="11"/>
        <v>0</v>
      </c>
      <c r="BA14" s="112">
        <f t="shared" si="11"/>
        <v>0</v>
      </c>
      <c r="BB14" s="122">
        <f t="shared" si="10"/>
        <v>0</v>
      </c>
    </row>
    <row r="15" spans="1:54" customFormat="1" ht="24" x14ac:dyDescent="0.25">
      <c r="A15" s="48" t="s">
        <v>226</v>
      </c>
      <c r="B15" s="48" t="s">
        <v>227</v>
      </c>
      <c r="C15" s="48" t="s">
        <v>125</v>
      </c>
      <c r="D15" s="86" t="s">
        <v>228</v>
      </c>
      <c r="E15" s="18" t="s">
        <v>229</v>
      </c>
      <c r="F15" s="17" t="s">
        <v>138</v>
      </c>
      <c r="G15" s="18" t="s">
        <v>182</v>
      </c>
      <c r="H15" s="16"/>
      <c r="I15" s="68" t="str">
        <f t="shared" si="1"/>
        <v>Nog te beantwoorden</v>
      </c>
      <c r="J15" s="22" t="s">
        <v>183</v>
      </c>
      <c r="K15" s="19" t="s">
        <v>230</v>
      </c>
      <c r="L15" s="81"/>
      <c r="M15" s="46"/>
      <c r="N15" s="46"/>
      <c r="O15" s="46"/>
      <c r="P15" s="39"/>
      <c r="Q15" s="34"/>
      <c r="R15" s="34"/>
      <c r="S15" s="34"/>
      <c r="T15" s="34"/>
      <c r="U15" s="34"/>
      <c r="V15" s="34"/>
      <c r="W15" s="36" t="str">
        <f t="shared" si="2"/>
        <v>Uitvragen</v>
      </c>
      <c r="X15" s="52">
        <f t="shared" si="9"/>
        <v>1</v>
      </c>
      <c r="Y15" s="56" t="s">
        <v>226</v>
      </c>
      <c r="Z15" s="35">
        <v>1</v>
      </c>
      <c r="AA15" s="35">
        <v>1</v>
      </c>
      <c r="AB15" s="35"/>
      <c r="AC15" s="35"/>
      <c r="AD15" s="35"/>
      <c r="AE15" s="35"/>
      <c r="AF15" s="35"/>
      <c r="AG15" s="35"/>
      <c r="AH15" s="69"/>
      <c r="AI15" s="65">
        <v>2</v>
      </c>
      <c r="AJ15" s="65"/>
      <c r="AK15" s="66" t="str">
        <f t="shared" si="4"/>
        <v>ok</v>
      </c>
      <c r="AL15" s="66" t="str">
        <f t="shared" si="5"/>
        <v>ok</v>
      </c>
      <c r="AM15" s="111">
        <f t="shared" ref="AM15:AM25" si="12">IF(SUM(AN15:BA15)&lt;0,-1,0)</f>
        <v>0</v>
      </c>
      <c r="AN15" s="112">
        <f t="shared" si="11"/>
        <v>0</v>
      </c>
      <c r="AO15" s="112">
        <f t="shared" si="11"/>
        <v>0</v>
      </c>
      <c r="AP15" s="112">
        <f t="shared" si="11"/>
        <v>0</v>
      </c>
      <c r="AQ15" s="112">
        <f t="shared" si="11"/>
        <v>0</v>
      </c>
      <c r="AR15" s="112">
        <f t="shared" si="11"/>
        <v>0</v>
      </c>
      <c r="AS15" s="112">
        <f t="shared" si="11"/>
        <v>0</v>
      </c>
      <c r="AT15" s="112">
        <f t="shared" si="11"/>
        <v>0</v>
      </c>
      <c r="AU15" s="112">
        <f t="shared" si="11"/>
        <v>0</v>
      </c>
      <c r="AV15" s="112">
        <f t="shared" si="11"/>
        <v>0</v>
      </c>
      <c r="AW15" s="112">
        <f t="shared" si="11"/>
        <v>0</v>
      </c>
      <c r="AX15" s="112">
        <f t="shared" si="11"/>
        <v>0</v>
      </c>
      <c r="AY15" s="112">
        <f t="shared" si="11"/>
        <v>0</v>
      </c>
      <c r="AZ15" s="112">
        <f t="shared" si="11"/>
        <v>0</v>
      </c>
      <c r="BA15" s="112">
        <f t="shared" si="11"/>
        <v>0</v>
      </c>
      <c r="BB15" s="122">
        <f t="shared" si="10"/>
        <v>0</v>
      </c>
    </row>
    <row r="16" spans="1:54" customFormat="1" ht="60" x14ac:dyDescent="0.25">
      <c r="A16" s="48" t="s">
        <v>231</v>
      </c>
      <c r="B16" s="48" t="s">
        <v>232</v>
      </c>
      <c r="C16" s="48" t="s">
        <v>125</v>
      </c>
      <c r="D16" s="86" t="s">
        <v>228</v>
      </c>
      <c r="E16" s="18" t="s">
        <v>233</v>
      </c>
      <c r="F16" s="17" t="s">
        <v>195</v>
      </c>
      <c r="G16" s="18" t="s">
        <v>182</v>
      </c>
      <c r="H16" s="16"/>
      <c r="I16" s="68" t="str">
        <f t="shared" si="1"/>
        <v>Nog te beantwoorden</v>
      </c>
      <c r="J16" s="22" t="s">
        <v>183</v>
      </c>
      <c r="K16" s="33" t="s">
        <v>234</v>
      </c>
      <c r="L16" s="81"/>
      <c r="M16" s="46"/>
      <c r="N16" s="46"/>
      <c r="O16" s="46"/>
      <c r="P16" s="39"/>
      <c r="Q16" s="34"/>
      <c r="R16" s="34"/>
      <c r="S16" s="34"/>
      <c r="T16" s="34"/>
      <c r="U16" s="34"/>
      <c r="V16" s="34"/>
      <c r="W16" s="36" t="str">
        <f t="shared" si="2"/>
        <v>Uitvragen</v>
      </c>
      <c r="X16" s="52">
        <f t="shared" si="9"/>
        <v>1</v>
      </c>
      <c r="Y16" s="56" t="s">
        <v>231</v>
      </c>
      <c r="Z16" s="35">
        <v>1</v>
      </c>
      <c r="AA16" s="35">
        <v>1</v>
      </c>
      <c r="AB16" s="35"/>
      <c r="AC16" s="35">
        <v>1</v>
      </c>
      <c r="AD16" s="35"/>
      <c r="AE16" s="35"/>
      <c r="AF16" s="35"/>
      <c r="AG16" s="35"/>
      <c r="AH16" s="69"/>
      <c r="AI16" s="65">
        <v>2</v>
      </c>
      <c r="AJ16" s="65"/>
      <c r="AK16" s="66" t="str">
        <f t="shared" si="4"/>
        <v>ok</v>
      </c>
      <c r="AL16" s="66" t="str">
        <f t="shared" si="5"/>
        <v>ok</v>
      </c>
      <c r="AM16" s="111">
        <f t="shared" si="12"/>
        <v>0</v>
      </c>
      <c r="AN16" s="112">
        <f t="shared" si="11"/>
        <v>0</v>
      </c>
      <c r="AO16" s="112">
        <f t="shared" si="11"/>
        <v>0</v>
      </c>
      <c r="AP16" s="112">
        <f t="shared" si="11"/>
        <v>0</v>
      </c>
      <c r="AQ16" s="112">
        <f t="shared" si="11"/>
        <v>0</v>
      </c>
      <c r="AR16" s="112">
        <f t="shared" si="11"/>
        <v>0</v>
      </c>
      <c r="AS16" s="112">
        <f t="shared" si="11"/>
        <v>0</v>
      </c>
      <c r="AT16" s="112">
        <f t="shared" si="11"/>
        <v>0</v>
      </c>
      <c r="AU16" s="112">
        <f t="shared" si="11"/>
        <v>0</v>
      </c>
      <c r="AV16" s="112">
        <f t="shared" si="11"/>
        <v>0</v>
      </c>
      <c r="AW16" s="112">
        <f t="shared" si="11"/>
        <v>0</v>
      </c>
      <c r="AX16" s="112">
        <f t="shared" si="11"/>
        <v>0</v>
      </c>
      <c r="AY16" s="112">
        <f t="shared" si="11"/>
        <v>0</v>
      </c>
      <c r="AZ16" s="112">
        <f t="shared" si="11"/>
        <v>0</v>
      </c>
      <c r="BA16" s="112">
        <f t="shared" si="11"/>
        <v>0</v>
      </c>
      <c r="BB16" s="122">
        <f t="shared" si="10"/>
        <v>0</v>
      </c>
    </row>
    <row r="17" spans="1:54" customFormat="1" ht="252" x14ac:dyDescent="0.25">
      <c r="A17" s="48" t="s">
        <v>235</v>
      </c>
      <c r="B17" s="48" t="s">
        <v>236</v>
      </c>
      <c r="C17" s="48" t="s">
        <v>125</v>
      </c>
      <c r="D17" s="86" t="s">
        <v>237</v>
      </c>
      <c r="E17" s="21" t="s">
        <v>238</v>
      </c>
      <c r="F17" s="17" t="s">
        <v>138</v>
      </c>
      <c r="G17" s="18" t="s">
        <v>182</v>
      </c>
      <c r="H17" s="17"/>
      <c r="I17" s="68" t="str">
        <f t="shared" si="1"/>
        <v>Nog te beantwoorden</v>
      </c>
      <c r="J17" s="22" t="s">
        <v>183</v>
      </c>
      <c r="K17" s="19" t="s">
        <v>239</v>
      </c>
      <c r="L17" s="81"/>
      <c r="M17" s="46"/>
      <c r="N17" s="46"/>
      <c r="O17" s="46"/>
      <c r="P17" s="39"/>
      <c r="Q17" s="34"/>
      <c r="R17" s="34"/>
      <c r="S17" s="34"/>
      <c r="T17" s="34"/>
      <c r="U17" s="34"/>
      <c r="V17" s="34"/>
      <c r="W17" s="36" t="str">
        <f t="shared" si="2"/>
        <v>Uitvragen</v>
      </c>
      <c r="X17" s="52">
        <f t="shared" si="9"/>
        <v>1</v>
      </c>
      <c r="Y17" s="56" t="s">
        <v>235</v>
      </c>
      <c r="Z17" s="35">
        <v>1</v>
      </c>
      <c r="AA17" s="35">
        <v>1</v>
      </c>
      <c r="AB17" s="35"/>
      <c r="AC17" s="35">
        <v>1</v>
      </c>
      <c r="AD17" s="35"/>
      <c r="AE17" s="35"/>
      <c r="AF17" s="35"/>
      <c r="AG17" s="35"/>
      <c r="AH17" s="69"/>
      <c r="AI17" s="65"/>
      <c r="AJ17" s="65"/>
      <c r="AK17" s="66" t="str">
        <f t="shared" si="4"/>
        <v>ok</v>
      </c>
      <c r="AL17" s="66" t="str">
        <f t="shared" si="5"/>
        <v>ok</v>
      </c>
      <c r="AM17" s="111">
        <f t="shared" si="12"/>
        <v>0</v>
      </c>
      <c r="AN17" s="112">
        <f t="shared" ref="AN17:BA18" si="13">IF(AND(AN$1="Nee",$C17=AN$2),-1,0)</f>
        <v>0</v>
      </c>
      <c r="AO17" s="112">
        <f t="shared" si="13"/>
        <v>0</v>
      </c>
      <c r="AP17" s="112">
        <f t="shared" si="13"/>
        <v>0</v>
      </c>
      <c r="AQ17" s="112">
        <f t="shared" si="13"/>
        <v>0</v>
      </c>
      <c r="AR17" s="112">
        <f t="shared" si="13"/>
        <v>0</v>
      </c>
      <c r="AS17" s="112">
        <f t="shared" si="13"/>
        <v>0</v>
      </c>
      <c r="AT17" s="112">
        <f t="shared" si="13"/>
        <v>0</v>
      </c>
      <c r="AU17" s="112">
        <f t="shared" si="13"/>
        <v>0</v>
      </c>
      <c r="AV17" s="112">
        <f t="shared" si="13"/>
        <v>0</v>
      </c>
      <c r="AW17" s="112">
        <f t="shared" si="13"/>
        <v>0</v>
      </c>
      <c r="AX17" s="112">
        <f t="shared" si="13"/>
        <v>0</v>
      </c>
      <c r="AY17" s="112">
        <f t="shared" si="13"/>
        <v>0</v>
      </c>
      <c r="AZ17" s="112">
        <f t="shared" si="13"/>
        <v>0</v>
      </c>
      <c r="BA17" s="112">
        <f t="shared" si="13"/>
        <v>0</v>
      </c>
      <c r="BB17" s="122">
        <f t="shared" si="10"/>
        <v>0</v>
      </c>
    </row>
    <row r="18" spans="1:54" customFormat="1" ht="144" x14ac:dyDescent="0.25">
      <c r="A18" s="48" t="s">
        <v>240</v>
      </c>
      <c r="B18" s="48" t="s">
        <v>241</v>
      </c>
      <c r="C18" s="48" t="s">
        <v>125</v>
      </c>
      <c r="D18" s="86" t="s">
        <v>237</v>
      </c>
      <c r="E18" s="21" t="s">
        <v>242</v>
      </c>
      <c r="F18" s="17" t="s">
        <v>138</v>
      </c>
      <c r="G18" s="18" t="s">
        <v>182</v>
      </c>
      <c r="H18" s="17"/>
      <c r="I18" s="68" t="str">
        <f t="shared" si="1"/>
        <v>Nog te beantwoorden</v>
      </c>
      <c r="J18" s="22" t="s">
        <v>183</v>
      </c>
      <c r="K18" s="19" t="s">
        <v>243</v>
      </c>
      <c r="L18" s="81"/>
      <c r="M18" s="46"/>
      <c r="N18" s="46"/>
      <c r="O18" s="46"/>
      <c r="P18" s="39"/>
      <c r="Q18" s="34"/>
      <c r="R18" s="34"/>
      <c r="S18" s="34"/>
      <c r="T18" s="34"/>
      <c r="U18" s="34"/>
      <c r="V18" s="34"/>
      <c r="W18" s="36" t="str">
        <f t="shared" si="2"/>
        <v>Uitvragen</v>
      </c>
      <c r="X18" s="52">
        <f t="shared" si="9"/>
        <v>1</v>
      </c>
      <c r="Y18" s="56" t="s">
        <v>240</v>
      </c>
      <c r="Z18" s="35">
        <v>1</v>
      </c>
      <c r="AA18" s="35">
        <v>1</v>
      </c>
      <c r="AB18" s="35"/>
      <c r="AC18" s="35">
        <v>1</v>
      </c>
      <c r="AD18" s="35"/>
      <c r="AE18" s="35"/>
      <c r="AF18" s="35"/>
      <c r="AG18" s="35"/>
      <c r="AH18" s="69"/>
      <c r="AI18" s="65"/>
      <c r="AJ18" s="65"/>
      <c r="AK18" s="66" t="str">
        <f t="shared" si="4"/>
        <v>ok</v>
      </c>
      <c r="AL18" s="66" t="str">
        <f t="shared" si="5"/>
        <v>ok</v>
      </c>
      <c r="AM18" s="111">
        <f t="shared" si="12"/>
        <v>0</v>
      </c>
      <c r="AN18" s="112">
        <f t="shared" si="13"/>
        <v>0</v>
      </c>
      <c r="AO18" s="112">
        <f t="shared" si="13"/>
        <v>0</v>
      </c>
      <c r="AP18" s="112">
        <f t="shared" si="13"/>
        <v>0</v>
      </c>
      <c r="AQ18" s="112">
        <f t="shared" si="13"/>
        <v>0</v>
      </c>
      <c r="AR18" s="112">
        <f t="shared" si="13"/>
        <v>0</v>
      </c>
      <c r="AS18" s="112">
        <f t="shared" si="13"/>
        <v>0</v>
      </c>
      <c r="AT18" s="112">
        <f t="shared" si="13"/>
        <v>0</v>
      </c>
      <c r="AU18" s="112">
        <f t="shared" si="13"/>
        <v>0</v>
      </c>
      <c r="AV18" s="112">
        <f t="shared" si="13"/>
        <v>0</v>
      </c>
      <c r="AW18" s="112">
        <f t="shared" si="13"/>
        <v>0</v>
      </c>
      <c r="AX18" s="112">
        <f t="shared" si="13"/>
        <v>0</v>
      </c>
      <c r="AY18" s="112">
        <f t="shared" si="13"/>
        <v>0</v>
      </c>
      <c r="AZ18" s="112">
        <f t="shared" si="13"/>
        <v>0</v>
      </c>
      <c r="BA18" s="112">
        <f t="shared" si="13"/>
        <v>0</v>
      </c>
      <c r="BB18" s="122">
        <f t="shared" si="10"/>
        <v>0</v>
      </c>
    </row>
    <row r="19" spans="1:54" customFormat="1" ht="96" x14ac:dyDescent="0.25">
      <c r="A19" s="48" t="s">
        <v>244</v>
      </c>
      <c r="B19" s="48" t="s">
        <v>245</v>
      </c>
      <c r="C19" s="48" t="s">
        <v>125</v>
      </c>
      <c r="D19" s="86" t="s">
        <v>246</v>
      </c>
      <c r="E19" s="21" t="s">
        <v>247</v>
      </c>
      <c r="F19" s="17" t="s">
        <v>138</v>
      </c>
      <c r="G19" s="18" t="s">
        <v>182</v>
      </c>
      <c r="H19" s="17"/>
      <c r="I19" s="68" t="str">
        <f t="shared" si="1"/>
        <v>Nog te beantwoorden</v>
      </c>
      <c r="J19" s="22" t="s">
        <v>183</v>
      </c>
      <c r="K19" s="19"/>
      <c r="L19" s="81"/>
      <c r="M19" s="46"/>
      <c r="N19" s="46"/>
      <c r="O19" s="46"/>
      <c r="P19" s="39"/>
      <c r="Q19" s="34"/>
      <c r="R19" s="34"/>
      <c r="S19" s="34"/>
      <c r="T19" s="34"/>
      <c r="U19" s="34"/>
      <c r="V19" s="34"/>
      <c r="W19" s="36" t="str">
        <f t="shared" si="2"/>
        <v>Uitvragen</v>
      </c>
      <c r="X19" s="52">
        <f t="shared" si="9"/>
        <v>1</v>
      </c>
      <c r="Y19" s="56" t="s">
        <v>244</v>
      </c>
      <c r="Z19" s="35">
        <v>1</v>
      </c>
      <c r="AA19" s="35">
        <v>1</v>
      </c>
      <c r="AB19" s="35"/>
      <c r="AC19" s="35"/>
      <c r="AD19" s="35"/>
      <c r="AE19" s="35"/>
      <c r="AF19" s="35"/>
      <c r="AG19" s="35"/>
      <c r="AH19" s="69"/>
      <c r="AI19" s="65"/>
      <c r="AJ19" s="65"/>
      <c r="AK19" s="66" t="str">
        <f t="shared" si="4"/>
        <v>ok</v>
      </c>
      <c r="AL19" s="66" t="str">
        <f t="shared" si="5"/>
        <v>ok</v>
      </c>
      <c r="AM19" s="111">
        <f t="shared" si="12"/>
        <v>0</v>
      </c>
      <c r="AN19" s="112">
        <f t="shared" ref="AN19:BA22" si="14">IF(AND(AN$1="Nee",$C19=AN$2),-1,0)</f>
        <v>0</v>
      </c>
      <c r="AO19" s="112">
        <f t="shared" si="14"/>
        <v>0</v>
      </c>
      <c r="AP19" s="112">
        <f t="shared" si="14"/>
        <v>0</v>
      </c>
      <c r="AQ19" s="112">
        <f t="shared" si="14"/>
        <v>0</v>
      </c>
      <c r="AR19" s="112">
        <f t="shared" si="14"/>
        <v>0</v>
      </c>
      <c r="AS19" s="112">
        <f t="shared" si="14"/>
        <v>0</v>
      </c>
      <c r="AT19" s="112">
        <f t="shared" si="14"/>
        <v>0</v>
      </c>
      <c r="AU19" s="112">
        <f t="shared" si="14"/>
        <v>0</v>
      </c>
      <c r="AV19" s="112">
        <f t="shared" si="14"/>
        <v>0</v>
      </c>
      <c r="AW19" s="112">
        <f t="shared" si="14"/>
        <v>0</v>
      </c>
      <c r="AX19" s="112">
        <f t="shared" si="14"/>
        <v>0</v>
      </c>
      <c r="AY19" s="112">
        <f t="shared" si="14"/>
        <v>0</v>
      </c>
      <c r="AZ19" s="112">
        <f t="shared" si="14"/>
        <v>0</v>
      </c>
      <c r="BA19" s="112">
        <f t="shared" si="14"/>
        <v>0</v>
      </c>
      <c r="BB19" s="122">
        <f t="shared" si="10"/>
        <v>0</v>
      </c>
    </row>
    <row r="20" spans="1:54" customFormat="1" ht="72" x14ac:dyDescent="0.25">
      <c r="A20" s="48" t="s">
        <v>248</v>
      </c>
      <c r="B20" s="48" t="s">
        <v>249</v>
      </c>
      <c r="C20" s="48" t="s">
        <v>125</v>
      </c>
      <c r="D20" s="86" t="s">
        <v>250</v>
      </c>
      <c r="E20" s="18" t="s">
        <v>251</v>
      </c>
      <c r="F20" s="17" t="s">
        <v>138</v>
      </c>
      <c r="G20" s="18" t="s">
        <v>182</v>
      </c>
      <c r="H20" s="17"/>
      <c r="I20" s="68" t="str">
        <f t="shared" si="1"/>
        <v>Nog te beantwoorden</v>
      </c>
      <c r="J20" s="22" t="s">
        <v>183</v>
      </c>
      <c r="K20" s="19" t="s">
        <v>252</v>
      </c>
      <c r="L20" s="81"/>
      <c r="M20" s="46"/>
      <c r="N20" s="46"/>
      <c r="O20" s="46"/>
      <c r="P20" s="39"/>
      <c r="Q20" s="34"/>
      <c r="R20" s="34"/>
      <c r="S20" s="34"/>
      <c r="T20" s="34"/>
      <c r="U20" s="34"/>
      <c r="V20" s="34"/>
      <c r="W20" s="36" t="str">
        <f t="shared" si="2"/>
        <v>Uitvragen</v>
      </c>
      <c r="X20" s="52">
        <f t="shared" si="9"/>
        <v>1</v>
      </c>
      <c r="Y20" s="56" t="s">
        <v>248</v>
      </c>
      <c r="Z20" s="35"/>
      <c r="AA20" s="35"/>
      <c r="AB20" s="35">
        <v>1</v>
      </c>
      <c r="AC20" s="35">
        <v>1</v>
      </c>
      <c r="AD20" s="35"/>
      <c r="AE20" s="35"/>
      <c r="AF20" s="35"/>
      <c r="AG20" s="35"/>
      <c r="AH20" s="69"/>
      <c r="AI20" s="65"/>
      <c r="AJ20" s="65"/>
      <c r="AK20" s="66" t="str">
        <f t="shared" si="4"/>
        <v>ok</v>
      </c>
      <c r="AL20" s="66" t="str">
        <f t="shared" si="5"/>
        <v>ok</v>
      </c>
      <c r="AM20" s="111">
        <f t="shared" si="12"/>
        <v>0</v>
      </c>
      <c r="AN20" s="112">
        <f t="shared" si="14"/>
        <v>0</v>
      </c>
      <c r="AO20" s="112">
        <f t="shared" si="14"/>
        <v>0</v>
      </c>
      <c r="AP20" s="112">
        <f t="shared" si="14"/>
        <v>0</v>
      </c>
      <c r="AQ20" s="112">
        <f t="shared" si="14"/>
        <v>0</v>
      </c>
      <c r="AR20" s="112">
        <f t="shared" si="14"/>
        <v>0</v>
      </c>
      <c r="AS20" s="112">
        <f t="shared" si="14"/>
        <v>0</v>
      </c>
      <c r="AT20" s="112">
        <f t="shared" si="14"/>
        <v>0</v>
      </c>
      <c r="AU20" s="112">
        <f t="shared" si="14"/>
        <v>0</v>
      </c>
      <c r="AV20" s="112">
        <f t="shared" si="14"/>
        <v>0</v>
      </c>
      <c r="AW20" s="112">
        <f t="shared" si="14"/>
        <v>0</v>
      </c>
      <c r="AX20" s="112">
        <f t="shared" si="14"/>
        <v>0</v>
      </c>
      <c r="AY20" s="112">
        <f t="shared" si="14"/>
        <v>0</v>
      </c>
      <c r="AZ20" s="112">
        <f t="shared" si="14"/>
        <v>0</v>
      </c>
      <c r="BA20" s="112">
        <f t="shared" si="14"/>
        <v>0</v>
      </c>
      <c r="BB20" s="122">
        <f t="shared" si="10"/>
        <v>0</v>
      </c>
    </row>
    <row r="21" spans="1:54" customFormat="1" ht="36" x14ac:dyDescent="0.25">
      <c r="A21" s="48" t="s">
        <v>253</v>
      </c>
      <c r="B21" s="48" t="s">
        <v>254</v>
      </c>
      <c r="C21" s="48" t="s">
        <v>125</v>
      </c>
      <c r="D21" s="86" t="s">
        <v>250</v>
      </c>
      <c r="E21" s="18" t="s">
        <v>255</v>
      </c>
      <c r="F21" s="17" t="s">
        <v>138</v>
      </c>
      <c r="G21" s="18" t="s">
        <v>182</v>
      </c>
      <c r="H21" s="17"/>
      <c r="I21" s="68" t="str">
        <f t="shared" si="1"/>
        <v>Nog te beantwoorden</v>
      </c>
      <c r="J21" s="22" t="s">
        <v>183</v>
      </c>
      <c r="K21" s="19" t="s">
        <v>256</v>
      </c>
      <c r="L21" s="81"/>
      <c r="M21" s="46"/>
      <c r="N21" s="46"/>
      <c r="O21" s="46"/>
      <c r="P21" s="39"/>
      <c r="Q21" s="34"/>
      <c r="R21" s="34"/>
      <c r="S21" s="34"/>
      <c r="T21" s="34"/>
      <c r="U21" s="34"/>
      <c r="V21" s="34"/>
      <c r="W21" s="36" t="str">
        <f t="shared" si="2"/>
        <v>Uitvragen</v>
      </c>
      <c r="X21" s="52">
        <f t="shared" si="9"/>
        <v>1</v>
      </c>
      <c r="Y21" s="56" t="s">
        <v>253</v>
      </c>
      <c r="Z21" s="35">
        <v>1</v>
      </c>
      <c r="AA21" s="35">
        <v>1</v>
      </c>
      <c r="AB21" s="35"/>
      <c r="AC21" s="35">
        <v>1</v>
      </c>
      <c r="AD21" s="35"/>
      <c r="AE21" s="35"/>
      <c r="AF21" s="35"/>
      <c r="AG21" s="35"/>
      <c r="AH21" s="69"/>
      <c r="AI21" s="65"/>
      <c r="AJ21" s="65"/>
      <c r="AK21" s="66" t="str">
        <f t="shared" si="4"/>
        <v>ok</v>
      </c>
      <c r="AL21" s="66" t="str">
        <f t="shared" si="5"/>
        <v>ok</v>
      </c>
      <c r="AM21" s="111">
        <f t="shared" si="12"/>
        <v>0</v>
      </c>
      <c r="AN21" s="112">
        <f t="shared" si="14"/>
        <v>0</v>
      </c>
      <c r="AO21" s="112">
        <f t="shared" si="14"/>
        <v>0</v>
      </c>
      <c r="AP21" s="112">
        <f t="shared" si="14"/>
        <v>0</v>
      </c>
      <c r="AQ21" s="112">
        <f t="shared" si="14"/>
        <v>0</v>
      </c>
      <c r="AR21" s="112">
        <f t="shared" si="14"/>
        <v>0</v>
      </c>
      <c r="AS21" s="112">
        <f t="shared" si="14"/>
        <v>0</v>
      </c>
      <c r="AT21" s="112">
        <f t="shared" si="14"/>
        <v>0</v>
      </c>
      <c r="AU21" s="112">
        <f t="shared" si="14"/>
        <v>0</v>
      </c>
      <c r="AV21" s="112">
        <f t="shared" si="14"/>
        <v>0</v>
      </c>
      <c r="AW21" s="112">
        <f t="shared" si="14"/>
        <v>0</v>
      </c>
      <c r="AX21" s="112">
        <f t="shared" si="14"/>
        <v>0</v>
      </c>
      <c r="AY21" s="112">
        <f t="shared" si="14"/>
        <v>0</v>
      </c>
      <c r="AZ21" s="112">
        <f t="shared" si="14"/>
        <v>0</v>
      </c>
      <c r="BA21" s="112">
        <f t="shared" si="14"/>
        <v>0</v>
      </c>
      <c r="BB21" s="122">
        <f t="shared" si="10"/>
        <v>0</v>
      </c>
    </row>
    <row r="22" spans="1:54" customFormat="1" ht="48" x14ac:dyDescent="0.25">
      <c r="A22" s="48" t="s">
        <v>257</v>
      </c>
      <c r="B22" s="48" t="s">
        <v>258</v>
      </c>
      <c r="C22" s="48" t="s">
        <v>125</v>
      </c>
      <c r="D22" s="86" t="s">
        <v>259</v>
      </c>
      <c r="E22" s="20" t="s">
        <v>260</v>
      </c>
      <c r="F22" s="17" t="s">
        <v>138</v>
      </c>
      <c r="G22" s="18" t="s">
        <v>182</v>
      </c>
      <c r="H22" s="16"/>
      <c r="I22" s="68" t="str">
        <f t="shared" si="1"/>
        <v>Nog te beantwoorden</v>
      </c>
      <c r="J22" s="22" t="s">
        <v>183</v>
      </c>
      <c r="K22" s="19" t="s">
        <v>261</v>
      </c>
      <c r="L22" s="81"/>
      <c r="M22" s="46"/>
      <c r="N22" s="46"/>
      <c r="O22" s="46"/>
      <c r="P22" s="39"/>
      <c r="Q22" s="34"/>
      <c r="R22" s="34"/>
      <c r="S22" s="34"/>
      <c r="T22" s="34"/>
      <c r="U22" s="34"/>
      <c r="V22" s="34"/>
      <c r="W22" s="36" t="str">
        <f t="shared" si="2"/>
        <v>Uitvragen</v>
      </c>
      <c r="X22" s="52">
        <f t="shared" si="9"/>
        <v>1</v>
      </c>
      <c r="Y22" s="56" t="s">
        <v>257</v>
      </c>
      <c r="Z22" s="35">
        <v>1</v>
      </c>
      <c r="AA22" s="35">
        <v>1</v>
      </c>
      <c r="AB22" s="35"/>
      <c r="AC22" s="35"/>
      <c r="AD22" s="35"/>
      <c r="AE22" s="35"/>
      <c r="AF22" s="35"/>
      <c r="AG22" s="35"/>
      <c r="AH22" s="69"/>
      <c r="AI22" s="65"/>
      <c r="AJ22" s="65"/>
      <c r="AK22" s="66" t="str">
        <f t="shared" si="4"/>
        <v>ok</v>
      </c>
      <c r="AL22" s="66" t="str">
        <f t="shared" si="5"/>
        <v>ok</v>
      </c>
      <c r="AM22" s="111">
        <f t="shared" si="12"/>
        <v>0</v>
      </c>
      <c r="AN22" s="112">
        <f t="shared" si="14"/>
        <v>0</v>
      </c>
      <c r="AO22" s="112">
        <f t="shared" si="14"/>
        <v>0</v>
      </c>
      <c r="AP22" s="112">
        <f t="shared" si="14"/>
        <v>0</v>
      </c>
      <c r="AQ22" s="112">
        <f t="shared" si="14"/>
        <v>0</v>
      </c>
      <c r="AR22" s="112">
        <f t="shared" si="14"/>
        <v>0</v>
      </c>
      <c r="AS22" s="112">
        <f t="shared" si="14"/>
        <v>0</v>
      </c>
      <c r="AT22" s="112">
        <f t="shared" si="14"/>
        <v>0</v>
      </c>
      <c r="AU22" s="112">
        <f t="shared" si="14"/>
        <v>0</v>
      </c>
      <c r="AV22" s="112">
        <f t="shared" si="14"/>
        <v>0</v>
      </c>
      <c r="AW22" s="112">
        <f t="shared" si="14"/>
        <v>0</v>
      </c>
      <c r="AX22" s="112">
        <f t="shared" si="14"/>
        <v>0</v>
      </c>
      <c r="AY22" s="112">
        <f t="shared" si="14"/>
        <v>0</v>
      </c>
      <c r="AZ22" s="112">
        <f t="shared" si="14"/>
        <v>0</v>
      </c>
      <c r="BA22" s="112">
        <f t="shared" si="14"/>
        <v>0</v>
      </c>
      <c r="BB22" s="122">
        <f t="shared" si="10"/>
        <v>0</v>
      </c>
    </row>
    <row r="23" spans="1:54" customFormat="1" ht="60" x14ac:dyDescent="0.25">
      <c r="A23" s="48" t="s">
        <v>258</v>
      </c>
      <c r="B23" s="48" t="s">
        <v>262</v>
      </c>
      <c r="C23" s="48" t="s">
        <v>125</v>
      </c>
      <c r="D23" s="86" t="s">
        <v>263</v>
      </c>
      <c r="E23" s="18" t="s">
        <v>264</v>
      </c>
      <c r="F23" s="17" t="s">
        <v>138</v>
      </c>
      <c r="G23" s="18" t="s">
        <v>182</v>
      </c>
      <c r="H23" s="32"/>
      <c r="I23" s="68" t="str">
        <f t="shared" si="1"/>
        <v>Nog te beantwoorden</v>
      </c>
      <c r="J23" s="22" t="s">
        <v>183</v>
      </c>
      <c r="K23" s="19"/>
      <c r="L23" s="81"/>
      <c r="M23" s="46"/>
      <c r="N23" s="46"/>
      <c r="O23" s="46"/>
      <c r="P23" s="39"/>
      <c r="Q23" s="34"/>
      <c r="R23" s="34"/>
      <c r="S23" s="34"/>
      <c r="T23" s="34"/>
      <c r="U23" s="34"/>
      <c r="V23" s="34"/>
      <c r="W23" s="36" t="str">
        <f t="shared" ref="W23:W45" si="15">IF(AND(OR(_OnPrem*Z23=1,_ICT_UMC*AA23=1,_KOPPELING*AB23=1,_SaaS*AC23=1,_Support*AD23=1,_SLA_EDU*AE23=1,_Medisch*AF23=1,_Data*AG23=1,_Toev0*AH23),X23=1,AK23="ok",AL23="ok",AM23=0),"Uitvragen","Vervallen")</f>
        <v>Uitvragen</v>
      </c>
      <c r="X23" s="52">
        <f t="shared" si="9"/>
        <v>1</v>
      </c>
      <c r="Y23" s="56" t="s">
        <v>258</v>
      </c>
      <c r="Z23" s="35">
        <v>1</v>
      </c>
      <c r="AA23" s="35">
        <v>1</v>
      </c>
      <c r="AB23" s="35">
        <v>1</v>
      </c>
      <c r="AC23" s="35">
        <v>1</v>
      </c>
      <c r="AD23" s="35"/>
      <c r="AE23" s="35"/>
      <c r="AF23" s="35"/>
      <c r="AG23" s="35"/>
      <c r="AH23" s="69"/>
      <c r="AI23" s="65"/>
      <c r="AJ23" s="65"/>
      <c r="AK23" s="66" t="str">
        <f t="shared" si="4"/>
        <v>ok</v>
      </c>
      <c r="AL23" s="66" t="str">
        <f t="shared" si="5"/>
        <v>ok</v>
      </c>
      <c r="AM23" s="111">
        <f t="shared" si="12"/>
        <v>0</v>
      </c>
      <c r="AN23" s="112">
        <f t="shared" ref="AN23:BA25" si="16">IF(AND(AN$1="Nee",$C23=AN$2),-1,0)</f>
        <v>0</v>
      </c>
      <c r="AO23" s="112">
        <f t="shared" si="16"/>
        <v>0</v>
      </c>
      <c r="AP23" s="112">
        <f t="shared" si="16"/>
        <v>0</v>
      </c>
      <c r="AQ23" s="112">
        <f t="shared" si="16"/>
        <v>0</v>
      </c>
      <c r="AR23" s="112">
        <f t="shared" si="16"/>
        <v>0</v>
      </c>
      <c r="AS23" s="112">
        <f t="shared" si="16"/>
        <v>0</v>
      </c>
      <c r="AT23" s="112">
        <f t="shared" si="16"/>
        <v>0</v>
      </c>
      <c r="AU23" s="112">
        <f t="shared" si="16"/>
        <v>0</v>
      </c>
      <c r="AV23" s="112">
        <f t="shared" si="16"/>
        <v>0</v>
      </c>
      <c r="AW23" s="112">
        <f t="shared" si="16"/>
        <v>0</v>
      </c>
      <c r="AX23" s="112">
        <f t="shared" si="16"/>
        <v>0</v>
      </c>
      <c r="AY23" s="112">
        <f t="shared" si="16"/>
        <v>0</v>
      </c>
      <c r="AZ23" s="112">
        <f t="shared" si="16"/>
        <v>0</v>
      </c>
      <c r="BA23" s="112">
        <f t="shared" si="16"/>
        <v>0</v>
      </c>
      <c r="BB23" s="122">
        <f t="shared" si="10"/>
        <v>0</v>
      </c>
    </row>
    <row r="24" spans="1:54" customFormat="1" ht="24" x14ac:dyDescent="0.25">
      <c r="A24" s="48" t="s">
        <v>265</v>
      </c>
      <c r="B24" s="48" t="s">
        <v>266</v>
      </c>
      <c r="C24" s="48" t="s">
        <v>125</v>
      </c>
      <c r="D24" s="86" t="s">
        <v>267</v>
      </c>
      <c r="E24" s="18" t="s">
        <v>268</v>
      </c>
      <c r="F24" s="17" t="s">
        <v>195</v>
      </c>
      <c r="G24" s="18" t="s">
        <v>196</v>
      </c>
      <c r="H24" s="16"/>
      <c r="I24" s="68" t="str">
        <f t="shared" si="1"/>
        <v>Nog te beantwoorden</v>
      </c>
      <c r="J24" s="22" t="s">
        <v>183</v>
      </c>
      <c r="K24" s="19" t="s">
        <v>261</v>
      </c>
      <c r="L24" s="81"/>
      <c r="M24" s="46"/>
      <c r="N24" s="46"/>
      <c r="O24" s="46"/>
      <c r="P24" s="39"/>
      <c r="Q24" s="34"/>
      <c r="R24" s="34"/>
      <c r="S24" s="34"/>
      <c r="T24" s="34"/>
      <c r="U24" s="34"/>
      <c r="V24" s="34"/>
      <c r="W24" s="36" t="str">
        <f t="shared" si="15"/>
        <v>Uitvragen</v>
      </c>
      <c r="X24" s="52">
        <f t="shared" si="9"/>
        <v>1</v>
      </c>
      <c r="Y24" s="56" t="s">
        <v>265</v>
      </c>
      <c r="Z24" s="35">
        <v>1</v>
      </c>
      <c r="AA24" s="35">
        <v>1</v>
      </c>
      <c r="AB24" s="35"/>
      <c r="AC24" s="35">
        <v>1</v>
      </c>
      <c r="AD24" s="35"/>
      <c r="AE24" s="35"/>
      <c r="AF24" s="35"/>
      <c r="AG24" s="35"/>
      <c r="AH24" s="69"/>
      <c r="AI24" s="65">
        <v>2</v>
      </c>
      <c r="AJ24" s="65"/>
      <c r="AK24" s="66" t="str">
        <f t="shared" si="4"/>
        <v>ok</v>
      </c>
      <c r="AL24" s="66" t="str">
        <f t="shared" si="5"/>
        <v>ok</v>
      </c>
      <c r="AM24" s="111">
        <f t="shared" si="12"/>
        <v>0</v>
      </c>
      <c r="AN24" s="112">
        <f t="shared" si="16"/>
        <v>0</v>
      </c>
      <c r="AO24" s="112">
        <f t="shared" si="16"/>
        <v>0</v>
      </c>
      <c r="AP24" s="112">
        <f t="shared" si="16"/>
        <v>0</v>
      </c>
      <c r="AQ24" s="112">
        <f t="shared" si="16"/>
        <v>0</v>
      </c>
      <c r="AR24" s="112">
        <f t="shared" si="16"/>
        <v>0</v>
      </c>
      <c r="AS24" s="112">
        <f t="shared" si="16"/>
        <v>0</v>
      </c>
      <c r="AT24" s="112">
        <f t="shared" si="16"/>
        <v>0</v>
      </c>
      <c r="AU24" s="112">
        <f t="shared" si="16"/>
        <v>0</v>
      </c>
      <c r="AV24" s="112">
        <f t="shared" si="16"/>
        <v>0</v>
      </c>
      <c r="AW24" s="112">
        <f t="shared" si="16"/>
        <v>0</v>
      </c>
      <c r="AX24" s="112">
        <f t="shared" si="16"/>
        <v>0</v>
      </c>
      <c r="AY24" s="112">
        <f t="shared" si="16"/>
        <v>0</v>
      </c>
      <c r="AZ24" s="112">
        <f t="shared" si="16"/>
        <v>0</v>
      </c>
      <c r="BA24" s="112">
        <f t="shared" si="16"/>
        <v>0</v>
      </c>
      <c r="BB24" s="122">
        <f t="shared" si="10"/>
        <v>0</v>
      </c>
    </row>
    <row r="25" spans="1:54" customFormat="1" ht="24" x14ac:dyDescent="0.25">
      <c r="A25" s="48" t="s">
        <v>269</v>
      </c>
      <c r="B25" s="48" t="s">
        <v>270</v>
      </c>
      <c r="C25" s="48" t="s">
        <v>125</v>
      </c>
      <c r="D25" s="86" t="s">
        <v>259</v>
      </c>
      <c r="E25" s="20" t="s">
        <v>271</v>
      </c>
      <c r="F25" s="17" t="s">
        <v>138</v>
      </c>
      <c r="G25" s="18" t="s">
        <v>182</v>
      </c>
      <c r="H25" s="16"/>
      <c r="I25" s="68" t="str">
        <f t="shared" si="1"/>
        <v>Nog te beantwoorden</v>
      </c>
      <c r="J25" s="22" t="s">
        <v>183</v>
      </c>
      <c r="K25" s="19" t="s">
        <v>272</v>
      </c>
      <c r="L25" s="81"/>
      <c r="M25" s="46"/>
      <c r="N25" s="46"/>
      <c r="O25" s="46"/>
      <c r="P25" s="39"/>
      <c r="T25" s="34"/>
      <c r="U25" s="34"/>
      <c r="V25" s="34"/>
      <c r="W25" s="36" t="str">
        <f t="shared" si="15"/>
        <v>Uitvragen</v>
      </c>
      <c r="X25" s="52">
        <f t="shared" ref="X25:X45" si="17">IF(OR(AND(LEFT(E25,9)&lt;&gt;"Voeg hier",_KnockOut="Ja",OR(F25="Knockout Eis",F25="Gunningscriteria")),AND(_Verificatie="Ja",OR(F25="Verificatie",F25="Gewenst"))),1,-1)</f>
        <v>1</v>
      </c>
      <c r="Y25" s="56" t="s">
        <v>269</v>
      </c>
      <c r="Z25" s="35">
        <v>1</v>
      </c>
      <c r="AA25" s="35">
        <v>1</v>
      </c>
      <c r="AB25" s="35"/>
      <c r="AC25" s="35"/>
      <c r="AD25" s="35"/>
      <c r="AE25" s="35"/>
      <c r="AF25" s="35"/>
      <c r="AG25" s="35"/>
      <c r="AH25" s="69"/>
      <c r="AI25" s="65"/>
      <c r="AJ25" s="65"/>
      <c r="AK25" s="66" t="str">
        <f t="shared" si="4"/>
        <v>ok</v>
      </c>
      <c r="AL25" s="66" t="str">
        <f t="shared" si="5"/>
        <v>ok</v>
      </c>
      <c r="AM25" s="111">
        <f t="shared" si="12"/>
        <v>0</v>
      </c>
      <c r="AN25" s="112">
        <f t="shared" si="16"/>
        <v>0</v>
      </c>
      <c r="AO25" s="112">
        <f t="shared" si="16"/>
        <v>0</v>
      </c>
      <c r="AP25" s="112">
        <f t="shared" si="16"/>
        <v>0</v>
      </c>
      <c r="AQ25" s="112">
        <f t="shared" si="16"/>
        <v>0</v>
      </c>
      <c r="AR25" s="112">
        <f t="shared" si="16"/>
        <v>0</v>
      </c>
      <c r="AS25" s="112">
        <f t="shared" si="16"/>
        <v>0</v>
      </c>
      <c r="AT25" s="112">
        <f t="shared" si="16"/>
        <v>0</v>
      </c>
      <c r="AU25" s="112">
        <f t="shared" si="16"/>
        <v>0</v>
      </c>
      <c r="AV25" s="112">
        <f t="shared" si="16"/>
        <v>0</v>
      </c>
      <c r="AW25" s="112">
        <f t="shared" si="16"/>
        <v>0</v>
      </c>
      <c r="AX25" s="112">
        <f t="shared" si="16"/>
        <v>0</v>
      </c>
      <c r="AY25" s="112">
        <f t="shared" si="16"/>
        <v>0</v>
      </c>
      <c r="AZ25" s="112">
        <f t="shared" si="16"/>
        <v>0</v>
      </c>
      <c r="BA25" s="112">
        <f t="shared" si="16"/>
        <v>0</v>
      </c>
      <c r="BB25" s="122">
        <f t="shared" si="10"/>
        <v>0</v>
      </c>
    </row>
    <row r="26" spans="1:54" customFormat="1" ht="60" x14ac:dyDescent="0.25">
      <c r="A26" s="48" t="s">
        <v>273</v>
      </c>
      <c r="B26" s="48" t="s">
        <v>273</v>
      </c>
      <c r="C26" s="48" t="s">
        <v>128</v>
      </c>
      <c r="D26" s="86" t="s">
        <v>274</v>
      </c>
      <c r="E26" s="20" t="s">
        <v>275</v>
      </c>
      <c r="F26" s="17" t="s">
        <v>138</v>
      </c>
      <c r="G26" s="18" t="s">
        <v>182</v>
      </c>
      <c r="H26" s="16"/>
      <c r="I26" s="68" t="str">
        <f t="shared" si="1"/>
        <v>Nog te beantwoorden</v>
      </c>
      <c r="J26" s="22" t="s">
        <v>183</v>
      </c>
      <c r="K26" s="19" t="s">
        <v>276</v>
      </c>
      <c r="L26" s="81"/>
      <c r="M26" s="119"/>
      <c r="N26" s="119"/>
      <c r="O26" s="46"/>
      <c r="P26" s="39"/>
      <c r="Q26" s="34"/>
      <c r="R26" s="34"/>
      <c r="S26" s="34"/>
      <c r="T26" s="34"/>
      <c r="U26" s="34"/>
      <c r="V26" s="34"/>
      <c r="W26" s="36" t="str">
        <f t="shared" si="15"/>
        <v>Uitvragen</v>
      </c>
      <c r="X26" s="52">
        <f t="shared" si="17"/>
        <v>1</v>
      </c>
      <c r="Y26" s="56" t="s">
        <v>277</v>
      </c>
      <c r="Z26" s="35">
        <v>1</v>
      </c>
      <c r="AA26" s="35">
        <v>1</v>
      </c>
      <c r="AB26" s="35">
        <v>1</v>
      </c>
      <c r="AC26" s="35"/>
      <c r="AD26" s="35">
        <v>1</v>
      </c>
      <c r="AE26" s="35"/>
      <c r="AF26" s="35"/>
      <c r="AG26" s="35"/>
      <c r="AH26" s="69"/>
      <c r="AI26" s="65"/>
      <c r="AJ26" s="65"/>
      <c r="AK26" s="66" t="str">
        <f t="shared" si="4"/>
        <v>ok</v>
      </c>
      <c r="AL26" s="66" t="str">
        <f t="shared" si="5"/>
        <v>ok</v>
      </c>
      <c r="AM26" s="111">
        <f t="shared" ref="AM26:AM40" si="18">IF(SUM(AN26:BA26)&lt;0,-1,0)</f>
        <v>0</v>
      </c>
      <c r="AN26" s="112">
        <f t="shared" ref="AN26:BA29" si="19">IF(AND(AN$1="Nee",$C26=AN$2),-1,0)</f>
        <v>0</v>
      </c>
      <c r="AO26" s="112">
        <f t="shared" si="19"/>
        <v>0</v>
      </c>
      <c r="AP26" s="112">
        <f t="shared" si="19"/>
        <v>0</v>
      </c>
      <c r="AQ26" s="112">
        <f t="shared" si="19"/>
        <v>0</v>
      </c>
      <c r="AR26" s="112">
        <f t="shared" si="19"/>
        <v>0</v>
      </c>
      <c r="AS26" s="112">
        <f t="shared" si="19"/>
        <v>0</v>
      </c>
      <c r="AT26" s="112">
        <f t="shared" si="19"/>
        <v>0</v>
      </c>
      <c r="AU26" s="112">
        <f t="shared" si="19"/>
        <v>0</v>
      </c>
      <c r="AV26" s="112">
        <f t="shared" si="19"/>
        <v>0</v>
      </c>
      <c r="AW26" s="112">
        <f t="shared" si="19"/>
        <v>0</v>
      </c>
      <c r="AX26" s="112">
        <f t="shared" si="19"/>
        <v>0</v>
      </c>
      <c r="AY26" s="112">
        <f t="shared" si="19"/>
        <v>0</v>
      </c>
      <c r="AZ26" s="112">
        <f t="shared" si="19"/>
        <v>0</v>
      </c>
      <c r="BA26" s="112">
        <f t="shared" si="19"/>
        <v>0</v>
      </c>
      <c r="BB26" s="122">
        <f t="shared" si="10"/>
        <v>0</v>
      </c>
    </row>
    <row r="27" spans="1:54" customFormat="1" ht="60" x14ac:dyDescent="0.25">
      <c r="A27" s="48" t="s">
        <v>278</v>
      </c>
      <c r="B27" s="48" t="s">
        <v>278</v>
      </c>
      <c r="C27" s="48" t="s">
        <v>128</v>
      </c>
      <c r="D27" s="86" t="s">
        <v>274</v>
      </c>
      <c r="E27" s="20" t="s">
        <v>279</v>
      </c>
      <c r="F27" s="17" t="s">
        <v>195</v>
      </c>
      <c r="G27" s="18" t="s">
        <v>222</v>
      </c>
      <c r="H27" s="16"/>
      <c r="I27" s="68" t="str">
        <f t="shared" si="1"/>
        <v>Nog te beantwoorden</v>
      </c>
      <c r="J27" s="22" t="s">
        <v>183</v>
      </c>
      <c r="K27" s="19" t="s">
        <v>276</v>
      </c>
      <c r="L27" s="81"/>
      <c r="M27" s="119"/>
      <c r="N27" s="119"/>
      <c r="O27" s="46"/>
      <c r="P27" s="39"/>
      <c r="Q27" s="34"/>
      <c r="R27" s="34"/>
      <c r="S27" s="34"/>
      <c r="T27" s="34"/>
      <c r="U27" s="34"/>
      <c r="V27" s="34"/>
      <c r="W27" s="36" t="str">
        <f t="shared" si="15"/>
        <v>Uitvragen</v>
      </c>
      <c r="X27" s="52">
        <f t="shared" si="17"/>
        <v>1</v>
      </c>
      <c r="Y27" s="56" t="s">
        <v>280</v>
      </c>
      <c r="Z27" s="35">
        <v>1</v>
      </c>
      <c r="AA27" s="35">
        <v>1</v>
      </c>
      <c r="AB27" s="35">
        <v>1</v>
      </c>
      <c r="AC27" s="35"/>
      <c r="AD27" s="35"/>
      <c r="AE27" s="35"/>
      <c r="AF27" s="35"/>
      <c r="AG27" s="35"/>
      <c r="AH27" s="69"/>
      <c r="AI27" s="65"/>
      <c r="AJ27" s="65"/>
      <c r="AK27" s="66" t="str">
        <f t="shared" si="4"/>
        <v>ok</v>
      </c>
      <c r="AL27" s="66" t="str">
        <f t="shared" si="5"/>
        <v>ok</v>
      </c>
      <c r="AM27" s="111">
        <f t="shared" si="18"/>
        <v>0</v>
      </c>
      <c r="AN27" s="112">
        <f t="shared" si="19"/>
        <v>0</v>
      </c>
      <c r="AO27" s="112">
        <f t="shared" si="19"/>
        <v>0</v>
      </c>
      <c r="AP27" s="112">
        <f t="shared" si="19"/>
        <v>0</v>
      </c>
      <c r="AQ27" s="112">
        <f t="shared" si="19"/>
        <v>0</v>
      </c>
      <c r="AR27" s="112">
        <f t="shared" si="19"/>
        <v>0</v>
      </c>
      <c r="AS27" s="112">
        <f t="shared" si="19"/>
        <v>0</v>
      </c>
      <c r="AT27" s="112">
        <f t="shared" si="19"/>
        <v>0</v>
      </c>
      <c r="AU27" s="112">
        <f t="shared" si="19"/>
        <v>0</v>
      </c>
      <c r="AV27" s="112">
        <f t="shared" si="19"/>
        <v>0</v>
      </c>
      <c r="AW27" s="112">
        <f t="shared" si="19"/>
        <v>0</v>
      </c>
      <c r="AX27" s="112">
        <f t="shared" si="19"/>
        <v>0</v>
      </c>
      <c r="AY27" s="112">
        <f t="shared" si="19"/>
        <v>0</v>
      </c>
      <c r="AZ27" s="112">
        <f t="shared" si="19"/>
        <v>0</v>
      </c>
      <c r="BA27" s="112">
        <f t="shared" si="19"/>
        <v>0</v>
      </c>
      <c r="BB27" s="122">
        <f t="shared" si="10"/>
        <v>0</v>
      </c>
    </row>
    <row r="28" spans="1:54" customFormat="1" ht="72" x14ac:dyDescent="0.25">
      <c r="A28" s="48" t="s">
        <v>281</v>
      </c>
      <c r="B28" s="48" t="s">
        <v>281</v>
      </c>
      <c r="C28" s="48" t="s">
        <v>128</v>
      </c>
      <c r="D28" s="86" t="s">
        <v>274</v>
      </c>
      <c r="E28" s="27" t="s">
        <v>282</v>
      </c>
      <c r="F28" s="17" t="s">
        <v>195</v>
      </c>
      <c r="G28" s="18" t="s">
        <v>182</v>
      </c>
      <c r="H28" s="16"/>
      <c r="I28" s="68" t="str">
        <f t="shared" si="1"/>
        <v>Nog te beantwoorden</v>
      </c>
      <c r="J28" s="22" t="s">
        <v>183</v>
      </c>
      <c r="K28" s="19" t="s">
        <v>283</v>
      </c>
      <c r="L28" s="81"/>
      <c r="O28" s="46"/>
      <c r="P28" s="39"/>
      <c r="Q28" s="34"/>
      <c r="R28" s="34"/>
      <c r="S28" s="34"/>
      <c r="T28" s="34"/>
      <c r="U28" s="34"/>
      <c r="V28" s="34"/>
      <c r="W28" s="36" t="str">
        <f t="shared" si="15"/>
        <v>Uitvragen</v>
      </c>
      <c r="X28" s="52">
        <f t="shared" si="17"/>
        <v>1</v>
      </c>
      <c r="Y28" s="56" t="s">
        <v>281</v>
      </c>
      <c r="Z28" s="35">
        <v>1</v>
      </c>
      <c r="AA28" s="35">
        <v>1</v>
      </c>
      <c r="AB28" s="35">
        <v>1</v>
      </c>
      <c r="AC28" s="35">
        <v>1</v>
      </c>
      <c r="AD28" s="35"/>
      <c r="AE28" s="35"/>
      <c r="AF28" s="35"/>
      <c r="AG28" s="35"/>
      <c r="AH28" s="69"/>
      <c r="AI28" s="65"/>
      <c r="AJ28" s="65"/>
      <c r="AK28" s="66" t="str">
        <f t="shared" si="4"/>
        <v>ok</v>
      </c>
      <c r="AL28" s="66" t="str">
        <f t="shared" si="5"/>
        <v>ok</v>
      </c>
      <c r="AM28" s="111">
        <f t="shared" si="18"/>
        <v>0</v>
      </c>
      <c r="AN28" s="112">
        <f t="shared" si="19"/>
        <v>0</v>
      </c>
      <c r="AO28" s="112">
        <f t="shared" si="19"/>
        <v>0</v>
      </c>
      <c r="AP28" s="112">
        <f t="shared" si="19"/>
        <v>0</v>
      </c>
      <c r="AQ28" s="112">
        <f t="shared" si="19"/>
        <v>0</v>
      </c>
      <c r="AR28" s="112">
        <f t="shared" si="19"/>
        <v>0</v>
      </c>
      <c r="AS28" s="112">
        <f t="shared" si="19"/>
        <v>0</v>
      </c>
      <c r="AT28" s="112">
        <f t="shared" si="19"/>
        <v>0</v>
      </c>
      <c r="AU28" s="112">
        <f t="shared" si="19"/>
        <v>0</v>
      </c>
      <c r="AV28" s="112">
        <f t="shared" si="19"/>
        <v>0</v>
      </c>
      <c r="AW28" s="112">
        <f t="shared" si="19"/>
        <v>0</v>
      </c>
      <c r="AX28" s="112">
        <f t="shared" si="19"/>
        <v>0</v>
      </c>
      <c r="AY28" s="112">
        <f t="shared" si="19"/>
        <v>0</v>
      </c>
      <c r="AZ28" s="112">
        <f t="shared" si="19"/>
        <v>0</v>
      </c>
      <c r="BA28" s="112">
        <f t="shared" si="19"/>
        <v>0</v>
      </c>
      <c r="BB28" s="122">
        <f t="shared" si="10"/>
        <v>0</v>
      </c>
    </row>
    <row r="29" spans="1:54" customFormat="1" ht="84" x14ac:dyDescent="0.25">
      <c r="A29" s="48" t="s">
        <v>284</v>
      </c>
      <c r="B29" s="48" t="s">
        <v>285</v>
      </c>
      <c r="C29" s="48" t="s">
        <v>128</v>
      </c>
      <c r="D29" s="86" t="s">
        <v>274</v>
      </c>
      <c r="E29" s="18" t="s">
        <v>286</v>
      </c>
      <c r="F29" s="17" t="s">
        <v>195</v>
      </c>
      <c r="G29" s="18" t="s">
        <v>222</v>
      </c>
      <c r="H29" s="16"/>
      <c r="I29" s="68" t="str">
        <f t="shared" si="1"/>
        <v>Nog te beantwoorden</v>
      </c>
      <c r="J29" s="22" t="s">
        <v>183</v>
      </c>
      <c r="K29" s="19" t="s">
        <v>287</v>
      </c>
      <c r="L29" s="81"/>
      <c r="O29" s="46"/>
      <c r="P29" s="39"/>
      <c r="Q29" s="34"/>
      <c r="R29" s="34"/>
      <c r="S29" s="34"/>
      <c r="T29" s="34"/>
      <c r="U29" s="34"/>
      <c r="V29" s="34"/>
      <c r="W29" s="36" t="str">
        <f t="shared" si="15"/>
        <v>Uitvragen</v>
      </c>
      <c r="X29" s="52">
        <f t="shared" si="17"/>
        <v>1</v>
      </c>
      <c r="Y29" s="56" t="s">
        <v>284</v>
      </c>
      <c r="Z29" s="35">
        <v>1</v>
      </c>
      <c r="AA29" s="35">
        <v>1</v>
      </c>
      <c r="AB29" s="35">
        <v>1</v>
      </c>
      <c r="AC29" s="35">
        <v>1</v>
      </c>
      <c r="AD29" s="35"/>
      <c r="AE29" s="35"/>
      <c r="AF29" s="35"/>
      <c r="AG29" s="35"/>
      <c r="AH29" s="69"/>
      <c r="AI29" s="65"/>
      <c r="AJ29" s="65"/>
      <c r="AK29" s="66" t="str">
        <f t="shared" si="4"/>
        <v>ok</v>
      </c>
      <c r="AL29" s="66" t="str">
        <f t="shared" si="5"/>
        <v>ok</v>
      </c>
      <c r="AM29" s="111">
        <f t="shared" si="18"/>
        <v>0</v>
      </c>
      <c r="AN29" s="112">
        <f t="shared" si="19"/>
        <v>0</v>
      </c>
      <c r="AO29" s="112">
        <f t="shared" si="19"/>
        <v>0</v>
      </c>
      <c r="AP29" s="112">
        <f t="shared" si="19"/>
        <v>0</v>
      </c>
      <c r="AQ29" s="112">
        <f t="shared" si="19"/>
        <v>0</v>
      </c>
      <c r="AR29" s="112">
        <f t="shared" si="19"/>
        <v>0</v>
      </c>
      <c r="AS29" s="112">
        <f t="shared" si="19"/>
        <v>0</v>
      </c>
      <c r="AT29" s="112">
        <f t="shared" si="19"/>
        <v>0</v>
      </c>
      <c r="AU29" s="112">
        <f t="shared" si="19"/>
        <v>0</v>
      </c>
      <c r="AV29" s="112">
        <f t="shared" si="19"/>
        <v>0</v>
      </c>
      <c r="AW29" s="112">
        <f t="shared" si="19"/>
        <v>0</v>
      </c>
      <c r="AX29" s="112">
        <f t="shared" si="19"/>
        <v>0</v>
      </c>
      <c r="AY29" s="112">
        <f t="shared" si="19"/>
        <v>0</v>
      </c>
      <c r="AZ29" s="112">
        <f t="shared" si="19"/>
        <v>0</v>
      </c>
      <c r="BA29" s="112">
        <f t="shared" si="19"/>
        <v>0</v>
      </c>
      <c r="BB29" s="122">
        <f t="shared" si="10"/>
        <v>0</v>
      </c>
    </row>
    <row r="30" spans="1:54" customFormat="1" ht="36" x14ac:dyDescent="0.25">
      <c r="A30" s="48" t="s">
        <v>288</v>
      </c>
      <c r="B30" s="48" t="s">
        <v>289</v>
      </c>
      <c r="C30" s="48" t="s">
        <v>115</v>
      </c>
      <c r="D30" s="86" t="s">
        <v>290</v>
      </c>
      <c r="E30" s="20" t="s">
        <v>291</v>
      </c>
      <c r="F30" s="17" t="s">
        <v>195</v>
      </c>
      <c r="G30" s="20" t="s">
        <v>182</v>
      </c>
      <c r="H30" s="16"/>
      <c r="I30" s="68" t="str">
        <f t="shared" si="1"/>
        <v>Nog te beantwoorden</v>
      </c>
      <c r="J30" s="22" t="s">
        <v>183</v>
      </c>
      <c r="K30" s="33" t="s">
        <v>292</v>
      </c>
      <c r="L30" s="81"/>
      <c r="M30" s="34"/>
      <c r="N30" s="34"/>
      <c r="O30" s="46"/>
      <c r="P30" s="39"/>
      <c r="Q30" s="34"/>
      <c r="R30" s="34"/>
      <c r="S30" s="34"/>
      <c r="T30" s="34"/>
      <c r="U30" s="34"/>
      <c r="V30" s="34"/>
      <c r="W30" s="36" t="str">
        <f t="shared" si="15"/>
        <v>Uitvragen</v>
      </c>
      <c r="X30" s="52">
        <f t="shared" si="17"/>
        <v>1</v>
      </c>
      <c r="Y30" s="56" t="s">
        <v>288</v>
      </c>
      <c r="Z30" s="35">
        <v>1</v>
      </c>
      <c r="AA30" s="35">
        <v>1</v>
      </c>
      <c r="AB30" s="35">
        <v>1</v>
      </c>
      <c r="AC30" s="35">
        <v>1</v>
      </c>
      <c r="AD30" s="35"/>
      <c r="AE30" s="35"/>
      <c r="AF30" s="35"/>
      <c r="AG30" s="35"/>
      <c r="AH30" s="69"/>
      <c r="AI30" s="65"/>
      <c r="AJ30" s="65"/>
      <c r="AK30" s="66" t="str">
        <f t="shared" si="4"/>
        <v>ok</v>
      </c>
      <c r="AL30" s="66" t="str">
        <f t="shared" si="5"/>
        <v>ok</v>
      </c>
      <c r="AM30" s="111">
        <f t="shared" si="18"/>
        <v>0</v>
      </c>
      <c r="AN30" s="112">
        <f t="shared" ref="AN30:BA36" si="20">IF(AND(AN$1="Nee",$C30=AN$2),-1,0)</f>
        <v>0</v>
      </c>
      <c r="AO30" s="112">
        <f t="shared" si="20"/>
        <v>0</v>
      </c>
      <c r="AP30" s="112">
        <f t="shared" si="20"/>
        <v>0</v>
      </c>
      <c r="AQ30" s="112">
        <f t="shared" si="20"/>
        <v>0</v>
      </c>
      <c r="AR30" s="112">
        <f t="shared" si="20"/>
        <v>0</v>
      </c>
      <c r="AS30" s="112">
        <f t="shared" si="20"/>
        <v>0</v>
      </c>
      <c r="AT30" s="112">
        <f t="shared" si="20"/>
        <v>0</v>
      </c>
      <c r="AU30" s="112">
        <f t="shared" si="20"/>
        <v>0</v>
      </c>
      <c r="AV30" s="112">
        <f t="shared" si="20"/>
        <v>0</v>
      </c>
      <c r="AW30" s="112">
        <f t="shared" si="20"/>
        <v>0</v>
      </c>
      <c r="AX30" s="112">
        <f t="shared" si="20"/>
        <v>0</v>
      </c>
      <c r="AY30" s="112">
        <f t="shared" si="20"/>
        <v>0</v>
      </c>
      <c r="AZ30" s="112">
        <f t="shared" si="20"/>
        <v>0</v>
      </c>
      <c r="BA30" s="112">
        <f t="shared" si="20"/>
        <v>0</v>
      </c>
      <c r="BB30" s="122">
        <f t="shared" si="10"/>
        <v>0</v>
      </c>
    </row>
    <row r="31" spans="1:54" customFormat="1" ht="96" x14ac:dyDescent="0.25">
      <c r="A31" s="48" t="s">
        <v>293</v>
      </c>
      <c r="B31" s="48" t="s">
        <v>294</v>
      </c>
      <c r="C31" s="48" t="s">
        <v>115</v>
      </c>
      <c r="D31" s="86" t="s">
        <v>295</v>
      </c>
      <c r="E31" s="20" t="s">
        <v>296</v>
      </c>
      <c r="F31" s="17" t="s">
        <v>138</v>
      </c>
      <c r="G31" s="18" t="s">
        <v>182</v>
      </c>
      <c r="H31" s="16"/>
      <c r="I31" s="68" t="str">
        <f t="shared" si="1"/>
        <v>Nog te beantwoorden</v>
      </c>
      <c r="J31" s="22" t="s">
        <v>183</v>
      </c>
      <c r="K31" s="19" t="s">
        <v>297</v>
      </c>
      <c r="L31" s="81"/>
      <c r="M31" s="34"/>
      <c r="N31" s="34"/>
      <c r="O31" s="46"/>
      <c r="P31" s="39"/>
      <c r="Q31" s="34"/>
      <c r="R31" s="34"/>
      <c r="S31" s="34"/>
      <c r="T31" s="34"/>
      <c r="U31" s="34"/>
      <c r="V31" s="34"/>
      <c r="W31" s="36" t="str">
        <f t="shared" si="15"/>
        <v>Uitvragen</v>
      </c>
      <c r="X31" s="52">
        <f t="shared" si="17"/>
        <v>1</v>
      </c>
      <c r="Y31" s="56" t="s">
        <v>293</v>
      </c>
      <c r="Z31" s="35"/>
      <c r="AA31" s="35"/>
      <c r="AB31" s="35">
        <v>1</v>
      </c>
      <c r="AC31" s="35">
        <v>1</v>
      </c>
      <c r="AD31" s="35"/>
      <c r="AE31" s="35"/>
      <c r="AF31" s="35"/>
      <c r="AG31" s="35"/>
      <c r="AH31" s="69"/>
      <c r="AI31" s="65"/>
      <c r="AJ31" s="65"/>
      <c r="AK31" s="66" t="str">
        <f t="shared" si="4"/>
        <v>ok</v>
      </c>
      <c r="AL31" s="66" t="str">
        <f t="shared" si="5"/>
        <v>ok</v>
      </c>
      <c r="AM31" s="111">
        <f t="shared" si="18"/>
        <v>0</v>
      </c>
      <c r="AN31" s="112">
        <f t="shared" si="20"/>
        <v>0</v>
      </c>
      <c r="AO31" s="112">
        <f t="shared" si="20"/>
        <v>0</v>
      </c>
      <c r="AP31" s="112">
        <f t="shared" si="20"/>
        <v>0</v>
      </c>
      <c r="AQ31" s="112">
        <f t="shared" si="20"/>
        <v>0</v>
      </c>
      <c r="AR31" s="112">
        <f t="shared" si="20"/>
        <v>0</v>
      </c>
      <c r="AS31" s="112">
        <f t="shared" si="20"/>
        <v>0</v>
      </c>
      <c r="AT31" s="112">
        <f t="shared" si="20"/>
        <v>0</v>
      </c>
      <c r="AU31" s="112">
        <f t="shared" si="20"/>
        <v>0</v>
      </c>
      <c r="AV31" s="112">
        <f t="shared" si="20"/>
        <v>0</v>
      </c>
      <c r="AW31" s="112">
        <f t="shared" si="20"/>
        <v>0</v>
      </c>
      <c r="AX31" s="112">
        <f t="shared" si="20"/>
        <v>0</v>
      </c>
      <c r="AY31" s="112">
        <f t="shared" si="20"/>
        <v>0</v>
      </c>
      <c r="AZ31" s="112">
        <f t="shared" si="20"/>
        <v>0</v>
      </c>
      <c r="BA31" s="112">
        <f t="shared" si="20"/>
        <v>0</v>
      </c>
      <c r="BB31" s="122">
        <f t="shared" si="10"/>
        <v>0</v>
      </c>
    </row>
    <row r="32" spans="1:54" customFormat="1" ht="24" x14ac:dyDescent="0.25">
      <c r="A32" s="48" t="s">
        <v>298</v>
      </c>
      <c r="B32" s="48" t="s">
        <v>299</v>
      </c>
      <c r="C32" s="48" t="s">
        <v>115</v>
      </c>
      <c r="D32" s="86" t="s">
        <v>267</v>
      </c>
      <c r="E32" s="18" t="s">
        <v>300</v>
      </c>
      <c r="F32" s="17" t="s">
        <v>195</v>
      </c>
      <c r="G32" s="18" t="s">
        <v>196</v>
      </c>
      <c r="H32" s="16"/>
      <c r="I32" s="68" t="str">
        <f t="shared" si="1"/>
        <v>Nog te beantwoorden</v>
      </c>
      <c r="J32" s="22" t="s">
        <v>183</v>
      </c>
      <c r="K32" s="19" t="s">
        <v>261</v>
      </c>
      <c r="L32" s="81"/>
      <c r="M32" s="46"/>
      <c r="N32" s="46"/>
      <c r="O32" s="46"/>
      <c r="P32" s="39"/>
      <c r="Q32" s="34"/>
      <c r="R32" s="34"/>
      <c r="S32" s="34"/>
      <c r="T32" s="34"/>
      <c r="U32" s="34"/>
      <c r="V32" s="34"/>
      <c r="W32" s="36" t="str">
        <f t="shared" si="15"/>
        <v>Uitvragen</v>
      </c>
      <c r="X32" s="52">
        <f t="shared" si="17"/>
        <v>1</v>
      </c>
      <c r="Y32" s="56" t="s">
        <v>298</v>
      </c>
      <c r="Z32" s="35">
        <v>1</v>
      </c>
      <c r="AA32" s="35">
        <v>1</v>
      </c>
      <c r="AB32" s="35"/>
      <c r="AC32" s="35">
        <v>1</v>
      </c>
      <c r="AD32" s="35"/>
      <c r="AE32" s="35"/>
      <c r="AF32" s="35"/>
      <c r="AG32" s="35"/>
      <c r="AH32" s="69"/>
      <c r="AI32" s="65"/>
      <c r="AJ32" s="65"/>
      <c r="AK32" s="66" t="str">
        <f t="shared" si="4"/>
        <v>ok</v>
      </c>
      <c r="AL32" s="66" t="str">
        <f t="shared" si="5"/>
        <v>ok</v>
      </c>
      <c r="AM32" s="111">
        <f t="shared" si="18"/>
        <v>0</v>
      </c>
      <c r="AN32" s="112">
        <f t="shared" si="20"/>
        <v>0</v>
      </c>
      <c r="AO32" s="112">
        <f t="shared" si="20"/>
        <v>0</v>
      </c>
      <c r="AP32" s="112">
        <f t="shared" si="20"/>
        <v>0</v>
      </c>
      <c r="AQ32" s="112">
        <f t="shared" si="20"/>
        <v>0</v>
      </c>
      <c r="AR32" s="112">
        <f t="shared" si="20"/>
        <v>0</v>
      </c>
      <c r="AS32" s="112">
        <f t="shared" si="20"/>
        <v>0</v>
      </c>
      <c r="AT32" s="112">
        <f t="shared" si="20"/>
        <v>0</v>
      </c>
      <c r="AU32" s="112">
        <f t="shared" si="20"/>
        <v>0</v>
      </c>
      <c r="AV32" s="112">
        <f t="shared" si="20"/>
        <v>0</v>
      </c>
      <c r="AW32" s="112">
        <f t="shared" si="20"/>
        <v>0</v>
      </c>
      <c r="AX32" s="112">
        <f t="shared" si="20"/>
        <v>0</v>
      </c>
      <c r="AY32" s="112">
        <f t="shared" si="20"/>
        <v>0</v>
      </c>
      <c r="AZ32" s="112">
        <f t="shared" si="20"/>
        <v>0</v>
      </c>
      <c r="BA32" s="112">
        <f t="shared" si="20"/>
        <v>0</v>
      </c>
      <c r="BB32" s="122">
        <f t="shared" si="10"/>
        <v>0</v>
      </c>
    </row>
    <row r="33" spans="1:54" customFormat="1" ht="24" x14ac:dyDescent="0.25">
      <c r="A33" s="48" t="s">
        <v>301</v>
      </c>
      <c r="B33" s="48" t="s">
        <v>302</v>
      </c>
      <c r="C33" s="48" t="s">
        <v>115</v>
      </c>
      <c r="D33" s="86" t="s">
        <v>267</v>
      </c>
      <c r="E33" s="20" t="s">
        <v>303</v>
      </c>
      <c r="F33" s="17" t="s">
        <v>195</v>
      </c>
      <c r="G33" s="18" t="s">
        <v>196</v>
      </c>
      <c r="H33" s="16"/>
      <c r="I33" s="68" t="str">
        <f t="shared" si="1"/>
        <v>Nog te beantwoorden</v>
      </c>
      <c r="J33" s="22" t="s">
        <v>183</v>
      </c>
      <c r="K33" s="19" t="s">
        <v>261</v>
      </c>
      <c r="L33" s="81"/>
      <c r="M33" s="46"/>
      <c r="N33" s="46"/>
      <c r="O33" s="46"/>
      <c r="P33" s="39"/>
      <c r="Q33" s="34"/>
      <c r="R33" s="34"/>
      <c r="S33" s="34"/>
      <c r="T33" s="34"/>
      <c r="U33" s="34"/>
      <c r="V33" s="34"/>
      <c r="W33" s="36" t="str">
        <f t="shared" si="15"/>
        <v>Uitvragen</v>
      </c>
      <c r="X33" s="52">
        <f t="shared" si="17"/>
        <v>1</v>
      </c>
      <c r="Y33" s="56" t="s">
        <v>301</v>
      </c>
      <c r="Z33" s="35">
        <v>1</v>
      </c>
      <c r="AA33" s="35">
        <v>1</v>
      </c>
      <c r="AB33" s="35"/>
      <c r="AC33" s="35">
        <v>1</v>
      </c>
      <c r="AD33" s="35"/>
      <c r="AE33" s="35"/>
      <c r="AF33" s="35"/>
      <c r="AG33" s="35"/>
      <c r="AH33" s="69"/>
      <c r="AI33" s="65">
        <v>2</v>
      </c>
      <c r="AJ33" s="65"/>
      <c r="AK33" s="66" t="str">
        <f t="shared" si="4"/>
        <v>ok</v>
      </c>
      <c r="AL33" s="66" t="str">
        <f t="shared" si="5"/>
        <v>ok</v>
      </c>
      <c r="AM33" s="111">
        <f t="shared" si="18"/>
        <v>0</v>
      </c>
      <c r="AN33" s="112">
        <f t="shared" si="20"/>
        <v>0</v>
      </c>
      <c r="AO33" s="112">
        <f t="shared" si="20"/>
        <v>0</v>
      </c>
      <c r="AP33" s="112">
        <f t="shared" si="20"/>
        <v>0</v>
      </c>
      <c r="AQ33" s="112">
        <f t="shared" si="20"/>
        <v>0</v>
      </c>
      <c r="AR33" s="112">
        <f t="shared" si="20"/>
        <v>0</v>
      </c>
      <c r="AS33" s="112">
        <f t="shared" si="20"/>
        <v>0</v>
      </c>
      <c r="AT33" s="112">
        <f t="shared" si="20"/>
        <v>0</v>
      </c>
      <c r="AU33" s="112">
        <f t="shared" si="20"/>
        <v>0</v>
      </c>
      <c r="AV33" s="112">
        <f t="shared" si="20"/>
        <v>0</v>
      </c>
      <c r="AW33" s="112">
        <f t="shared" si="20"/>
        <v>0</v>
      </c>
      <c r="AX33" s="112">
        <f t="shared" si="20"/>
        <v>0</v>
      </c>
      <c r="AY33" s="112">
        <f t="shared" si="20"/>
        <v>0</v>
      </c>
      <c r="AZ33" s="112">
        <f t="shared" si="20"/>
        <v>0</v>
      </c>
      <c r="BA33" s="112">
        <f t="shared" si="20"/>
        <v>0</v>
      </c>
      <c r="BB33" s="122">
        <f t="shared" si="10"/>
        <v>0</v>
      </c>
    </row>
    <row r="34" spans="1:54" customFormat="1" ht="24" x14ac:dyDescent="0.25">
      <c r="A34" s="48" t="s">
        <v>294</v>
      </c>
      <c r="B34" s="48" t="s">
        <v>269</v>
      </c>
      <c r="C34" s="48" t="s">
        <v>115</v>
      </c>
      <c r="D34" s="86" t="s">
        <v>267</v>
      </c>
      <c r="E34" s="18" t="s">
        <v>304</v>
      </c>
      <c r="F34" s="17" t="s">
        <v>195</v>
      </c>
      <c r="G34" s="18" t="s">
        <v>196</v>
      </c>
      <c r="H34" s="16"/>
      <c r="I34" s="68" t="str">
        <f t="shared" si="1"/>
        <v>Nog te beantwoorden</v>
      </c>
      <c r="J34" s="22" t="s">
        <v>183</v>
      </c>
      <c r="K34" s="19" t="s">
        <v>261</v>
      </c>
      <c r="L34" s="81"/>
      <c r="M34" s="46"/>
      <c r="N34" s="46"/>
      <c r="O34" s="46"/>
      <c r="P34" s="39"/>
      <c r="Q34" s="34"/>
      <c r="R34" s="34"/>
      <c r="S34" s="34"/>
      <c r="T34" s="34"/>
      <c r="U34" s="34"/>
      <c r="V34" s="34"/>
      <c r="W34" s="36" t="str">
        <f t="shared" si="15"/>
        <v>Uitvragen</v>
      </c>
      <c r="X34" s="52">
        <f t="shared" si="17"/>
        <v>1</v>
      </c>
      <c r="Y34" s="56" t="s">
        <v>294</v>
      </c>
      <c r="Z34" s="35">
        <v>1</v>
      </c>
      <c r="AA34" s="35">
        <v>1</v>
      </c>
      <c r="AB34" s="35"/>
      <c r="AC34" s="35">
        <v>1</v>
      </c>
      <c r="AD34" s="35"/>
      <c r="AE34" s="35"/>
      <c r="AF34" s="35"/>
      <c r="AG34" s="35"/>
      <c r="AH34" s="69"/>
      <c r="AI34" s="65">
        <v>2</v>
      </c>
      <c r="AJ34" s="65"/>
      <c r="AK34" s="66" t="str">
        <f t="shared" si="4"/>
        <v>ok</v>
      </c>
      <c r="AL34" s="66" t="str">
        <f t="shared" si="5"/>
        <v>ok</v>
      </c>
      <c r="AM34" s="111">
        <f t="shared" si="18"/>
        <v>0</v>
      </c>
      <c r="AN34" s="112">
        <f t="shared" si="20"/>
        <v>0</v>
      </c>
      <c r="AO34" s="112">
        <f t="shared" si="20"/>
        <v>0</v>
      </c>
      <c r="AP34" s="112">
        <f t="shared" si="20"/>
        <v>0</v>
      </c>
      <c r="AQ34" s="112">
        <f t="shared" si="20"/>
        <v>0</v>
      </c>
      <c r="AR34" s="112">
        <f t="shared" si="20"/>
        <v>0</v>
      </c>
      <c r="AS34" s="112">
        <f t="shared" si="20"/>
        <v>0</v>
      </c>
      <c r="AT34" s="112">
        <f t="shared" si="20"/>
        <v>0</v>
      </c>
      <c r="AU34" s="112">
        <f t="shared" si="20"/>
        <v>0</v>
      </c>
      <c r="AV34" s="112">
        <f t="shared" si="20"/>
        <v>0</v>
      </c>
      <c r="AW34" s="112">
        <f t="shared" si="20"/>
        <v>0</v>
      </c>
      <c r="AX34" s="112">
        <f t="shared" si="20"/>
        <v>0</v>
      </c>
      <c r="AY34" s="112">
        <f t="shared" si="20"/>
        <v>0</v>
      </c>
      <c r="AZ34" s="112">
        <f t="shared" si="20"/>
        <v>0</v>
      </c>
      <c r="BA34" s="112">
        <f t="shared" si="20"/>
        <v>0</v>
      </c>
      <c r="BB34" s="122">
        <f t="shared" si="10"/>
        <v>0</v>
      </c>
    </row>
    <row r="35" spans="1:54" customFormat="1" ht="24" x14ac:dyDescent="0.25">
      <c r="A35" s="48" t="s">
        <v>305</v>
      </c>
      <c r="B35" s="48" t="s">
        <v>306</v>
      </c>
      <c r="C35" s="48" t="s">
        <v>115</v>
      </c>
      <c r="D35" s="86" t="s">
        <v>267</v>
      </c>
      <c r="E35" s="18" t="s">
        <v>307</v>
      </c>
      <c r="F35" s="17" t="s">
        <v>138</v>
      </c>
      <c r="G35" s="18" t="s">
        <v>182</v>
      </c>
      <c r="H35" s="16"/>
      <c r="I35" s="68" t="str">
        <f t="shared" si="1"/>
        <v>Nog te beantwoorden</v>
      </c>
      <c r="J35" s="22" t="s">
        <v>183</v>
      </c>
      <c r="K35" s="19" t="s">
        <v>261</v>
      </c>
      <c r="L35" s="81"/>
      <c r="M35" s="46"/>
      <c r="N35" s="46"/>
      <c r="O35" s="46"/>
      <c r="P35" s="39"/>
      <c r="Q35" s="34"/>
      <c r="R35" s="34"/>
      <c r="S35" s="34"/>
      <c r="T35" s="34"/>
      <c r="U35" s="34"/>
      <c r="V35" s="34"/>
      <c r="W35" s="36" t="str">
        <f t="shared" si="15"/>
        <v>Uitvragen</v>
      </c>
      <c r="X35" s="52">
        <f t="shared" si="17"/>
        <v>1</v>
      </c>
      <c r="Y35" s="56" t="s">
        <v>305</v>
      </c>
      <c r="Z35" s="35">
        <v>1</v>
      </c>
      <c r="AA35" s="35">
        <v>1</v>
      </c>
      <c r="AB35" s="35"/>
      <c r="AC35" s="35">
        <v>1</v>
      </c>
      <c r="AD35" s="35"/>
      <c r="AE35" s="35"/>
      <c r="AF35" s="35"/>
      <c r="AG35" s="35"/>
      <c r="AH35" s="69"/>
      <c r="AI35" s="65">
        <v>2</v>
      </c>
      <c r="AJ35" s="65"/>
      <c r="AK35" s="66" t="str">
        <f t="shared" si="4"/>
        <v>ok</v>
      </c>
      <c r="AL35" s="66" t="str">
        <f t="shared" si="5"/>
        <v>ok</v>
      </c>
      <c r="AM35" s="111">
        <f t="shared" si="18"/>
        <v>0</v>
      </c>
      <c r="AN35" s="112">
        <f t="shared" si="20"/>
        <v>0</v>
      </c>
      <c r="AO35" s="112">
        <f t="shared" si="20"/>
        <v>0</v>
      </c>
      <c r="AP35" s="112">
        <f t="shared" si="20"/>
        <v>0</v>
      </c>
      <c r="AQ35" s="112">
        <f t="shared" si="20"/>
        <v>0</v>
      </c>
      <c r="AR35" s="112">
        <f t="shared" si="20"/>
        <v>0</v>
      </c>
      <c r="AS35" s="112">
        <f t="shared" si="20"/>
        <v>0</v>
      </c>
      <c r="AT35" s="112">
        <f t="shared" si="20"/>
        <v>0</v>
      </c>
      <c r="AU35" s="112">
        <f t="shared" si="20"/>
        <v>0</v>
      </c>
      <c r="AV35" s="112">
        <f t="shared" si="20"/>
        <v>0</v>
      </c>
      <c r="AW35" s="112">
        <f t="shared" si="20"/>
        <v>0</v>
      </c>
      <c r="AX35" s="112">
        <f t="shared" si="20"/>
        <v>0</v>
      </c>
      <c r="AY35" s="112">
        <f t="shared" si="20"/>
        <v>0</v>
      </c>
      <c r="AZ35" s="112">
        <f t="shared" si="20"/>
        <v>0</v>
      </c>
      <c r="BA35" s="112">
        <f t="shared" si="20"/>
        <v>0</v>
      </c>
      <c r="BB35" s="122">
        <f t="shared" si="10"/>
        <v>0</v>
      </c>
    </row>
    <row r="36" spans="1:54" ht="72" x14ac:dyDescent="0.2">
      <c r="A36" s="48" t="s">
        <v>308</v>
      </c>
      <c r="B36" s="48" t="s">
        <v>309</v>
      </c>
      <c r="C36" s="48" t="s">
        <v>117</v>
      </c>
      <c r="D36" s="86" t="s">
        <v>310</v>
      </c>
      <c r="E36" s="20" t="s">
        <v>311</v>
      </c>
      <c r="F36" s="17" t="s">
        <v>195</v>
      </c>
      <c r="G36" s="18" t="s">
        <v>182</v>
      </c>
      <c r="H36" s="16"/>
      <c r="I36" s="68" t="str">
        <f t="shared" si="1"/>
        <v>Nog te beantwoorden</v>
      </c>
      <c r="J36" s="22" t="s">
        <v>183</v>
      </c>
      <c r="K36" s="33" t="s">
        <v>312</v>
      </c>
      <c r="W36" s="36" t="str">
        <f t="shared" si="15"/>
        <v>Uitvragen</v>
      </c>
      <c r="X36" s="52">
        <f t="shared" si="17"/>
        <v>1</v>
      </c>
      <c r="Y36" s="56" t="s">
        <v>308</v>
      </c>
      <c r="Z36" s="35">
        <v>1</v>
      </c>
      <c r="AA36" s="35">
        <v>1</v>
      </c>
      <c r="AB36" s="35"/>
      <c r="AC36" s="35">
        <v>1</v>
      </c>
      <c r="AD36" s="35"/>
      <c r="AE36" s="35"/>
      <c r="AF36" s="35"/>
      <c r="AG36" s="35"/>
      <c r="AH36" s="69"/>
      <c r="AI36" s="65"/>
      <c r="AJ36" s="65"/>
      <c r="AK36" s="66" t="str">
        <f t="shared" si="4"/>
        <v>ok</v>
      </c>
      <c r="AL36" s="66" t="str">
        <f t="shared" si="5"/>
        <v>ok</v>
      </c>
      <c r="AM36" s="111">
        <f t="shared" si="18"/>
        <v>0</v>
      </c>
      <c r="AN36" s="112">
        <f t="shared" si="20"/>
        <v>0</v>
      </c>
      <c r="AO36" s="112">
        <f t="shared" si="20"/>
        <v>0</v>
      </c>
      <c r="AP36" s="112">
        <f t="shared" si="20"/>
        <v>0</v>
      </c>
      <c r="AQ36" s="112">
        <f t="shared" si="20"/>
        <v>0</v>
      </c>
      <c r="AR36" s="112">
        <f t="shared" si="20"/>
        <v>0</v>
      </c>
      <c r="AS36" s="112">
        <f t="shared" si="20"/>
        <v>0</v>
      </c>
      <c r="AT36" s="112">
        <f t="shared" si="20"/>
        <v>0</v>
      </c>
      <c r="AU36" s="112">
        <f t="shared" si="20"/>
        <v>0</v>
      </c>
      <c r="AV36" s="112">
        <f t="shared" si="20"/>
        <v>0</v>
      </c>
      <c r="AW36" s="112">
        <f t="shared" si="20"/>
        <v>0</v>
      </c>
      <c r="AX36" s="112">
        <f t="shared" si="20"/>
        <v>0</v>
      </c>
      <c r="AY36" s="112">
        <f t="shared" si="20"/>
        <v>0</v>
      </c>
      <c r="AZ36" s="112">
        <f t="shared" si="20"/>
        <v>0</v>
      </c>
      <c r="BA36" s="112">
        <f t="shared" si="20"/>
        <v>0</v>
      </c>
      <c r="BB36" s="122">
        <f t="shared" si="10"/>
        <v>0</v>
      </c>
    </row>
    <row r="37" spans="1:54" ht="24" x14ac:dyDescent="0.2">
      <c r="A37" s="48" t="s">
        <v>309</v>
      </c>
      <c r="B37" s="48" t="s">
        <v>313</v>
      </c>
      <c r="C37" s="48" t="s">
        <v>117</v>
      </c>
      <c r="D37" s="86" t="s">
        <v>310</v>
      </c>
      <c r="E37" s="20" t="s">
        <v>314</v>
      </c>
      <c r="F37" s="17" t="s">
        <v>138</v>
      </c>
      <c r="G37" s="18" t="s">
        <v>182</v>
      </c>
      <c r="H37" s="16"/>
      <c r="I37" s="68" t="str">
        <f t="shared" si="1"/>
        <v>Nog te beantwoorden</v>
      </c>
      <c r="J37" s="22" t="s">
        <v>183</v>
      </c>
      <c r="K37" s="19" t="s">
        <v>315</v>
      </c>
      <c r="W37" s="36" t="str">
        <f t="shared" si="15"/>
        <v>Uitvragen</v>
      </c>
      <c r="X37" s="52">
        <f t="shared" si="17"/>
        <v>1</v>
      </c>
      <c r="Y37" s="56" t="s">
        <v>309</v>
      </c>
      <c r="Z37" s="35">
        <v>1</v>
      </c>
      <c r="AA37" s="35">
        <v>1</v>
      </c>
      <c r="AB37" s="35"/>
      <c r="AC37" s="35"/>
      <c r="AD37" s="35"/>
      <c r="AE37" s="35"/>
      <c r="AF37" s="35"/>
      <c r="AG37" s="35"/>
      <c r="AH37" s="69"/>
      <c r="AI37" s="65"/>
      <c r="AJ37" s="65"/>
      <c r="AK37" s="66" t="str">
        <f t="shared" si="4"/>
        <v>ok</v>
      </c>
      <c r="AL37" s="66" t="str">
        <f t="shared" si="5"/>
        <v>ok</v>
      </c>
      <c r="AM37" s="111">
        <f t="shared" si="18"/>
        <v>0</v>
      </c>
      <c r="AN37" s="112">
        <f t="shared" ref="AN37:BA45" si="21">IF(AND(AN$1="Nee",$C37=AN$2),-1,0)</f>
        <v>0</v>
      </c>
      <c r="AO37" s="112">
        <f t="shared" si="21"/>
        <v>0</v>
      </c>
      <c r="AP37" s="112">
        <f t="shared" si="21"/>
        <v>0</v>
      </c>
      <c r="AQ37" s="112">
        <f t="shared" si="21"/>
        <v>0</v>
      </c>
      <c r="AR37" s="112">
        <f t="shared" si="21"/>
        <v>0</v>
      </c>
      <c r="AS37" s="112">
        <f t="shared" si="21"/>
        <v>0</v>
      </c>
      <c r="AT37" s="112">
        <f t="shared" si="21"/>
        <v>0</v>
      </c>
      <c r="AU37" s="112">
        <f t="shared" si="21"/>
        <v>0</v>
      </c>
      <c r="AV37" s="112">
        <f t="shared" si="21"/>
        <v>0</v>
      </c>
      <c r="AW37" s="112">
        <f t="shared" si="21"/>
        <v>0</v>
      </c>
      <c r="AX37" s="112">
        <f t="shared" si="21"/>
        <v>0</v>
      </c>
      <c r="AY37" s="112">
        <f t="shared" si="21"/>
        <v>0</v>
      </c>
      <c r="AZ37" s="112">
        <f t="shared" si="21"/>
        <v>0</v>
      </c>
      <c r="BA37" s="112">
        <f t="shared" si="21"/>
        <v>0</v>
      </c>
      <c r="BB37" s="122">
        <f t="shared" si="10"/>
        <v>0</v>
      </c>
    </row>
    <row r="38" spans="1:54" ht="24" x14ac:dyDescent="0.2">
      <c r="A38" s="48" t="s">
        <v>316</v>
      </c>
      <c r="B38" s="48" t="s">
        <v>317</v>
      </c>
      <c r="C38" s="48" t="s">
        <v>117</v>
      </c>
      <c r="D38" s="86" t="s">
        <v>310</v>
      </c>
      <c r="E38" s="20" t="s">
        <v>318</v>
      </c>
      <c r="F38" s="17" t="s">
        <v>195</v>
      </c>
      <c r="G38" s="18" t="s">
        <v>182</v>
      </c>
      <c r="H38" s="16"/>
      <c r="I38" s="68" t="str">
        <f t="shared" si="1"/>
        <v>Nog te beantwoorden</v>
      </c>
      <c r="J38" s="22" t="s">
        <v>183</v>
      </c>
      <c r="K38" s="19" t="s">
        <v>261</v>
      </c>
      <c r="W38" s="36" t="str">
        <f t="shared" si="15"/>
        <v>Uitvragen</v>
      </c>
      <c r="X38" s="52">
        <f t="shared" si="17"/>
        <v>1</v>
      </c>
      <c r="Y38" s="56" t="s">
        <v>316</v>
      </c>
      <c r="Z38" s="35">
        <v>1</v>
      </c>
      <c r="AA38" s="35">
        <v>1</v>
      </c>
      <c r="AB38" s="35"/>
      <c r="AC38" s="35">
        <v>1</v>
      </c>
      <c r="AD38" s="35"/>
      <c r="AE38" s="35"/>
      <c r="AF38" s="35"/>
      <c r="AG38" s="35"/>
      <c r="AH38" s="69"/>
      <c r="AI38" s="65"/>
      <c r="AJ38" s="65"/>
      <c r="AK38" s="66" t="str">
        <f t="shared" si="4"/>
        <v>ok</v>
      </c>
      <c r="AL38" s="66" t="str">
        <f t="shared" si="5"/>
        <v>ok</v>
      </c>
      <c r="AM38" s="111">
        <f t="shared" si="18"/>
        <v>0</v>
      </c>
      <c r="AN38" s="112">
        <f t="shared" si="21"/>
        <v>0</v>
      </c>
      <c r="AO38" s="112">
        <f t="shared" si="21"/>
        <v>0</v>
      </c>
      <c r="AP38" s="112">
        <f t="shared" si="21"/>
        <v>0</v>
      </c>
      <c r="AQ38" s="112">
        <f t="shared" si="21"/>
        <v>0</v>
      </c>
      <c r="AR38" s="112">
        <f t="shared" si="21"/>
        <v>0</v>
      </c>
      <c r="AS38" s="112">
        <f t="shared" si="21"/>
        <v>0</v>
      </c>
      <c r="AT38" s="112">
        <f t="shared" si="21"/>
        <v>0</v>
      </c>
      <c r="AU38" s="112">
        <f t="shared" si="21"/>
        <v>0</v>
      </c>
      <c r="AV38" s="112">
        <f t="shared" si="21"/>
        <v>0</v>
      </c>
      <c r="AW38" s="112">
        <f t="shared" si="21"/>
        <v>0</v>
      </c>
      <c r="AX38" s="112">
        <f t="shared" si="21"/>
        <v>0</v>
      </c>
      <c r="AY38" s="112">
        <f t="shared" si="21"/>
        <v>0</v>
      </c>
      <c r="AZ38" s="112">
        <f t="shared" si="21"/>
        <v>0</v>
      </c>
      <c r="BA38" s="112">
        <f t="shared" si="21"/>
        <v>0</v>
      </c>
      <c r="BB38" s="122">
        <f t="shared" si="10"/>
        <v>0</v>
      </c>
    </row>
    <row r="39" spans="1:54" ht="120" x14ac:dyDescent="0.2">
      <c r="A39" s="48" t="s">
        <v>319</v>
      </c>
      <c r="B39" s="48" t="s">
        <v>320</v>
      </c>
      <c r="C39" s="48" t="s">
        <v>117</v>
      </c>
      <c r="D39" s="86" t="s">
        <v>310</v>
      </c>
      <c r="E39" s="18" t="s">
        <v>321</v>
      </c>
      <c r="F39" s="17" t="s">
        <v>138</v>
      </c>
      <c r="G39" s="18" t="s">
        <v>182</v>
      </c>
      <c r="H39" s="16"/>
      <c r="I39" s="68" t="str">
        <f t="shared" si="1"/>
        <v>Nog te beantwoorden</v>
      </c>
      <c r="J39" s="22" t="s">
        <v>183</v>
      </c>
      <c r="K39" s="19" t="s">
        <v>322</v>
      </c>
      <c r="W39" s="36" t="str">
        <f t="shared" si="15"/>
        <v>Uitvragen</v>
      </c>
      <c r="X39" s="52">
        <f t="shared" si="17"/>
        <v>1</v>
      </c>
      <c r="Y39" s="56" t="s">
        <v>319</v>
      </c>
      <c r="Z39" s="35">
        <v>1</v>
      </c>
      <c r="AA39" s="35">
        <v>1</v>
      </c>
      <c r="AB39" s="35"/>
      <c r="AC39" s="35"/>
      <c r="AD39" s="35"/>
      <c r="AE39" s="35"/>
      <c r="AF39" s="35"/>
      <c r="AG39" s="35"/>
      <c r="AH39" s="69"/>
      <c r="AI39" s="65"/>
      <c r="AJ39" s="65"/>
      <c r="AK39" s="66" t="str">
        <f t="shared" si="4"/>
        <v>ok</v>
      </c>
      <c r="AL39" s="66" t="str">
        <f t="shared" si="5"/>
        <v>ok</v>
      </c>
      <c r="AM39" s="111">
        <f t="shared" si="18"/>
        <v>0</v>
      </c>
      <c r="AN39" s="112">
        <f t="shared" si="21"/>
        <v>0</v>
      </c>
      <c r="AO39" s="112">
        <f t="shared" si="21"/>
        <v>0</v>
      </c>
      <c r="AP39" s="112">
        <f t="shared" si="21"/>
        <v>0</v>
      </c>
      <c r="AQ39" s="112">
        <f t="shared" si="21"/>
        <v>0</v>
      </c>
      <c r="AR39" s="112">
        <f t="shared" si="21"/>
        <v>0</v>
      </c>
      <c r="AS39" s="112">
        <f t="shared" si="21"/>
        <v>0</v>
      </c>
      <c r="AT39" s="112">
        <f t="shared" si="21"/>
        <v>0</v>
      </c>
      <c r="AU39" s="112">
        <f t="shared" si="21"/>
        <v>0</v>
      </c>
      <c r="AV39" s="112">
        <f t="shared" si="21"/>
        <v>0</v>
      </c>
      <c r="AW39" s="112">
        <f t="shared" si="21"/>
        <v>0</v>
      </c>
      <c r="AX39" s="112">
        <f t="shared" si="21"/>
        <v>0</v>
      </c>
      <c r="AY39" s="112">
        <f t="shared" si="21"/>
        <v>0</v>
      </c>
      <c r="AZ39" s="112">
        <f t="shared" si="21"/>
        <v>0</v>
      </c>
      <c r="BA39" s="112">
        <f t="shared" si="21"/>
        <v>0</v>
      </c>
      <c r="BB39" s="122">
        <f t="shared" si="10"/>
        <v>0</v>
      </c>
    </row>
    <row r="40" spans="1:54" ht="36" x14ac:dyDescent="0.2">
      <c r="A40" s="48" t="s">
        <v>317</v>
      </c>
      <c r="B40" s="48" t="s">
        <v>323</v>
      </c>
      <c r="C40" s="48" t="s">
        <v>117</v>
      </c>
      <c r="D40" s="86" t="s">
        <v>310</v>
      </c>
      <c r="E40" s="20" t="s">
        <v>324</v>
      </c>
      <c r="F40" s="17" t="s">
        <v>138</v>
      </c>
      <c r="G40" s="18" t="s">
        <v>182</v>
      </c>
      <c r="H40" s="16"/>
      <c r="I40" s="68" t="str">
        <f t="shared" si="1"/>
        <v>Nog te beantwoorden</v>
      </c>
      <c r="J40" s="22" t="s">
        <v>183</v>
      </c>
      <c r="K40" s="33" t="s">
        <v>325</v>
      </c>
      <c r="W40" s="36" t="str">
        <f t="shared" si="15"/>
        <v>Uitvragen</v>
      </c>
      <c r="X40" s="52">
        <f t="shared" si="17"/>
        <v>1</v>
      </c>
      <c r="Y40" s="56" t="s">
        <v>317</v>
      </c>
      <c r="Z40" s="35">
        <v>1</v>
      </c>
      <c r="AA40" s="35">
        <v>1</v>
      </c>
      <c r="AB40" s="35"/>
      <c r="AC40" s="35">
        <v>1</v>
      </c>
      <c r="AD40" s="35"/>
      <c r="AE40" s="35"/>
      <c r="AF40" s="35"/>
      <c r="AG40" s="35"/>
      <c r="AH40" s="69"/>
      <c r="AI40" s="65"/>
      <c r="AJ40" s="65"/>
      <c r="AK40" s="66" t="str">
        <f t="shared" si="4"/>
        <v>ok</v>
      </c>
      <c r="AL40" s="66" t="str">
        <f t="shared" si="5"/>
        <v>ok</v>
      </c>
      <c r="AM40" s="111">
        <f t="shared" si="18"/>
        <v>0</v>
      </c>
      <c r="AN40" s="112">
        <f t="shared" si="21"/>
        <v>0</v>
      </c>
      <c r="AO40" s="112">
        <f t="shared" si="21"/>
        <v>0</v>
      </c>
      <c r="AP40" s="112">
        <f t="shared" si="21"/>
        <v>0</v>
      </c>
      <c r="AQ40" s="112">
        <f t="shared" si="21"/>
        <v>0</v>
      </c>
      <c r="AR40" s="112">
        <f t="shared" si="21"/>
        <v>0</v>
      </c>
      <c r="AS40" s="112">
        <f t="shared" si="21"/>
        <v>0</v>
      </c>
      <c r="AT40" s="112">
        <f t="shared" si="21"/>
        <v>0</v>
      </c>
      <c r="AU40" s="112">
        <f t="shared" si="21"/>
        <v>0</v>
      </c>
      <c r="AV40" s="112">
        <f t="shared" si="21"/>
        <v>0</v>
      </c>
      <c r="AW40" s="112">
        <f t="shared" si="21"/>
        <v>0</v>
      </c>
      <c r="AX40" s="112">
        <f t="shared" si="21"/>
        <v>0</v>
      </c>
      <c r="AY40" s="112">
        <f t="shared" si="21"/>
        <v>0</v>
      </c>
      <c r="AZ40" s="112">
        <f t="shared" si="21"/>
        <v>0</v>
      </c>
      <c r="BA40" s="112">
        <f t="shared" si="21"/>
        <v>0</v>
      </c>
      <c r="BB40" s="122">
        <f t="shared" si="10"/>
        <v>0</v>
      </c>
    </row>
    <row r="41" spans="1:54" customFormat="1" ht="120" x14ac:dyDescent="0.25">
      <c r="A41" s="48" t="s">
        <v>326</v>
      </c>
      <c r="B41" s="48" t="s">
        <v>327</v>
      </c>
      <c r="C41" s="48" t="s">
        <v>113</v>
      </c>
      <c r="D41" s="86" t="s">
        <v>328</v>
      </c>
      <c r="E41" s="20" t="s">
        <v>329</v>
      </c>
      <c r="F41" s="17" t="s">
        <v>138</v>
      </c>
      <c r="G41" s="18" t="s">
        <v>182</v>
      </c>
      <c r="H41" s="16"/>
      <c r="I41" s="68" t="str">
        <f t="shared" si="1"/>
        <v>Nog te beantwoorden</v>
      </c>
      <c r="J41" s="129"/>
      <c r="K41" s="33" t="s">
        <v>330</v>
      </c>
      <c r="L41" s="81"/>
      <c r="O41" s="46"/>
      <c r="P41" s="39"/>
      <c r="Q41" s="34"/>
      <c r="R41" s="34"/>
      <c r="S41" s="34"/>
      <c r="T41" s="34"/>
      <c r="U41" s="34"/>
      <c r="V41" s="34"/>
      <c r="W41" s="36" t="str">
        <f t="shared" si="15"/>
        <v>Uitvragen</v>
      </c>
      <c r="X41" s="52">
        <f t="shared" si="17"/>
        <v>1</v>
      </c>
      <c r="Y41" s="56" t="s">
        <v>326</v>
      </c>
      <c r="Z41" s="35">
        <v>1</v>
      </c>
      <c r="AA41" s="35">
        <v>1</v>
      </c>
      <c r="AB41" s="35"/>
      <c r="AC41" s="35"/>
      <c r="AD41" s="35"/>
      <c r="AE41" s="35"/>
      <c r="AF41" s="35"/>
      <c r="AG41" s="35"/>
      <c r="AH41" s="69"/>
      <c r="AI41" s="65"/>
      <c r="AJ41" s="65"/>
      <c r="AK41" s="66" t="str">
        <f t="shared" si="4"/>
        <v>ok</v>
      </c>
      <c r="AL41" s="66" t="str">
        <f t="shared" si="5"/>
        <v>ok</v>
      </c>
      <c r="AM41" s="111">
        <f t="shared" si="6"/>
        <v>0</v>
      </c>
      <c r="AN41" s="112">
        <f t="shared" si="21"/>
        <v>0</v>
      </c>
      <c r="AO41" s="112">
        <f t="shared" si="21"/>
        <v>0</v>
      </c>
      <c r="AP41" s="112">
        <f t="shared" si="21"/>
        <v>0</v>
      </c>
      <c r="AQ41" s="112">
        <f t="shared" si="21"/>
        <v>0</v>
      </c>
      <c r="AR41" s="112">
        <f t="shared" si="21"/>
        <v>0</v>
      </c>
      <c r="AS41" s="112">
        <f t="shared" si="21"/>
        <v>0</v>
      </c>
      <c r="AT41" s="112">
        <f t="shared" si="21"/>
        <v>0</v>
      </c>
      <c r="AU41" s="112">
        <f t="shared" si="21"/>
        <v>0</v>
      </c>
      <c r="AV41" s="112">
        <f t="shared" si="21"/>
        <v>0</v>
      </c>
      <c r="AW41" s="112">
        <f t="shared" si="21"/>
        <v>0</v>
      </c>
      <c r="AX41" s="112">
        <f t="shared" si="21"/>
        <v>0</v>
      </c>
      <c r="AY41" s="112">
        <f t="shared" si="21"/>
        <v>0</v>
      </c>
      <c r="AZ41" s="112">
        <f t="shared" si="21"/>
        <v>0</v>
      </c>
      <c r="BA41" s="112">
        <f t="shared" si="21"/>
        <v>0</v>
      </c>
      <c r="BB41" s="122">
        <f t="shared" si="10"/>
        <v>0</v>
      </c>
    </row>
    <row r="42" spans="1:54" customFormat="1" ht="60" x14ac:dyDescent="0.25">
      <c r="A42" s="48" t="s">
        <v>327</v>
      </c>
      <c r="B42" s="48" t="s">
        <v>331</v>
      </c>
      <c r="C42" s="48" t="s">
        <v>113</v>
      </c>
      <c r="D42" s="86" t="s">
        <v>328</v>
      </c>
      <c r="E42" s="20" t="s">
        <v>332</v>
      </c>
      <c r="F42" s="17" t="s">
        <v>195</v>
      </c>
      <c r="G42" s="18" t="s">
        <v>222</v>
      </c>
      <c r="H42" s="16" t="s">
        <v>333</v>
      </c>
      <c r="I42" s="68" t="str">
        <f t="shared" si="1"/>
        <v>Nog te beantwoorden</v>
      </c>
      <c r="J42" s="129"/>
      <c r="K42" s="19" t="s">
        <v>334</v>
      </c>
      <c r="L42" s="81"/>
      <c r="O42" s="46"/>
      <c r="P42" s="39"/>
      <c r="Q42" s="34"/>
      <c r="R42" s="34"/>
      <c r="S42" s="34"/>
      <c r="T42" s="34"/>
      <c r="U42" s="34"/>
      <c r="V42" s="34"/>
      <c r="W42" s="36" t="str">
        <f t="shared" si="15"/>
        <v>Uitvragen</v>
      </c>
      <c r="X42" s="52">
        <f t="shared" si="17"/>
        <v>1</v>
      </c>
      <c r="Y42" s="56" t="s">
        <v>327</v>
      </c>
      <c r="Z42" s="35">
        <v>1</v>
      </c>
      <c r="AA42" s="35">
        <v>1</v>
      </c>
      <c r="AB42" s="35"/>
      <c r="AC42" s="35"/>
      <c r="AD42" s="35"/>
      <c r="AE42" s="35"/>
      <c r="AF42" s="35"/>
      <c r="AG42" s="35"/>
      <c r="AH42" s="69"/>
      <c r="AI42" s="65"/>
      <c r="AJ42" s="65"/>
      <c r="AK42" s="66" t="str">
        <f t="shared" si="4"/>
        <v>ok</v>
      </c>
      <c r="AL42" s="66" t="str">
        <f t="shared" si="5"/>
        <v>ok</v>
      </c>
      <c r="AM42" s="111">
        <f t="shared" si="6"/>
        <v>0</v>
      </c>
      <c r="AN42" s="112">
        <f t="shared" si="21"/>
        <v>0</v>
      </c>
      <c r="AO42" s="112">
        <f t="shared" si="21"/>
        <v>0</v>
      </c>
      <c r="AP42" s="112">
        <f t="shared" si="21"/>
        <v>0</v>
      </c>
      <c r="AQ42" s="112">
        <f t="shared" si="21"/>
        <v>0</v>
      </c>
      <c r="AR42" s="112">
        <f t="shared" si="21"/>
        <v>0</v>
      </c>
      <c r="AS42" s="112">
        <f t="shared" si="21"/>
        <v>0</v>
      </c>
      <c r="AT42" s="112">
        <f t="shared" si="21"/>
        <v>0</v>
      </c>
      <c r="AU42" s="112">
        <f t="shared" si="21"/>
        <v>0</v>
      </c>
      <c r="AV42" s="112">
        <f t="shared" si="21"/>
        <v>0</v>
      </c>
      <c r="AW42" s="112">
        <f t="shared" si="21"/>
        <v>0</v>
      </c>
      <c r="AX42" s="112">
        <f t="shared" si="21"/>
        <v>0</v>
      </c>
      <c r="AY42" s="112">
        <f t="shared" si="21"/>
        <v>0</v>
      </c>
      <c r="AZ42" s="112">
        <f t="shared" si="21"/>
        <v>0</v>
      </c>
      <c r="BA42" s="112">
        <f t="shared" si="21"/>
        <v>0</v>
      </c>
      <c r="BB42" s="122">
        <f t="shared" si="10"/>
        <v>0</v>
      </c>
    </row>
    <row r="43" spans="1:54" customFormat="1" ht="84" x14ac:dyDescent="0.25">
      <c r="A43" s="48" t="s">
        <v>331</v>
      </c>
      <c r="B43" s="48" t="s">
        <v>335</v>
      </c>
      <c r="C43" s="48" t="s">
        <v>113</v>
      </c>
      <c r="D43" s="86" t="s">
        <v>336</v>
      </c>
      <c r="E43" s="20" t="s">
        <v>337</v>
      </c>
      <c r="F43" s="17" t="s">
        <v>195</v>
      </c>
      <c r="G43" s="18" t="s">
        <v>182</v>
      </c>
      <c r="H43" s="16"/>
      <c r="I43" s="68" t="str">
        <f t="shared" si="1"/>
        <v>Nog te beantwoorden</v>
      </c>
      <c r="J43" s="22" t="s">
        <v>183</v>
      </c>
      <c r="K43" s="19" t="s">
        <v>338</v>
      </c>
      <c r="L43" s="81"/>
      <c r="O43" s="46"/>
      <c r="P43" s="39"/>
      <c r="Q43" s="34"/>
      <c r="R43" s="34"/>
      <c r="S43" s="34"/>
      <c r="T43" s="34"/>
      <c r="U43" s="34"/>
      <c r="V43" s="34"/>
      <c r="W43" s="36" t="str">
        <f t="shared" si="15"/>
        <v>Uitvragen</v>
      </c>
      <c r="X43" s="52">
        <f t="shared" si="17"/>
        <v>1</v>
      </c>
      <c r="Y43" s="56" t="s">
        <v>331</v>
      </c>
      <c r="Z43" s="35">
        <v>1</v>
      </c>
      <c r="AA43" s="35">
        <v>1</v>
      </c>
      <c r="AB43" s="35"/>
      <c r="AC43" s="35"/>
      <c r="AD43" s="35"/>
      <c r="AE43" s="35"/>
      <c r="AF43" s="35"/>
      <c r="AG43" s="35"/>
      <c r="AH43" s="69"/>
      <c r="AI43" s="65"/>
      <c r="AJ43" s="65"/>
      <c r="AK43" s="66" t="str">
        <f t="shared" si="4"/>
        <v>ok</v>
      </c>
      <c r="AL43" s="66" t="str">
        <f t="shared" si="5"/>
        <v>ok</v>
      </c>
      <c r="AM43" s="111">
        <f t="shared" si="6"/>
        <v>0</v>
      </c>
      <c r="AN43" s="112">
        <f t="shared" si="21"/>
        <v>0</v>
      </c>
      <c r="AO43" s="112">
        <f t="shared" si="21"/>
        <v>0</v>
      </c>
      <c r="AP43" s="112">
        <f t="shared" si="21"/>
        <v>0</v>
      </c>
      <c r="AQ43" s="112">
        <f t="shared" si="21"/>
        <v>0</v>
      </c>
      <c r="AR43" s="112">
        <f t="shared" si="21"/>
        <v>0</v>
      </c>
      <c r="AS43" s="112">
        <f t="shared" si="21"/>
        <v>0</v>
      </c>
      <c r="AT43" s="112">
        <f t="shared" si="21"/>
        <v>0</v>
      </c>
      <c r="AU43" s="112">
        <f t="shared" si="21"/>
        <v>0</v>
      </c>
      <c r="AV43" s="112">
        <f t="shared" si="21"/>
        <v>0</v>
      </c>
      <c r="AW43" s="112">
        <f t="shared" si="21"/>
        <v>0</v>
      </c>
      <c r="AX43" s="112">
        <f t="shared" si="21"/>
        <v>0</v>
      </c>
      <c r="AY43" s="112">
        <f t="shared" si="21"/>
        <v>0</v>
      </c>
      <c r="AZ43" s="112">
        <f t="shared" si="21"/>
        <v>0</v>
      </c>
      <c r="BA43" s="112">
        <f t="shared" si="21"/>
        <v>0</v>
      </c>
      <c r="BB43" s="122">
        <f t="shared" si="10"/>
        <v>0</v>
      </c>
    </row>
    <row r="44" spans="1:54" s="23" customFormat="1" ht="36" x14ac:dyDescent="0.25">
      <c r="A44" s="48" t="s">
        <v>339</v>
      </c>
      <c r="B44" s="48" t="s">
        <v>340</v>
      </c>
      <c r="C44" s="48" t="s">
        <v>113</v>
      </c>
      <c r="D44" s="86" t="s">
        <v>336</v>
      </c>
      <c r="E44" s="20" t="s">
        <v>341</v>
      </c>
      <c r="F44" s="17" t="s">
        <v>195</v>
      </c>
      <c r="G44" s="18" t="s">
        <v>222</v>
      </c>
      <c r="H44" s="16" t="s">
        <v>342</v>
      </c>
      <c r="I44" s="68" t="str">
        <f t="shared" si="1"/>
        <v>Nog te beantwoorden</v>
      </c>
      <c r="J44" s="22" t="s">
        <v>183</v>
      </c>
      <c r="K44" s="19" t="s">
        <v>343</v>
      </c>
      <c r="L44" s="81"/>
      <c r="M44"/>
      <c r="N44"/>
      <c r="O44" s="46"/>
      <c r="P44" s="39"/>
      <c r="Q44" s="34"/>
      <c r="R44" s="34"/>
      <c r="S44" s="34"/>
      <c r="T44" s="34"/>
      <c r="U44" s="34"/>
      <c r="V44" s="34"/>
      <c r="W44" s="36" t="str">
        <f t="shared" si="15"/>
        <v>Uitvragen</v>
      </c>
      <c r="X44" s="52">
        <f t="shared" si="17"/>
        <v>1</v>
      </c>
      <c r="Y44" s="56" t="s">
        <v>339</v>
      </c>
      <c r="Z44" s="35">
        <v>1</v>
      </c>
      <c r="AA44" s="35">
        <v>1</v>
      </c>
      <c r="AB44" s="35"/>
      <c r="AC44" s="35"/>
      <c r="AD44" s="35"/>
      <c r="AE44" s="35"/>
      <c r="AF44" s="35"/>
      <c r="AG44" s="35"/>
      <c r="AH44" s="69"/>
      <c r="AI44" s="65"/>
      <c r="AJ44" s="65"/>
      <c r="AK44" s="66" t="str">
        <f t="shared" si="4"/>
        <v>ok</v>
      </c>
      <c r="AL44" s="66" t="str">
        <f t="shared" si="5"/>
        <v>ok</v>
      </c>
      <c r="AM44" s="111">
        <f t="shared" si="6"/>
        <v>0</v>
      </c>
      <c r="AN44" s="112">
        <f t="shared" si="21"/>
        <v>0</v>
      </c>
      <c r="AO44" s="112">
        <f t="shared" si="21"/>
        <v>0</v>
      </c>
      <c r="AP44" s="112">
        <f t="shared" si="21"/>
        <v>0</v>
      </c>
      <c r="AQ44" s="112">
        <f t="shared" si="21"/>
        <v>0</v>
      </c>
      <c r="AR44" s="112">
        <f t="shared" si="21"/>
        <v>0</v>
      </c>
      <c r="AS44" s="112">
        <f t="shared" si="21"/>
        <v>0</v>
      </c>
      <c r="AT44" s="112">
        <f t="shared" si="21"/>
        <v>0</v>
      </c>
      <c r="AU44" s="112">
        <f t="shared" si="21"/>
        <v>0</v>
      </c>
      <c r="AV44" s="112">
        <f t="shared" si="21"/>
        <v>0</v>
      </c>
      <c r="AW44" s="112">
        <f t="shared" si="21"/>
        <v>0</v>
      </c>
      <c r="AX44" s="112">
        <f t="shared" si="21"/>
        <v>0</v>
      </c>
      <c r="AY44" s="112">
        <f t="shared" si="21"/>
        <v>0</v>
      </c>
      <c r="AZ44" s="112">
        <f t="shared" si="21"/>
        <v>0</v>
      </c>
      <c r="BA44" s="112">
        <f t="shared" si="21"/>
        <v>0</v>
      </c>
      <c r="BB44" s="122">
        <f t="shared" si="10"/>
        <v>0</v>
      </c>
    </row>
    <row r="45" spans="1:54" s="23" customFormat="1" ht="84" x14ac:dyDescent="0.25">
      <c r="A45" s="48" t="s">
        <v>344</v>
      </c>
      <c r="B45" s="48" t="s">
        <v>340</v>
      </c>
      <c r="C45" s="48" t="s">
        <v>113</v>
      </c>
      <c r="D45" s="86" t="s">
        <v>336</v>
      </c>
      <c r="E45" s="20" t="s">
        <v>345</v>
      </c>
      <c r="F45" s="17" t="s">
        <v>195</v>
      </c>
      <c r="G45" s="18" t="s">
        <v>182</v>
      </c>
      <c r="H45" s="16"/>
      <c r="I45" s="68" t="str">
        <f t="shared" si="1"/>
        <v>Nog te beantwoorden</v>
      </c>
      <c r="J45" s="22" t="s">
        <v>183</v>
      </c>
      <c r="K45" s="19" t="s">
        <v>346</v>
      </c>
      <c r="L45" s="81"/>
      <c r="M45"/>
      <c r="N45"/>
      <c r="O45" s="46"/>
      <c r="P45" s="39"/>
      <c r="Q45" s="34"/>
      <c r="R45" s="34"/>
      <c r="S45" s="34"/>
      <c r="T45" s="34"/>
      <c r="U45" s="34"/>
      <c r="V45" s="34"/>
      <c r="W45" s="36" t="str">
        <f t="shared" si="15"/>
        <v>Uitvragen</v>
      </c>
      <c r="X45" s="52">
        <f t="shared" si="17"/>
        <v>1</v>
      </c>
      <c r="Y45" s="56" t="s">
        <v>339</v>
      </c>
      <c r="Z45" s="35">
        <v>1</v>
      </c>
      <c r="AA45" s="35">
        <v>1</v>
      </c>
      <c r="AB45" s="35"/>
      <c r="AC45" s="35"/>
      <c r="AD45" s="35"/>
      <c r="AE45" s="35"/>
      <c r="AF45" s="35"/>
      <c r="AG45" s="35"/>
      <c r="AH45" s="69"/>
      <c r="AI45" s="65"/>
      <c r="AJ45" s="65"/>
      <c r="AK45" s="66" t="str">
        <f t="shared" si="4"/>
        <v>ok</v>
      </c>
      <c r="AL45" s="66" t="str">
        <f t="shared" si="5"/>
        <v>ok</v>
      </c>
      <c r="AM45" s="111">
        <f t="shared" si="6"/>
        <v>0</v>
      </c>
      <c r="AN45" s="112">
        <f t="shared" si="21"/>
        <v>0</v>
      </c>
      <c r="AO45" s="112">
        <f t="shared" si="21"/>
        <v>0</v>
      </c>
      <c r="AP45" s="112">
        <f t="shared" si="21"/>
        <v>0</v>
      </c>
      <c r="AQ45" s="112">
        <f t="shared" si="21"/>
        <v>0</v>
      </c>
      <c r="AR45" s="112">
        <f t="shared" si="21"/>
        <v>0</v>
      </c>
      <c r="AS45" s="112">
        <f t="shared" si="21"/>
        <v>0</v>
      </c>
      <c r="AT45" s="112">
        <f t="shared" si="21"/>
        <v>0</v>
      </c>
      <c r="AU45" s="112">
        <f t="shared" si="21"/>
        <v>0</v>
      </c>
      <c r="AV45" s="112">
        <f t="shared" si="21"/>
        <v>0</v>
      </c>
      <c r="AW45" s="112">
        <f t="shared" si="21"/>
        <v>0</v>
      </c>
      <c r="AX45" s="112">
        <f t="shared" si="21"/>
        <v>0</v>
      </c>
      <c r="AY45" s="112">
        <f t="shared" si="21"/>
        <v>0</v>
      </c>
      <c r="AZ45" s="112">
        <f t="shared" si="21"/>
        <v>0</v>
      </c>
      <c r="BA45" s="112">
        <f t="shared" si="21"/>
        <v>0</v>
      </c>
      <c r="BB45" s="122">
        <f t="shared" si="10"/>
        <v>0</v>
      </c>
    </row>
    <row r="46" spans="1:54" customFormat="1" ht="96" x14ac:dyDescent="0.25">
      <c r="A46" s="48" t="s">
        <v>347</v>
      </c>
      <c r="B46" s="48" t="s">
        <v>347</v>
      </c>
      <c r="C46" s="48" t="s">
        <v>126</v>
      </c>
      <c r="D46" s="86" t="s">
        <v>348</v>
      </c>
      <c r="E46" s="20" t="s">
        <v>349</v>
      </c>
      <c r="F46" s="17" t="s">
        <v>195</v>
      </c>
      <c r="G46" s="18" t="s">
        <v>222</v>
      </c>
      <c r="H46" s="16" t="s">
        <v>342</v>
      </c>
      <c r="I46" s="68" t="str">
        <f t="shared" ref="I46:I54" si="22">IF(OR(X46=-1,W46="vervallen",J46="Toegevoegd"),"Vraag vervallen","Nog te beantwoorden")</f>
        <v>Nog te beantwoorden</v>
      </c>
      <c r="J46" s="22" t="s">
        <v>183</v>
      </c>
      <c r="K46" s="19" t="s">
        <v>350</v>
      </c>
      <c r="L46" s="81"/>
      <c r="M46" s="119"/>
      <c r="N46" s="119"/>
      <c r="O46" s="46"/>
      <c r="P46" s="39"/>
      <c r="Q46" s="34"/>
      <c r="R46" s="34"/>
      <c r="S46" s="34"/>
      <c r="T46" s="34"/>
      <c r="U46" s="34"/>
      <c r="V46" s="34"/>
      <c r="W46" s="36" t="str">
        <f t="shared" ref="W46:W54" si="23">IF(AND(OR(_OnPrem*Z46=1,_ICT_UMC*AA46=1,_KOPPELING*AB46=1,_SaaS*AC46=1,_Support*AD46=1,_SLA_EDU*AE46=1,_Medisch*AF46=1,_Data*AG46=1,_Toev0*AH46),X46=1,AK46="ok",AL46="ok",AM46=0),"Uitvragen","Vervallen")</f>
        <v>Uitvragen</v>
      </c>
      <c r="X46" s="52">
        <f t="shared" ref="X46:X54" si="24">IF(OR(AND(LEFT(E46,9)&lt;&gt;"Voeg hier",_KnockOut="Ja",OR(F46="Knockout Eis",F46="Gunningscriteria")),AND(_Verificatie="Ja",OR(F46="Verificatie",F46="Gewenst"))),1,-1)</f>
        <v>1</v>
      </c>
      <c r="Y46" s="56" t="s">
        <v>347</v>
      </c>
      <c r="Z46" s="35">
        <v>1</v>
      </c>
      <c r="AA46" s="35">
        <v>1</v>
      </c>
      <c r="AB46" s="35"/>
      <c r="AC46" s="35">
        <v>1</v>
      </c>
      <c r="AD46" s="35"/>
      <c r="AE46" s="35"/>
      <c r="AF46" s="35"/>
      <c r="AG46" s="35"/>
      <c r="AH46" s="69"/>
      <c r="AI46" s="65"/>
      <c r="AJ46" s="65"/>
      <c r="AK46" s="66" t="str">
        <f t="shared" ref="AK46:AK54" si="25">IF(OR(AI46=0,_Beschik&lt;=AI46),"ok","nok")</f>
        <v>ok</v>
      </c>
      <c r="AL46" s="66" t="str">
        <f t="shared" ref="AL46:AL54" si="26">IF(OR(AJ46=0,_Vertrouw&lt;=AJ46),"ok","nok")</f>
        <v>ok</v>
      </c>
      <c r="AM46" s="111">
        <f t="shared" ref="AM46:AM54" si="27">IF(SUM(AN46:BA46)&lt;0,-1,0)</f>
        <v>0</v>
      </c>
      <c r="AN46" s="112">
        <f t="shared" ref="AN46:BA54" si="28">IF(AND(AN$1="Nee",$C46=AN$2),-1,0)</f>
        <v>0</v>
      </c>
      <c r="AO46" s="112">
        <f t="shared" si="28"/>
        <v>0</v>
      </c>
      <c r="AP46" s="112">
        <f t="shared" si="28"/>
        <v>0</v>
      </c>
      <c r="AQ46" s="112">
        <f t="shared" si="28"/>
        <v>0</v>
      </c>
      <c r="AR46" s="112">
        <f t="shared" si="28"/>
        <v>0</v>
      </c>
      <c r="AS46" s="112">
        <f t="shared" si="28"/>
        <v>0</v>
      </c>
      <c r="AT46" s="112">
        <f t="shared" si="28"/>
        <v>0</v>
      </c>
      <c r="AU46" s="112">
        <f t="shared" si="28"/>
        <v>0</v>
      </c>
      <c r="AV46" s="112">
        <f t="shared" si="28"/>
        <v>0</v>
      </c>
      <c r="AW46" s="112">
        <f t="shared" si="28"/>
        <v>0</v>
      </c>
      <c r="AX46" s="112">
        <f t="shared" si="28"/>
        <v>0</v>
      </c>
      <c r="AY46" s="112">
        <f t="shared" si="28"/>
        <v>0</v>
      </c>
      <c r="AZ46" s="112">
        <f t="shared" si="28"/>
        <v>0</v>
      </c>
      <c r="BA46" s="112">
        <f t="shared" si="28"/>
        <v>0</v>
      </c>
      <c r="BB46" s="122">
        <f t="shared" si="10"/>
        <v>0</v>
      </c>
    </row>
    <row r="47" spans="1:54" customFormat="1" ht="48" x14ac:dyDescent="0.25">
      <c r="A47" s="48" t="s">
        <v>351</v>
      </c>
      <c r="B47" s="48" t="s">
        <v>351</v>
      </c>
      <c r="C47" s="48" t="s">
        <v>126</v>
      </c>
      <c r="D47" s="86" t="s">
        <v>348</v>
      </c>
      <c r="E47" s="20" t="s">
        <v>352</v>
      </c>
      <c r="F47" s="17" t="s">
        <v>138</v>
      </c>
      <c r="G47" s="18" t="s">
        <v>182</v>
      </c>
      <c r="H47" s="16"/>
      <c r="I47" s="68" t="str">
        <f t="shared" si="22"/>
        <v>Nog te beantwoorden</v>
      </c>
      <c r="J47" s="22" t="s">
        <v>183</v>
      </c>
      <c r="K47" s="19" t="s">
        <v>353</v>
      </c>
      <c r="L47" s="81"/>
      <c r="M47" s="46"/>
      <c r="N47" s="46"/>
      <c r="O47" s="46"/>
      <c r="P47" s="39"/>
      <c r="Q47" s="34"/>
      <c r="R47" s="34"/>
      <c r="S47" s="34"/>
      <c r="T47" s="34"/>
      <c r="U47" s="34"/>
      <c r="V47" s="34"/>
      <c r="W47" s="36" t="str">
        <f t="shared" si="23"/>
        <v>Uitvragen</v>
      </c>
      <c r="X47" s="52">
        <f t="shared" si="24"/>
        <v>1</v>
      </c>
      <c r="Y47" s="56" t="s">
        <v>351</v>
      </c>
      <c r="Z47" s="35">
        <v>1</v>
      </c>
      <c r="AA47" s="35">
        <v>1</v>
      </c>
      <c r="AB47" s="35"/>
      <c r="AC47" s="35">
        <v>1</v>
      </c>
      <c r="AD47" s="35"/>
      <c r="AE47" s="35"/>
      <c r="AF47" s="35"/>
      <c r="AG47" s="35"/>
      <c r="AH47" s="69"/>
      <c r="AI47" s="65"/>
      <c r="AJ47" s="65"/>
      <c r="AK47" s="66" t="str">
        <f t="shared" si="25"/>
        <v>ok</v>
      </c>
      <c r="AL47" s="66" t="str">
        <f t="shared" si="26"/>
        <v>ok</v>
      </c>
      <c r="AM47" s="111">
        <f t="shared" si="27"/>
        <v>0</v>
      </c>
      <c r="AN47" s="112">
        <f t="shared" si="28"/>
        <v>0</v>
      </c>
      <c r="AO47" s="112">
        <f t="shared" si="28"/>
        <v>0</v>
      </c>
      <c r="AP47" s="112">
        <f t="shared" si="28"/>
        <v>0</v>
      </c>
      <c r="AQ47" s="112">
        <f t="shared" si="28"/>
        <v>0</v>
      </c>
      <c r="AR47" s="112">
        <f t="shared" si="28"/>
        <v>0</v>
      </c>
      <c r="AS47" s="112">
        <f t="shared" si="28"/>
        <v>0</v>
      </c>
      <c r="AT47" s="112">
        <f t="shared" si="28"/>
        <v>0</v>
      </c>
      <c r="AU47" s="112">
        <f t="shared" si="28"/>
        <v>0</v>
      </c>
      <c r="AV47" s="112">
        <f t="shared" si="28"/>
        <v>0</v>
      </c>
      <c r="AW47" s="112">
        <f t="shared" si="28"/>
        <v>0</v>
      </c>
      <c r="AX47" s="112">
        <f t="shared" si="28"/>
        <v>0</v>
      </c>
      <c r="AY47" s="112">
        <f t="shared" si="28"/>
        <v>0</v>
      </c>
      <c r="AZ47" s="112">
        <f t="shared" si="28"/>
        <v>0</v>
      </c>
      <c r="BA47" s="112">
        <f t="shared" si="28"/>
        <v>0</v>
      </c>
      <c r="BB47" s="122">
        <f t="shared" si="10"/>
        <v>0</v>
      </c>
    </row>
    <row r="48" spans="1:54" customFormat="1" ht="36" x14ac:dyDescent="0.25">
      <c r="A48" s="48" t="s">
        <v>354</v>
      </c>
      <c r="B48" s="48" t="s">
        <v>354</v>
      </c>
      <c r="C48" s="48" t="s">
        <v>126</v>
      </c>
      <c r="D48" s="86" t="s">
        <v>348</v>
      </c>
      <c r="E48" s="20" t="s">
        <v>355</v>
      </c>
      <c r="F48" s="17" t="s">
        <v>138</v>
      </c>
      <c r="G48" s="18" t="s">
        <v>182</v>
      </c>
      <c r="H48" s="16"/>
      <c r="I48" s="68" t="str">
        <f t="shared" si="22"/>
        <v>Nog te beantwoorden</v>
      </c>
      <c r="J48" s="22" t="s">
        <v>183</v>
      </c>
      <c r="K48" s="19" t="s">
        <v>356</v>
      </c>
      <c r="L48" s="81"/>
      <c r="M48" s="46"/>
      <c r="N48" s="46"/>
      <c r="O48" s="46"/>
      <c r="P48" s="39"/>
      <c r="Q48" s="34"/>
      <c r="R48" s="34"/>
      <c r="S48" s="34"/>
      <c r="T48" s="34"/>
      <c r="U48" s="34"/>
      <c r="V48" s="34"/>
      <c r="W48" s="36" t="str">
        <f t="shared" si="23"/>
        <v>Uitvragen</v>
      </c>
      <c r="X48" s="52">
        <f t="shared" si="24"/>
        <v>1</v>
      </c>
      <c r="Y48" s="56" t="s">
        <v>354</v>
      </c>
      <c r="Z48" s="35">
        <v>1</v>
      </c>
      <c r="AA48" s="35">
        <v>1</v>
      </c>
      <c r="AB48" s="35"/>
      <c r="AC48" s="35">
        <v>1</v>
      </c>
      <c r="AD48" s="35"/>
      <c r="AE48" s="35"/>
      <c r="AF48" s="35"/>
      <c r="AG48" s="35"/>
      <c r="AH48" s="69"/>
      <c r="AI48" s="65">
        <v>2</v>
      </c>
      <c r="AJ48" s="65"/>
      <c r="AK48" s="66" t="str">
        <f t="shared" si="25"/>
        <v>ok</v>
      </c>
      <c r="AL48" s="66" t="str">
        <f t="shared" si="26"/>
        <v>ok</v>
      </c>
      <c r="AM48" s="111">
        <f t="shared" si="27"/>
        <v>0</v>
      </c>
      <c r="AN48" s="112">
        <f t="shared" si="28"/>
        <v>0</v>
      </c>
      <c r="AO48" s="112">
        <f t="shared" si="28"/>
        <v>0</v>
      </c>
      <c r="AP48" s="112">
        <f t="shared" si="28"/>
        <v>0</v>
      </c>
      <c r="AQ48" s="112">
        <f t="shared" si="28"/>
        <v>0</v>
      </c>
      <c r="AR48" s="112">
        <f t="shared" si="28"/>
        <v>0</v>
      </c>
      <c r="AS48" s="112">
        <f t="shared" si="28"/>
        <v>0</v>
      </c>
      <c r="AT48" s="112">
        <f t="shared" si="28"/>
        <v>0</v>
      </c>
      <c r="AU48" s="112">
        <f t="shared" si="28"/>
        <v>0</v>
      </c>
      <c r="AV48" s="112">
        <f t="shared" si="28"/>
        <v>0</v>
      </c>
      <c r="AW48" s="112">
        <f t="shared" si="28"/>
        <v>0</v>
      </c>
      <c r="AX48" s="112">
        <f t="shared" si="28"/>
        <v>0</v>
      </c>
      <c r="AY48" s="112">
        <f t="shared" si="28"/>
        <v>0</v>
      </c>
      <c r="AZ48" s="112">
        <f t="shared" si="28"/>
        <v>0</v>
      </c>
      <c r="BA48" s="112">
        <f t="shared" si="28"/>
        <v>0</v>
      </c>
      <c r="BB48" s="122">
        <f t="shared" si="10"/>
        <v>0</v>
      </c>
    </row>
    <row r="49" spans="1:54" customFormat="1" ht="24" x14ac:dyDescent="0.25">
      <c r="A49" s="48" t="s">
        <v>357</v>
      </c>
      <c r="B49" s="48" t="s">
        <v>357</v>
      </c>
      <c r="C49" s="48" t="s">
        <v>126</v>
      </c>
      <c r="D49" s="86" t="s">
        <v>348</v>
      </c>
      <c r="E49" s="20" t="s">
        <v>358</v>
      </c>
      <c r="F49" s="17" t="s">
        <v>195</v>
      </c>
      <c r="G49" s="18" t="s">
        <v>182</v>
      </c>
      <c r="H49" s="16"/>
      <c r="I49" s="68" t="str">
        <f t="shared" si="22"/>
        <v>Nog te beantwoorden</v>
      </c>
      <c r="J49" s="22" t="s">
        <v>183</v>
      </c>
      <c r="K49" s="19"/>
      <c r="L49" s="81"/>
      <c r="M49" s="46"/>
      <c r="N49" s="46"/>
      <c r="O49" s="46"/>
      <c r="P49" s="39"/>
      <c r="Q49" s="34"/>
      <c r="R49" s="34"/>
      <c r="S49" s="34"/>
      <c r="T49" s="34"/>
      <c r="U49" s="34"/>
      <c r="V49" s="34"/>
      <c r="W49" s="36" t="str">
        <f t="shared" si="23"/>
        <v>Uitvragen</v>
      </c>
      <c r="X49" s="52">
        <f t="shared" si="24"/>
        <v>1</v>
      </c>
      <c r="Y49" s="56" t="s">
        <v>357</v>
      </c>
      <c r="Z49" s="35">
        <v>1</v>
      </c>
      <c r="AA49" s="35">
        <v>1</v>
      </c>
      <c r="AB49" s="35"/>
      <c r="AC49" s="35">
        <v>1</v>
      </c>
      <c r="AD49" s="35"/>
      <c r="AE49" s="35"/>
      <c r="AF49" s="35"/>
      <c r="AG49" s="35"/>
      <c r="AH49" s="69"/>
      <c r="AI49" s="65"/>
      <c r="AJ49" s="65"/>
      <c r="AK49" s="66" t="str">
        <f t="shared" si="25"/>
        <v>ok</v>
      </c>
      <c r="AL49" s="66" t="str">
        <f t="shared" si="26"/>
        <v>ok</v>
      </c>
      <c r="AM49" s="111">
        <f t="shared" si="27"/>
        <v>0</v>
      </c>
      <c r="AN49" s="112">
        <f t="shared" si="28"/>
        <v>0</v>
      </c>
      <c r="AO49" s="112">
        <f t="shared" si="28"/>
        <v>0</v>
      </c>
      <c r="AP49" s="112">
        <f t="shared" si="28"/>
        <v>0</v>
      </c>
      <c r="AQ49" s="112">
        <f t="shared" si="28"/>
        <v>0</v>
      </c>
      <c r="AR49" s="112">
        <f t="shared" si="28"/>
        <v>0</v>
      </c>
      <c r="AS49" s="112">
        <f t="shared" si="28"/>
        <v>0</v>
      </c>
      <c r="AT49" s="112">
        <f t="shared" si="28"/>
        <v>0</v>
      </c>
      <c r="AU49" s="112">
        <f t="shared" si="28"/>
        <v>0</v>
      </c>
      <c r="AV49" s="112">
        <f t="shared" si="28"/>
        <v>0</v>
      </c>
      <c r="AW49" s="112">
        <f t="shared" si="28"/>
        <v>0</v>
      </c>
      <c r="AX49" s="112">
        <f t="shared" si="28"/>
        <v>0</v>
      </c>
      <c r="AY49" s="112">
        <f t="shared" si="28"/>
        <v>0</v>
      </c>
      <c r="AZ49" s="112">
        <f t="shared" si="28"/>
        <v>0</v>
      </c>
      <c r="BA49" s="112">
        <f t="shared" si="28"/>
        <v>0</v>
      </c>
      <c r="BB49" s="122">
        <f t="shared" si="10"/>
        <v>0</v>
      </c>
    </row>
    <row r="50" spans="1:54" customFormat="1" ht="48" x14ac:dyDescent="0.25">
      <c r="A50" s="48" t="s">
        <v>359</v>
      </c>
      <c r="B50" s="48" t="s">
        <v>359</v>
      </c>
      <c r="C50" s="48" t="s">
        <v>126</v>
      </c>
      <c r="D50" s="86" t="s">
        <v>348</v>
      </c>
      <c r="E50" s="18" t="s">
        <v>360</v>
      </c>
      <c r="F50" s="17" t="s">
        <v>195</v>
      </c>
      <c r="G50" s="18" t="s">
        <v>182</v>
      </c>
      <c r="H50" s="16"/>
      <c r="I50" s="68" t="str">
        <f t="shared" si="22"/>
        <v>Nog te beantwoorden</v>
      </c>
      <c r="J50" s="22" t="s">
        <v>183</v>
      </c>
      <c r="K50" s="19" t="s">
        <v>361</v>
      </c>
      <c r="L50" s="81"/>
      <c r="M50" s="46"/>
      <c r="N50" s="46"/>
      <c r="O50" s="46"/>
      <c r="P50" s="39"/>
      <c r="Q50" s="34"/>
      <c r="R50" s="34"/>
      <c r="S50" s="34"/>
      <c r="T50" s="34"/>
      <c r="U50" s="34"/>
      <c r="V50" s="34"/>
      <c r="W50" s="36" t="str">
        <f t="shared" si="23"/>
        <v>Uitvragen</v>
      </c>
      <c r="X50" s="52">
        <f t="shared" si="24"/>
        <v>1</v>
      </c>
      <c r="Y50" s="56" t="s">
        <v>359</v>
      </c>
      <c r="Z50" s="35">
        <v>1</v>
      </c>
      <c r="AA50" s="35">
        <v>1</v>
      </c>
      <c r="AB50" s="35"/>
      <c r="AC50" s="35">
        <v>1</v>
      </c>
      <c r="AD50" s="35"/>
      <c r="AE50" s="35"/>
      <c r="AF50" s="35"/>
      <c r="AG50" s="35"/>
      <c r="AH50" s="69"/>
      <c r="AI50" s="65">
        <v>2</v>
      </c>
      <c r="AJ50" s="65"/>
      <c r="AK50" s="66" t="str">
        <f t="shared" si="25"/>
        <v>ok</v>
      </c>
      <c r="AL50" s="66" t="str">
        <f t="shared" si="26"/>
        <v>ok</v>
      </c>
      <c r="AM50" s="111">
        <f t="shared" si="27"/>
        <v>0</v>
      </c>
      <c r="AN50" s="112">
        <f t="shared" si="28"/>
        <v>0</v>
      </c>
      <c r="AO50" s="112">
        <f t="shared" si="28"/>
        <v>0</v>
      </c>
      <c r="AP50" s="112">
        <f t="shared" si="28"/>
        <v>0</v>
      </c>
      <c r="AQ50" s="112">
        <f t="shared" si="28"/>
        <v>0</v>
      </c>
      <c r="AR50" s="112">
        <f t="shared" si="28"/>
        <v>0</v>
      </c>
      <c r="AS50" s="112">
        <f t="shared" si="28"/>
        <v>0</v>
      </c>
      <c r="AT50" s="112">
        <f t="shared" si="28"/>
        <v>0</v>
      </c>
      <c r="AU50" s="112">
        <f t="shared" si="28"/>
        <v>0</v>
      </c>
      <c r="AV50" s="112">
        <f t="shared" si="28"/>
        <v>0</v>
      </c>
      <c r="AW50" s="112">
        <f t="shared" si="28"/>
        <v>0</v>
      </c>
      <c r="AX50" s="112">
        <f t="shared" si="28"/>
        <v>0</v>
      </c>
      <c r="AY50" s="112">
        <f t="shared" si="28"/>
        <v>0</v>
      </c>
      <c r="AZ50" s="112">
        <f t="shared" si="28"/>
        <v>0</v>
      </c>
      <c r="BA50" s="112">
        <f t="shared" si="28"/>
        <v>0</v>
      </c>
      <c r="BB50" s="122">
        <f t="shared" si="10"/>
        <v>0</v>
      </c>
    </row>
    <row r="51" spans="1:54" customFormat="1" ht="24" x14ac:dyDescent="0.25">
      <c r="A51" s="48" t="s">
        <v>362</v>
      </c>
      <c r="B51" s="48" t="s">
        <v>362</v>
      </c>
      <c r="C51" s="48" t="s">
        <v>126</v>
      </c>
      <c r="D51" s="86" t="s">
        <v>348</v>
      </c>
      <c r="E51" s="18" t="s">
        <v>363</v>
      </c>
      <c r="F51" s="17" t="s">
        <v>195</v>
      </c>
      <c r="G51" s="18" t="s">
        <v>182</v>
      </c>
      <c r="H51" s="16"/>
      <c r="I51" s="68" t="str">
        <f t="shared" si="22"/>
        <v>Nog te beantwoorden</v>
      </c>
      <c r="J51" s="22" t="s">
        <v>183</v>
      </c>
      <c r="K51" s="19" t="s">
        <v>364</v>
      </c>
      <c r="L51" s="81"/>
      <c r="M51" s="46"/>
      <c r="N51" s="46"/>
      <c r="O51" s="46"/>
      <c r="P51" s="39"/>
      <c r="Q51" s="34"/>
      <c r="R51" s="34"/>
      <c r="S51" s="34"/>
      <c r="T51" s="34"/>
      <c r="U51" s="34"/>
      <c r="V51" s="34"/>
      <c r="W51" s="36" t="str">
        <f t="shared" si="23"/>
        <v>Uitvragen</v>
      </c>
      <c r="X51" s="52">
        <f t="shared" si="24"/>
        <v>1</v>
      </c>
      <c r="Y51" s="56" t="s">
        <v>362</v>
      </c>
      <c r="Z51" s="35">
        <v>1</v>
      </c>
      <c r="AA51" s="35">
        <v>1</v>
      </c>
      <c r="AB51" s="35"/>
      <c r="AC51" s="35"/>
      <c r="AD51" s="35"/>
      <c r="AE51" s="35"/>
      <c r="AF51" s="35"/>
      <c r="AG51" s="35"/>
      <c r="AH51" s="69"/>
      <c r="AI51" s="65"/>
      <c r="AJ51" s="65"/>
      <c r="AK51" s="66" t="str">
        <f t="shared" si="25"/>
        <v>ok</v>
      </c>
      <c r="AL51" s="66" t="str">
        <f t="shared" si="26"/>
        <v>ok</v>
      </c>
      <c r="AM51" s="111">
        <f t="shared" si="27"/>
        <v>0</v>
      </c>
      <c r="AN51" s="112">
        <f t="shared" si="28"/>
        <v>0</v>
      </c>
      <c r="AO51" s="112">
        <f t="shared" si="28"/>
        <v>0</v>
      </c>
      <c r="AP51" s="112">
        <f t="shared" si="28"/>
        <v>0</v>
      </c>
      <c r="AQ51" s="112">
        <f t="shared" si="28"/>
        <v>0</v>
      </c>
      <c r="AR51" s="112">
        <f t="shared" si="28"/>
        <v>0</v>
      </c>
      <c r="AS51" s="112">
        <f t="shared" si="28"/>
        <v>0</v>
      </c>
      <c r="AT51" s="112">
        <f t="shared" si="28"/>
        <v>0</v>
      </c>
      <c r="AU51" s="112">
        <f t="shared" si="28"/>
        <v>0</v>
      </c>
      <c r="AV51" s="112">
        <f t="shared" si="28"/>
        <v>0</v>
      </c>
      <c r="AW51" s="112">
        <f t="shared" si="28"/>
        <v>0</v>
      </c>
      <c r="AX51" s="112">
        <f t="shared" si="28"/>
        <v>0</v>
      </c>
      <c r="AY51" s="112">
        <f t="shared" si="28"/>
        <v>0</v>
      </c>
      <c r="AZ51" s="112">
        <f t="shared" si="28"/>
        <v>0</v>
      </c>
      <c r="BA51" s="112">
        <f t="shared" si="28"/>
        <v>0</v>
      </c>
      <c r="BB51" s="122">
        <f t="shared" si="10"/>
        <v>0</v>
      </c>
    </row>
    <row r="52" spans="1:54" customFormat="1" ht="48" x14ac:dyDescent="0.25">
      <c r="A52" s="48" t="s">
        <v>365</v>
      </c>
      <c r="B52" s="48" t="s">
        <v>365</v>
      </c>
      <c r="C52" s="48" t="s">
        <v>126</v>
      </c>
      <c r="D52" s="86" t="s">
        <v>348</v>
      </c>
      <c r="E52" s="18" t="s">
        <v>366</v>
      </c>
      <c r="F52" s="17" t="s">
        <v>138</v>
      </c>
      <c r="G52" s="18" t="s">
        <v>182</v>
      </c>
      <c r="H52" s="16"/>
      <c r="I52" s="68" t="str">
        <f t="shared" si="22"/>
        <v>Nog te beantwoorden</v>
      </c>
      <c r="J52" s="22" t="s">
        <v>183</v>
      </c>
      <c r="K52" s="19"/>
      <c r="L52" s="81"/>
      <c r="M52" s="46"/>
      <c r="N52" s="46"/>
      <c r="O52" s="46"/>
      <c r="P52" s="39"/>
      <c r="Q52" s="34"/>
      <c r="R52" s="34"/>
      <c r="S52" s="34"/>
      <c r="T52" s="34"/>
      <c r="U52" s="34"/>
      <c r="V52" s="34"/>
      <c r="W52" s="36" t="str">
        <f t="shared" si="23"/>
        <v>Uitvragen</v>
      </c>
      <c r="X52" s="52">
        <f t="shared" si="24"/>
        <v>1</v>
      </c>
      <c r="Y52" s="56" t="s">
        <v>365</v>
      </c>
      <c r="Z52" s="35">
        <v>1</v>
      </c>
      <c r="AA52" s="35">
        <v>1</v>
      </c>
      <c r="AB52" s="35"/>
      <c r="AC52" s="35">
        <v>1</v>
      </c>
      <c r="AD52" s="35"/>
      <c r="AE52" s="35"/>
      <c r="AF52" s="35"/>
      <c r="AG52" s="35"/>
      <c r="AH52" s="69"/>
      <c r="AI52" s="65"/>
      <c r="AJ52" s="65"/>
      <c r="AK52" s="66" t="str">
        <f t="shared" si="25"/>
        <v>ok</v>
      </c>
      <c r="AL52" s="66" t="str">
        <f t="shared" si="26"/>
        <v>ok</v>
      </c>
      <c r="AM52" s="111">
        <f t="shared" si="27"/>
        <v>0</v>
      </c>
      <c r="AN52" s="112">
        <f t="shared" si="28"/>
        <v>0</v>
      </c>
      <c r="AO52" s="112">
        <f t="shared" si="28"/>
        <v>0</v>
      </c>
      <c r="AP52" s="112">
        <f t="shared" si="28"/>
        <v>0</v>
      </c>
      <c r="AQ52" s="112">
        <f t="shared" si="28"/>
        <v>0</v>
      </c>
      <c r="AR52" s="112">
        <f t="shared" si="28"/>
        <v>0</v>
      </c>
      <c r="AS52" s="112">
        <f t="shared" si="28"/>
        <v>0</v>
      </c>
      <c r="AT52" s="112">
        <f t="shared" si="28"/>
        <v>0</v>
      </c>
      <c r="AU52" s="112">
        <f t="shared" si="28"/>
        <v>0</v>
      </c>
      <c r="AV52" s="112">
        <f t="shared" si="28"/>
        <v>0</v>
      </c>
      <c r="AW52" s="112">
        <f t="shared" si="28"/>
        <v>0</v>
      </c>
      <c r="AX52" s="112">
        <f t="shared" si="28"/>
        <v>0</v>
      </c>
      <c r="AY52" s="112">
        <f t="shared" si="28"/>
        <v>0</v>
      </c>
      <c r="AZ52" s="112">
        <f t="shared" si="28"/>
        <v>0</v>
      </c>
      <c r="BA52" s="112">
        <f t="shared" si="28"/>
        <v>0</v>
      </c>
      <c r="BB52" s="122">
        <f t="shared" si="10"/>
        <v>0</v>
      </c>
    </row>
    <row r="53" spans="1:54" customFormat="1" ht="48" x14ac:dyDescent="0.25">
      <c r="A53" s="48" t="s">
        <v>367</v>
      </c>
      <c r="B53" s="48" t="s">
        <v>367</v>
      </c>
      <c r="C53" s="48" t="s">
        <v>126</v>
      </c>
      <c r="D53" s="86" t="s">
        <v>348</v>
      </c>
      <c r="E53" s="18" t="s">
        <v>368</v>
      </c>
      <c r="F53" s="17" t="s">
        <v>138</v>
      </c>
      <c r="G53" s="18" t="s">
        <v>182</v>
      </c>
      <c r="H53" s="16"/>
      <c r="I53" s="68" t="str">
        <f t="shared" si="22"/>
        <v>Nog te beantwoorden</v>
      </c>
      <c r="J53" s="22" t="s">
        <v>183</v>
      </c>
      <c r="K53" s="19" t="s">
        <v>369</v>
      </c>
      <c r="L53" s="81"/>
      <c r="M53" s="46"/>
      <c r="N53" s="46"/>
      <c r="O53" s="46"/>
      <c r="P53" s="39"/>
      <c r="Q53" s="34"/>
      <c r="R53" s="34"/>
      <c r="S53" s="34"/>
      <c r="T53" s="34"/>
      <c r="U53" s="34"/>
      <c r="V53" s="34"/>
      <c r="W53" s="36" t="str">
        <f t="shared" si="23"/>
        <v>Uitvragen</v>
      </c>
      <c r="X53" s="52">
        <f t="shared" si="24"/>
        <v>1</v>
      </c>
      <c r="Y53" s="56" t="s">
        <v>367</v>
      </c>
      <c r="Z53" s="35">
        <v>1</v>
      </c>
      <c r="AA53" s="35">
        <v>1</v>
      </c>
      <c r="AB53" s="35"/>
      <c r="AC53" s="35">
        <v>1</v>
      </c>
      <c r="AD53" s="35"/>
      <c r="AE53" s="35"/>
      <c r="AF53" s="35"/>
      <c r="AG53" s="35"/>
      <c r="AH53" s="69"/>
      <c r="AI53" s="65"/>
      <c r="AJ53" s="65"/>
      <c r="AK53" s="66" t="str">
        <f t="shared" si="25"/>
        <v>ok</v>
      </c>
      <c r="AL53" s="66" t="str">
        <f t="shared" si="26"/>
        <v>ok</v>
      </c>
      <c r="AM53" s="111">
        <f t="shared" si="27"/>
        <v>0</v>
      </c>
      <c r="AN53" s="112">
        <f t="shared" si="28"/>
        <v>0</v>
      </c>
      <c r="AO53" s="112">
        <f t="shared" si="28"/>
        <v>0</v>
      </c>
      <c r="AP53" s="112">
        <f t="shared" si="28"/>
        <v>0</v>
      </c>
      <c r="AQ53" s="112">
        <f t="shared" si="28"/>
        <v>0</v>
      </c>
      <c r="AR53" s="112">
        <f t="shared" si="28"/>
        <v>0</v>
      </c>
      <c r="AS53" s="112">
        <f t="shared" si="28"/>
        <v>0</v>
      </c>
      <c r="AT53" s="112">
        <f t="shared" si="28"/>
        <v>0</v>
      </c>
      <c r="AU53" s="112">
        <f t="shared" si="28"/>
        <v>0</v>
      </c>
      <c r="AV53" s="112">
        <f t="shared" si="28"/>
        <v>0</v>
      </c>
      <c r="AW53" s="112">
        <f t="shared" si="28"/>
        <v>0</v>
      </c>
      <c r="AX53" s="112">
        <f t="shared" si="28"/>
        <v>0</v>
      </c>
      <c r="AY53" s="112">
        <f t="shared" si="28"/>
        <v>0</v>
      </c>
      <c r="AZ53" s="112">
        <f t="shared" si="28"/>
        <v>0</v>
      </c>
      <c r="BA53" s="112">
        <f t="shared" si="28"/>
        <v>0</v>
      </c>
      <c r="BB53" s="122">
        <f t="shared" si="10"/>
        <v>0</v>
      </c>
    </row>
    <row r="54" spans="1:54" customFormat="1" ht="48" x14ac:dyDescent="0.25">
      <c r="A54" s="48" t="s">
        <v>370</v>
      </c>
      <c r="B54" s="48" t="s">
        <v>370</v>
      </c>
      <c r="C54" s="48" t="s">
        <v>126</v>
      </c>
      <c r="D54" s="86" t="s">
        <v>348</v>
      </c>
      <c r="E54" s="18" t="s">
        <v>371</v>
      </c>
      <c r="F54" s="17" t="s">
        <v>138</v>
      </c>
      <c r="G54" s="18" t="s">
        <v>182</v>
      </c>
      <c r="H54" s="16"/>
      <c r="I54" s="68" t="str">
        <f t="shared" si="22"/>
        <v>Nog te beantwoorden</v>
      </c>
      <c r="J54" s="22" t="s">
        <v>183</v>
      </c>
      <c r="K54" s="19" t="s">
        <v>372</v>
      </c>
      <c r="L54" s="81"/>
      <c r="M54" s="46"/>
      <c r="N54" s="46"/>
      <c r="O54" s="46"/>
      <c r="P54" s="39"/>
      <c r="Q54" s="34"/>
      <c r="R54" s="34"/>
      <c r="S54" s="34"/>
      <c r="T54" s="34"/>
      <c r="U54" s="34"/>
      <c r="V54" s="34"/>
      <c r="W54" s="36" t="str">
        <f t="shared" si="23"/>
        <v>Uitvragen</v>
      </c>
      <c r="X54" s="52">
        <f t="shared" si="24"/>
        <v>1</v>
      </c>
      <c r="Y54" s="56" t="s">
        <v>370</v>
      </c>
      <c r="Z54" s="35">
        <v>1</v>
      </c>
      <c r="AA54" s="35">
        <v>1</v>
      </c>
      <c r="AB54" s="35"/>
      <c r="AC54" s="35"/>
      <c r="AD54" s="35"/>
      <c r="AE54" s="35"/>
      <c r="AF54" s="35"/>
      <c r="AG54" s="35"/>
      <c r="AH54" s="69"/>
      <c r="AI54" s="65"/>
      <c r="AJ54" s="65"/>
      <c r="AK54" s="66" t="str">
        <f t="shared" si="25"/>
        <v>ok</v>
      </c>
      <c r="AL54" s="66" t="str">
        <f t="shared" si="26"/>
        <v>ok</v>
      </c>
      <c r="AM54" s="111">
        <f t="shared" si="27"/>
        <v>0</v>
      </c>
      <c r="AN54" s="112">
        <f t="shared" si="28"/>
        <v>0</v>
      </c>
      <c r="AO54" s="112">
        <f t="shared" si="28"/>
        <v>0</v>
      </c>
      <c r="AP54" s="112">
        <f t="shared" si="28"/>
        <v>0</v>
      </c>
      <c r="AQ54" s="112">
        <f t="shared" si="28"/>
        <v>0</v>
      </c>
      <c r="AR54" s="112">
        <f t="shared" si="28"/>
        <v>0</v>
      </c>
      <c r="AS54" s="112">
        <f t="shared" si="28"/>
        <v>0</v>
      </c>
      <c r="AT54" s="112">
        <f t="shared" si="28"/>
        <v>0</v>
      </c>
      <c r="AU54" s="112">
        <f t="shared" si="28"/>
        <v>0</v>
      </c>
      <c r="AV54" s="112">
        <f t="shared" si="28"/>
        <v>0</v>
      </c>
      <c r="AW54" s="112">
        <f t="shared" si="28"/>
        <v>0</v>
      </c>
      <c r="AX54" s="112">
        <f t="shared" si="28"/>
        <v>0</v>
      </c>
      <c r="AY54" s="112">
        <f t="shared" si="28"/>
        <v>0</v>
      </c>
      <c r="AZ54" s="112">
        <f t="shared" si="28"/>
        <v>0</v>
      </c>
      <c r="BA54" s="112">
        <f t="shared" si="28"/>
        <v>0</v>
      </c>
      <c r="BB54" s="122">
        <f t="shared" si="10"/>
        <v>0</v>
      </c>
    </row>
    <row r="55" spans="1:54" x14ac:dyDescent="0.2">
      <c r="K55" s="38"/>
    </row>
    <row r="56" spans="1:54" x14ac:dyDescent="0.2">
      <c r="K56" s="38"/>
    </row>
  </sheetData>
  <sheetProtection algorithmName="SHA-512" hashValue="ilyYcASMtTJTqblu8BEeR8dWpRYTJu/SYyNU2iHYU+DaKow2P4tD9GrHMAievCD6wVbn9h9K1cwNhbOX/lG+nA==" saltValue="SKuDVnuFQL+OOpyw9u4EpA==" spinCount="100000" sheet="1" objects="1" scenarios="1" autoFilter="0"/>
  <autoFilter ref="A2:K2" xr:uid="{6ED25DFE-795C-4CE8-807A-AF67BBF1A3B0}"/>
  <mergeCells count="2">
    <mergeCell ref="A1:H1"/>
    <mergeCell ref="I1:J1"/>
  </mergeCells>
  <conditionalFormatting sqref="O3:O54">
    <cfRule type="expression" dxfId="6" priority="4">
      <formula>$O3&lt;&gt;$M3</formula>
    </cfRule>
  </conditionalFormatting>
  <conditionalFormatting sqref="AN1:BA1">
    <cfRule type="cellIs" dxfId="5" priority="3" operator="equal">
      <formula>"nee"</formula>
    </cfRule>
  </conditionalFormatting>
  <conditionalFormatting sqref="Y3:Y54">
    <cfRule type="expression" dxfId="4" priority="2">
      <formula>$Y3&lt;&gt;$A3</formula>
    </cfRule>
  </conditionalFormatting>
  <dataValidations count="9">
    <dataValidation type="list" showInputMessage="1" showErrorMessage="1" sqref="H27" xr:uid="{2E660463-FFB7-4FA1-8E89-C31AED034691}">
      <formula1>"24 x 7,5 x 9"</formula1>
    </dataValidation>
    <dataValidation type="list" allowBlank="1" showInputMessage="1" showErrorMessage="1" sqref="H6" xr:uid="{531BEB35-1500-4A9A-AB6E-100C1606563B}">
      <formula1>"kort, uitgebreid, zeer uigebreid"</formula1>
    </dataValidation>
    <dataValidation type="list" allowBlank="1" showInputMessage="1" showErrorMessage="1" sqref="G36:G40" xr:uid="{74618B32-45E2-4044-9300-EAE9414A5B0B}">
      <formula1>TypeAntw</formula1>
    </dataValidation>
    <dataValidation type="list" allowBlank="1" showInputMessage="1" showErrorMessage="1" sqref="C36:C40" xr:uid="{66FAC248-7C54-4851-A688-998199DFFC9D}">
      <formula1>lst_Paragraaf</formula1>
    </dataValidation>
    <dataValidation type="list" allowBlank="1" showInputMessage="1" showErrorMessage="1" sqref="F3:F54" xr:uid="{30189BB0-983A-44C2-9826-11A75EAE513B}">
      <formula1>lst_TypeVragen</formula1>
    </dataValidation>
    <dataValidation type="list" allowBlank="1" showInputMessage="1" showErrorMessage="1" sqref="I3 I4 I7 I8 I9 I10 I11 I12 I15 I16 I17 I18 I19 I20 I21 I22 I23 I25 I26 I28 I30 I31 I35 I36 I37 I38 I39 I40 I41 I43 I47 I48 I49 I50 I51 I52 I53 I54" xr:uid="{86BD50CB-EDBD-4A7A-ACEF-D736F4523ECE}">
      <formula1>lst_KO_Antwoord_Lev</formula1>
    </dataValidation>
    <dataValidation type="list" allowBlank="1" showInputMessage="1" showErrorMessage="1" sqref="I5 I6" xr:uid="{5CA18B41-B9F8-4C62-9FA2-748B54F80D83}">
      <formula1>lstJaNeeNvt_Lev</formula1>
    </dataValidation>
    <dataValidation type="list" allowBlank="1" showInputMessage="1" showErrorMessage="1" sqref="I13 I14 I27 I29 I42 I44 I45 I46" xr:uid="{75DA5F04-AE3E-414A-BD9B-BBEC62CFFDC7}">
      <formula1>lstToe_Lev</formula1>
    </dataValidation>
    <dataValidation type="list" allowBlank="1" showInputMessage="1" showErrorMessage="1" sqref="I24 I32 I33 I34" xr:uid="{8240BCCD-EA4C-4BE9-9BAD-A4B1A3DE7105}">
      <formula1>lstJaNeeToe_Lev</formula1>
    </dataValidation>
  </dataValidations>
  <pageMargins left="0.39370078740157499" right="0.39370078740157499" top="0.39370078740157499" bottom="0.39370078740157499" header="0.31496062992126" footer="0.31496062992126"/>
  <pageSetup paperSize="8" scale="82" fitToHeight="0" orientation="landscape" r:id="rId1"/>
  <headerFooter>
    <oddFooter>&amp;L&amp;D&amp;C&amp;A&amp;Rblad &amp;P van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7490-A57B-446B-984C-D21B1B3BD192}">
  <sheetPr codeName="Blad4">
    <tabColor theme="1"/>
    <pageSetUpPr fitToPage="1"/>
  </sheetPr>
  <dimension ref="A1:BB197"/>
  <sheetViews>
    <sheetView showRowColHeaders="0" workbookViewId="0">
      <pane ySplit="2" topLeftCell="A3" activePane="bottomLeft" state="frozen"/>
      <selection pane="bottomLeft" activeCell="A3" sqref="A3"/>
    </sheetView>
  </sheetViews>
  <sheetFormatPr defaultColWidth="9" defaultRowHeight="12" x14ac:dyDescent="0.2"/>
  <cols>
    <col min="1" max="1" width="8" style="50" bestFit="1" customWidth="1"/>
    <col min="2" max="2" width="9.7109375" style="50" hidden="1" customWidth="1"/>
    <col min="3" max="3" width="24.28515625" style="89" customWidth="1"/>
    <col min="4" max="4" width="14.7109375" style="89" customWidth="1"/>
    <col min="5" max="5" width="61.7109375" style="34" customWidth="1"/>
    <col min="6" max="6" width="15" style="34" customWidth="1"/>
    <col min="7" max="7" width="18.140625" style="34" customWidth="1"/>
    <col min="8" max="8" width="9.28515625" style="34" customWidth="1"/>
    <col min="9" max="9" width="20" style="38" customWidth="1"/>
    <col min="10" max="10" width="37.28515625" style="38" customWidth="1"/>
    <col min="11" max="11" width="43.28515625" style="34" customWidth="1"/>
    <col min="12" max="12" width="9.28515625" style="81" customWidth="1"/>
    <col min="13" max="15" width="9.28515625" style="46" customWidth="1"/>
    <col min="16" max="16" width="9.28515625" style="39" customWidth="1"/>
    <col min="17" max="17" width="9.28515625" style="34" customWidth="1"/>
    <col min="18" max="20" width="9.140625" style="34" customWidth="1"/>
    <col min="21" max="22" width="9.140625" style="34" hidden="1" customWidth="1"/>
    <col min="23" max="23" width="9.28515625" style="34" hidden="1" customWidth="1"/>
    <col min="24" max="24" width="10.5703125" style="34" hidden="1" customWidth="1"/>
    <col min="25" max="25" width="18.7109375" style="34" hidden="1" customWidth="1"/>
    <col min="26" max="26" width="7.7109375" style="34" hidden="1" customWidth="1"/>
    <col min="27" max="27" width="8.28515625" style="34" hidden="1" customWidth="1"/>
    <col min="28" max="28" width="6.7109375" style="34" hidden="1" customWidth="1"/>
    <col min="29" max="30" width="5.5703125" style="34" hidden="1" customWidth="1"/>
    <col min="31" max="31" width="8.28515625" style="34" hidden="1" customWidth="1"/>
    <col min="32" max="32" width="6" style="34" hidden="1" customWidth="1"/>
    <col min="33" max="33" width="5.5703125" style="34" hidden="1" customWidth="1"/>
    <col min="34" max="34" width="5.5703125" style="37" hidden="1" customWidth="1"/>
    <col min="35" max="35" width="4.7109375" style="37" hidden="1" customWidth="1"/>
    <col min="36" max="36" width="5.28515625" style="37" hidden="1" customWidth="1"/>
    <col min="37" max="38" width="9" style="37" hidden="1" customWidth="1"/>
    <col min="39" max="39" width="8.28515625" style="39" hidden="1" customWidth="1"/>
    <col min="40" max="54" width="9" style="34" hidden="1" customWidth="1"/>
    <col min="55" max="62" width="9" style="34" customWidth="1"/>
    <col min="63" max="16384" width="9" style="34"/>
  </cols>
  <sheetData>
    <row r="1" spans="1:54" ht="48" x14ac:dyDescent="0.2">
      <c r="A1" s="212" t="s">
        <v>141</v>
      </c>
      <c r="B1" s="213"/>
      <c r="C1" s="213"/>
      <c r="D1" s="213"/>
      <c r="E1" s="213"/>
      <c r="F1" s="213"/>
      <c r="G1" s="213"/>
      <c r="H1" s="214"/>
      <c r="I1" s="215" t="s">
        <v>142</v>
      </c>
      <c r="J1" s="216"/>
      <c r="K1" s="77"/>
      <c r="M1" s="116"/>
      <c r="N1" s="116"/>
      <c r="O1" s="116"/>
      <c r="P1" s="117"/>
      <c r="U1" s="37" t="s">
        <v>143</v>
      </c>
      <c r="V1" s="59">
        <f>IF(V2=0,0,ROUND((V2-COUNTIF(I3:I201,"Nog te beantwoorden"))/V2*100,0))</f>
        <v>0</v>
      </c>
      <c r="W1" s="67" t="s">
        <v>144</v>
      </c>
      <c r="X1" s="53" t="s">
        <v>145</v>
      </c>
      <c r="Y1" s="162" t="s">
        <v>146</v>
      </c>
      <c r="Z1" s="35">
        <f>SUM(Z3:Z201)</f>
        <v>122</v>
      </c>
      <c r="AA1" s="35">
        <f>SUM(AA3:AA201)</f>
        <v>115</v>
      </c>
      <c r="AB1" s="35">
        <f>SUM(AB3:AB201)</f>
        <v>21</v>
      </c>
      <c r="AC1" s="35">
        <f>SUM(AC3:AC201)</f>
        <v>112</v>
      </c>
      <c r="AD1" s="35">
        <f>SUM(AD3:AD201)</f>
        <v>18</v>
      </c>
      <c r="AE1" s="35">
        <f t="shared" ref="AE1:AH1" si="0">SUM(AE3:AE201)</f>
        <v>0</v>
      </c>
      <c r="AF1" s="35">
        <f t="shared" si="0"/>
        <v>3</v>
      </c>
      <c r="AG1" s="35">
        <f t="shared" si="0"/>
        <v>22</v>
      </c>
      <c r="AH1" s="35">
        <f t="shared" si="0"/>
        <v>10</v>
      </c>
      <c r="AI1" s="63" t="s">
        <v>147</v>
      </c>
      <c r="AJ1" s="63" t="s">
        <v>148</v>
      </c>
      <c r="AK1" s="64" t="s">
        <v>149</v>
      </c>
      <c r="AL1" s="64"/>
      <c r="AM1" s="110" t="s">
        <v>150</v>
      </c>
      <c r="AN1" s="112" t="s">
        <v>81</v>
      </c>
      <c r="AO1" s="112" t="s">
        <v>81</v>
      </c>
      <c r="AP1" s="112" t="str">
        <f>Voorblad!C54</f>
        <v>Ja</v>
      </c>
      <c r="AQ1" s="112" t="str">
        <f>Voorblad!C55</f>
        <v>Ja</v>
      </c>
      <c r="AR1" s="112" t="str">
        <f>Voorblad!$C56</f>
        <v>Ja</v>
      </c>
      <c r="AS1" s="112" t="str">
        <f>Voorblad!$C57</f>
        <v>Ja</v>
      </c>
      <c r="AT1" s="112" t="str">
        <f>Voorblad!$C58</f>
        <v>Ja</v>
      </c>
      <c r="AU1" s="112" t="str">
        <f>Voorblad!$C59</f>
        <v>Ja</v>
      </c>
      <c r="AV1" s="112" t="s">
        <v>81</v>
      </c>
      <c r="AW1" s="112" t="str">
        <f>Voorblad!$C61</f>
        <v>Ja</v>
      </c>
      <c r="AX1" s="112" t="str">
        <f>Voorblad!$C62</f>
        <v>Ja</v>
      </c>
      <c r="AY1" s="112" t="str">
        <f>Voorblad!$C63</f>
        <v>Ja</v>
      </c>
      <c r="AZ1" s="112" t="str">
        <f>Voorblad!$C64</f>
        <v>Ja</v>
      </c>
      <c r="BA1" s="112" t="str">
        <f>Voorblad!$C65</f>
        <v>Ja</v>
      </c>
      <c r="BB1" s="121"/>
    </row>
    <row r="2" spans="1:54" ht="60" x14ac:dyDescent="0.2">
      <c r="A2" s="73" t="s">
        <v>151</v>
      </c>
      <c r="B2" s="73" t="s">
        <v>152</v>
      </c>
      <c r="C2" s="73" t="s">
        <v>153</v>
      </c>
      <c r="D2" s="73" t="s">
        <v>154</v>
      </c>
      <c r="E2" s="74" t="s">
        <v>155</v>
      </c>
      <c r="F2" s="73" t="s">
        <v>156</v>
      </c>
      <c r="G2" s="74" t="s">
        <v>157</v>
      </c>
      <c r="H2" s="74" t="s">
        <v>158</v>
      </c>
      <c r="I2" s="75" t="s">
        <v>159</v>
      </c>
      <c r="J2" s="76" t="s">
        <v>160</v>
      </c>
      <c r="K2" s="114" t="s">
        <v>161</v>
      </c>
      <c r="M2" s="116"/>
      <c r="N2" s="116"/>
      <c r="O2" s="116"/>
      <c r="P2" s="117"/>
      <c r="U2" s="37" t="s">
        <v>162</v>
      </c>
      <c r="V2" s="57">
        <f>COUNTIF(W3:W201,"Uitvragen")</f>
        <v>96</v>
      </c>
      <c r="W2" s="54" t="s">
        <v>38</v>
      </c>
      <c r="X2" s="161" t="s">
        <v>163</v>
      </c>
      <c r="Y2" s="55" t="s">
        <v>151</v>
      </c>
      <c r="Z2" s="35" t="s">
        <v>164</v>
      </c>
      <c r="AA2" s="35" t="s">
        <v>165</v>
      </c>
      <c r="AB2" s="35" t="s">
        <v>166</v>
      </c>
      <c r="AC2" s="35" t="s">
        <v>167</v>
      </c>
      <c r="AD2" s="35" t="s">
        <v>168</v>
      </c>
      <c r="AE2" s="35" t="s">
        <v>169</v>
      </c>
      <c r="AF2" s="35" t="s">
        <v>170</v>
      </c>
      <c r="AG2" s="35" t="s">
        <v>171</v>
      </c>
      <c r="AH2" s="69" t="s">
        <v>172</v>
      </c>
      <c r="AI2" s="63" t="s">
        <v>173</v>
      </c>
      <c r="AJ2" s="63" t="s">
        <v>174</v>
      </c>
      <c r="AK2" s="64" t="s">
        <v>175</v>
      </c>
      <c r="AL2" s="64" t="s">
        <v>176</v>
      </c>
      <c r="AM2" s="111" t="s">
        <v>177</v>
      </c>
      <c r="AN2" s="113" t="s">
        <v>110</v>
      </c>
      <c r="AO2" s="113" t="s">
        <v>112</v>
      </c>
      <c r="AP2" s="113" t="s">
        <v>113</v>
      </c>
      <c r="AQ2" s="113" t="s">
        <v>115</v>
      </c>
      <c r="AR2" s="113" t="s">
        <v>117</v>
      </c>
      <c r="AS2" s="113" t="s">
        <v>119</v>
      </c>
      <c r="AT2" s="113" t="s">
        <v>121</v>
      </c>
      <c r="AU2" s="113" t="s">
        <v>123</v>
      </c>
      <c r="AV2" s="113" t="s">
        <v>125</v>
      </c>
      <c r="AW2" s="113" t="s">
        <v>126</v>
      </c>
      <c r="AX2" s="113" t="s">
        <v>128</v>
      </c>
      <c r="AY2" s="113" t="s">
        <v>130</v>
      </c>
      <c r="AZ2" s="113" t="s">
        <v>132</v>
      </c>
      <c r="BA2" s="113" t="s">
        <v>134</v>
      </c>
      <c r="BB2" s="123" t="s">
        <v>178</v>
      </c>
    </row>
    <row r="3" spans="1:54" customFormat="1" ht="36" x14ac:dyDescent="0.25">
      <c r="A3" s="48" t="s">
        <v>179</v>
      </c>
      <c r="B3" s="48" t="s">
        <v>179</v>
      </c>
      <c r="C3" s="48" t="s">
        <v>110</v>
      </c>
      <c r="D3" s="86" t="s">
        <v>180</v>
      </c>
      <c r="E3" s="18" t="s">
        <v>181</v>
      </c>
      <c r="F3" s="18" t="s">
        <v>138</v>
      </c>
      <c r="G3" s="18" t="s">
        <v>182</v>
      </c>
      <c r="H3" s="16"/>
      <c r="I3" s="68" t="str">
        <f t="shared" ref="I3:I146" si="1">IF(OR(X3=-1,W3="vervallen",J3="Toegevoegd"),"Vraag vervallen","Nog te beantwoorden")</f>
        <v>Nog te beantwoorden</v>
      </c>
      <c r="J3" s="22" t="s">
        <v>183</v>
      </c>
      <c r="K3" s="19" t="s">
        <v>184</v>
      </c>
      <c r="L3" s="81"/>
      <c r="M3" s="46"/>
      <c r="N3" s="46"/>
      <c r="O3" s="46"/>
      <c r="P3" s="39"/>
      <c r="W3" s="36" t="str">
        <f t="shared" ref="W3:W34" si="2">IF(AND(OR(_OnPrem*Z3=1,_ICT_UMC*AA3=1,_KOPPELING*AB3=1,_SaaS*AC3=1,_Support*AD3=1,_SLA_EDU*AE3=1,_Medisch*AF3=1,_Data*AG3=1,_Toev0*AH3),X3=1,AK3="ok",AL3="ok",AM3=0),"Uitvragen","Vervallen")</f>
        <v>Uitvragen</v>
      </c>
      <c r="X3" s="52">
        <f t="shared" ref="X3:X7" si="3">IF(OR(AND(LEFT(E3,9)&lt;&gt;"Voeg hier",_KnockOut="Ja",OR(F3="Knockout Eis",F3="Gunningscriteria")),AND(_Verificatie="Ja",OR(F3="Verificatie Eis",F3="Gewenst"))),1,-1)</f>
        <v>1</v>
      </c>
      <c r="Y3" s="56" t="s">
        <v>179</v>
      </c>
      <c r="Z3" s="35">
        <v>1</v>
      </c>
      <c r="AA3" s="35">
        <v>1</v>
      </c>
      <c r="AB3" s="35"/>
      <c r="AC3" s="35">
        <v>1</v>
      </c>
      <c r="AD3" s="35"/>
      <c r="AE3" s="35"/>
      <c r="AF3" s="35"/>
      <c r="AG3" s="35"/>
      <c r="AH3" s="69"/>
      <c r="AI3" s="65"/>
      <c r="AJ3" s="65"/>
      <c r="AK3" s="66" t="str">
        <f t="shared" ref="AK3:AK143" si="4">IF(OR(AI3=0,_Beschik&lt;=AI3),"ok","nok")</f>
        <v>ok</v>
      </c>
      <c r="AL3" s="66" t="str">
        <f t="shared" ref="AL3:AL143" si="5">IF(OR(AJ3=0,_Vertrouw&lt;=AJ3),"ok","nok")</f>
        <v>ok</v>
      </c>
      <c r="AM3" s="111">
        <f t="shared" ref="AM3:AM143" si="6">IF(SUM(AN3:BA3)&lt;0,-1,0)</f>
        <v>0</v>
      </c>
      <c r="AN3" s="112">
        <f t="shared" ref="AN3:BA12" si="7">IF(AND(AN$1="Nee",$C3=AN$2),-1,0)</f>
        <v>0</v>
      </c>
      <c r="AO3" s="112">
        <f t="shared" si="7"/>
        <v>0</v>
      </c>
      <c r="AP3" s="112">
        <f t="shared" si="7"/>
        <v>0</v>
      </c>
      <c r="AQ3" s="112">
        <f t="shared" si="7"/>
        <v>0</v>
      </c>
      <c r="AR3" s="112">
        <f t="shared" si="7"/>
        <v>0</v>
      </c>
      <c r="AS3" s="112">
        <f t="shared" si="7"/>
        <v>0</v>
      </c>
      <c r="AT3" s="112">
        <f t="shared" si="7"/>
        <v>0</v>
      </c>
      <c r="AU3" s="112">
        <f t="shared" si="7"/>
        <v>0</v>
      </c>
      <c r="AV3" s="112">
        <f t="shared" si="7"/>
        <v>0</v>
      </c>
      <c r="AW3" s="112">
        <f t="shared" si="7"/>
        <v>0</v>
      </c>
      <c r="AX3" s="112">
        <f t="shared" si="7"/>
        <v>0</v>
      </c>
      <c r="AY3" s="112">
        <f t="shared" si="7"/>
        <v>0</v>
      </c>
      <c r="AZ3" s="112">
        <f t="shared" si="7"/>
        <v>0</v>
      </c>
      <c r="BA3" s="112">
        <f t="shared" si="7"/>
        <v>0</v>
      </c>
      <c r="BB3" s="122">
        <f t="shared" ref="BB3:BB5" si="8">IF(ISERROR(SEARCH($BB$2,K3)),0,1)</f>
        <v>0</v>
      </c>
    </row>
    <row r="4" spans="1:54" customFormat="1" ht="60" x14ac:dyDescent="0.25">
      <c r="A4" s="48" t="s">
        <v>185</v>
      </c>
      <c r="B4" s="48" t="s">
        <v>185</v>
      </c>
      <c r="C4" s="48" t="s">
        <v>110</v>
      </c>
      <c r="D4" s="86" t="s">
        <v>180</v>
      </c>
      <c r="E4" s="20" t="s">
        <v>186</v>
      </c>
      <c r="F4" s="18" t="s">
        <v>138</v>
      </c>
      <c r="G4" s="18" t="s">
        <v>182</v>
      </c>
      <c r="H4" s="16"/>
      <c r="I4" s="68" t="str">
        <f t="shared" si="1"/>
        <v>Nog te beantwoorden</v>
      </c>
      <c r="J4" s="22" t="s">
        <v>183</v>
      </c>
      <c r="K4" s="19" t="s">
        <v>187</v>
      </c>
      <c r="L4" s="81"/>
      <c r="M4" s="46"/>
      <c r="N4" s="46"/>
      <c r="O4" s="46"/>
      <c r="P4" s="39"/>
      <c r="W4" s="36" t="str">
        <f t="shared" si="2"/>
        <v>Uitvragen</v>
      </c>
      <c r="X4" s="52">
        <f t="shared" si="3"/>
        <v>1</v>
      </c>
      <c r="Y4" s="56" t="s">
        <v>185</v>
      </c>
      <c r="Z4" s="35">
        <v>1</v>
      </c>
      <c r="AA4" s="35">
        <v>1</v>
      </c>
      <c r="AB4" s="35"/>
      <c r="AC4" s="35">
        <v>1</v>
      </c>
      <c r="AD4" s="35"/>
      <c r="AE4" s="35"/>
      <c r="AF4" s="35"/>
      <c r="AG4" s="35"/>
      <c r="AH4" s="69"/>
      <c r="AI4" s="65"/>
      <c r="AJ4" s="65"/>
      <c r="AK4" s="66" t="str">
        <f t="shared" si="4"/>
        <v>ok</v>
      </c>
      <c r="AL4" s="66" t="str">
        <f t="shared" si="5"/>
        <v>ok</v>
      </c>
      <c r="AM4" s="111">
        <f t="shared" si="6"/>
        <v>0</v>
      </c>
      <c r="AN4" s="112">
        <f t="shared" si="7"/>
        <v>0</v>
      </c>
      <c r="AO4" s="112">
        <f t="shared" si="7"/>
        <v>0</v>
      </c>
      <c r="AP4" s="112">
        <f t="shared" si="7"/>
        <v>0</v>
      </c>
      <c r="AQ4" s="112">
        <f t="shared" si="7"/>
        <v>0</v>
      </c>
      <c r="AR4" s="112">
        <f t="shared" si="7"/>
        <v>0</v>
      </c>
      <c r="AS4" s="112">
        <f t="shared" si="7"/>
        <v>0</v>
      </c>
      <c r="AT4" s="112">
        <f t="shared" si="7"/>
        <v>0</v>
      </c>
      <c r="AU4" s="112">
        <f t="shared" si="7"/>
        <v>0</v>
      </c>
      <c r="AV4" s="112">
        <f t="shared" si="7"/>
        <v>0</v>
      </c>
      <c r="AW4" s="112">
        <f t="shared" si="7"/>
        <v>0</v>
      </c>
      <c r="AX4" s="112">
        <f t="shared" si="7"/>
        <v>0</v>
      </c>
      <c r="AY4" s="112">
        <f t="shared" si="7"/>
        <v>0</v>
      </c>
      <c r="AZ4" s="112">
        <f t="shared" si="7"/>
        <v>0</v>
      </c>
      <c r="BA4" s="112">
        <f t="shared" si="7"/>
        <v>0</v>
      </c>
      <c r="BB4" s="122">
        <f t="shared" si="8"/>
        <v>0</v>
      </c>
    </row>
    <row r="5" spans="1:54" customFormat="1" ht="84" x14ac:dyDescent="0.25">
      <c r="A5" s="48" t="s">
        <v>373</v>
      </c>
      <c r="B5" s="48" t="s">
        <v>374</v>
      </c>
      <c r="C5" s="48" t="s">
        <v>110</v>
      </c>
      <c r="D5" s="87" t="s">
        <v>189</v>
      </c>
      <c r="E5" s="20" t="s">
        <v>375</v>
      </c>
      <c r="F5" s="18" t="s">
        <v>138</v>
      </c>
      <c r="G5" s="18" t="s">
        <v>182</v>
      </c>
      <c r="H5" s="16"/>
      <c r="I5" s="68" t="str">
        <f t="shared" si="1"/>
        <v>Vraag vervallen</v>
      </c>
      <c r="J5" s="22" t="s">
        <v>183</v>
      </c>
      <c r="K5" s="19" t="s">
        <v>376</v>
      </c>
      <c r="L5" s="81"/>
      <c r="M5" s="46"/>
      <c r="N5" s="46"/>
      <c r="O5" s="46"/>
      <c r="P5" s="39"/>
      <c r="W5" s="36" t="str">
        <f t="shared" si="2"/>
        <v>Vervallen</v>
      </c>
      <c r="X5" s="52">
        <f t="shared" si="3"/>
        <v>1</v>
      </c>
      <c r="Y5" s="56" t="s">
        <v>373</v>
      </c>
      <c r="Z5" s="35">
        <v>1</v>
      </c>
      <c r="AA5" s="35">
        <v>1</v>
      </c>
      <c r="AB5" s="35"/>
      <c r="AC5" s="35">
        <v>1</v>
      </c>
      <c r="AD5" s="35"/>
      <c r="AE5" s="35"/>
      <c r="AF5" s="35"/>
      <c r="AG5" s="35"/>
      <c r="AH5" s="69"/>
      <c r="AI5" s="65"/>
      <c r="AJ5" s="65">
        <v>3</v>
      </c>
      <c r="AK5" s="66" t="str">
        <f t="shared" si="4"/>
        <v>ok</v>
      </c>
      <c r="AL5" s="66" t="str">
        <f t="shared" si="5"/>
        <v>nok</v>
      </c>
      <c r="AM5" s="111">
        <f t="shared" si="6"/>
        <v>0</v>
      </c>
      <c r="AN5" s="112">
        <f t="shared" si="7"/>
        <v>0</v>
      </c>
      <c r="AO5" s="112">
        <f t="shared" si="7"/>
        <v>0</v>
      </c>
      <c r="AP5" s="112">
        <f t="shared" si="7"/>
        <v>0</v>
      </c>
      <c r="AQ5" s="112">
        <f t="shared" si="7"/>
        <v>0</v>
      </c>
      <c r="AR5" s="112">
        <f t="shared" si="7"/>
        <v>0</v>
      </c>
      <c r="AS5" s="112">
        <f t="shared" si="7"/>
        <v>0</v>
      </c>
      <c r="AT5" s="112">
        <f t="shared" si="7"/>
        <v>0</v>
      </c>
      <c r="AU5" s="112">
        <f t="shared" si="7"/>
        <v>0</v>
      </c>
      <c r="AV5" s="112">
        <f t="shared" si="7"/>
        <v>0</v>
      </c>
      <c r="AW5" s="112">
        <f t="shared" si="7"/>
        <v>0</v>
      </c>
      <c r="AX5" s="112">
        <f t="shared" si="7"/>
        <v>0</v>
      </c>
      <c r="AY5" s="112">
        <f t="shared" si="7"/>
        <v>0</v>
      </c>
      <c r="AZ5" s="112">
        <f t="shared" si="7"/>
        <v>0</v>
      </c>
      <c r="BA5" s="112">
        <f t="shared" si="7"/>
        <v>0</v>
      </c>
      <c r="BB5" s="122">
        <f t="shared" si="8"/>
        <v>0</v>
      </c>
    </row>
    <row r="6" spans="1:54" customFormat="1" ht="60" x14ac:dyDescent="0.25">
      <c r="A6" s="48" t="s">
        <v>377</v>
      </c>
      <c r="B6" s="48" t="s">
        <v>378</v>
      </c>
      <c r="C6" s="48" t="s">
        <v>110</v>
      </c>
      <c r="D6" s="87" t="s">
        <v>189</v>
      </c>
      <c r="E6" s="20" t="s">
        <v>379</v>
      </c>
      <c r="F6" s="18" t="s">
        <v>138</v>
      </c>
      <c r="G6" s="18" t="s">
        <v>182</v>
      </c>
      <c r="H6" s="16"/>
      <c r="I6" s="68" t="str">
        <f t="shared" si="1"/>
        <v>Vraag vervallen</v>
      </c>
      <c r="J6" s="129" t="s">
        <v>380</v>
      </c>
      <c r="K6" s="19" t="s">
        <v>381</v>
      </c>
      <c r="L6" s="81"/>
      <c r="M6" s="46"/>
      <c r="N6" s="46"/>
      <c r="O6" s="46"/>
      <c r="P6" s="39"/>
      <c r="W6" s="36" t="str">
        <f t="shared" si="2"/>
        <v>Vervallen</v>
      </c>
      <c r="X6" s="52">
        <f t="shared" si="3"/>
        <v>1</v>
      </c>
      <c r="Y6" s="56" t="s">
        <v>377</v>
      </c>
      <c r="Z6" s="35">
        <v>1</v>
      </c>
      <c r="AA6" s="35">
        <v>1</v>
      </c>
      <c r="AB6" s="35"/>
      <c r="AC6" s="35">
        <v>1</v>
      </c>
      <c r="AD6" s="35"/>
      <c r="AE6" s="35"/>
      <c r="AF6" s="35"/>
      <c r="AG6" s="35"/>
      <c r="AH6" s="69"/>
      <c r="AI6" s="65"/>
      <c r="AJ6" s="65">
        <v>1</v>
      </c>
      <c r="AK6" s="66" t="str">
        <f t="shared" si="4"/>
        <v>ok</v>
      </c>
      <c r="AL6" s="66" t="str">
        <f t="shared" si="5"/>
        <v>nok</v>
      </c>
      <c r="AM6" s="111">
        <f t="shared" si="6"/>
        <v>0</v>
      </c>
      <c r="AN6" s="112">
        <f t="shared" si="7"/>
        <v>0</v>
      </c>
      <c r="AO6" s="112">
        <f t="shared" si="7"/>
        <v>0</v>
      </c>
      <c r="AP6" s="112">
        <f t="shared" si="7"/>
        <v>0</v>
      </c>
      <c r="AQ6" s="112">
        <f t="shared" si="7"/>
        <v>0</v>
      </c>
      <c r="AR6" s="112">
        <f t="shared" si="7"/>
        <v>0</v>
      </c>
      <c r="AS6" s="112">
        <f t="shared" si="7"/>
        <v>0</v>
      </c>
      <c r="AT6" s="112">
        <f t="shared" si="7"/>
        <v>0</v>
      </c>
      <c r="AU6" s="112">
        <f t="shared" si="7"/>
        <v>0</v>
      </c>
      <c r="AV6" s="112">
        <f t="shared" si="7"/>
        <v>0</v>
      </c>
      <c r="AW6" s="112">
        <f t="shared" si="7"/>
        <v>0</v>
      </c>
      <c r="AX6" s="112">
        <f t="shared" si="7"/>
        <v>0</v>
      </c>
      <c r="AY6" s="112">
        <f t="shared" si="7"/>
        <v>0</v>
      </c>
      <c r="AZ6" s="112">
        <f t="shared" si="7"/>
        <v>0</v>
      </c>
      <c r="BA6" s="112">
        <f t="shared" si="7"/>
        <v>0</v>
      </c>
      <c r="BB6" s="122">
        <f>IF(ISERROR(SEARCH($BB$2,K6)),0,1)</f>
        <v>0</v>
      </c>
    </row>
    <row r="7" spans="1:54" customFormat="1" ht="60" x14ac:dyDescent="0.25">
      <c r="A7" s="48" t="s">
        <v>382</v>
      </c>
      <c r="B7" s="48" t="s">
        <v>383</v>
      </c>
      <c r="C7" s="48" t="s">
        <v>110</v>
      </c>
      <c r="D7" s="87" t="s">
        <v>189</v>
      </c>
      <c r="E7" s="90" t="s">
        <v>384</v>
      </c>
      <c r="F7" s="18" t="s">
        <v>138</v>
      </c>
      <c r="G7" s="18" t="s">
        <v>182</v>
      </c>
      <c r="H7" s="16"/>
      <c r="I7" s="68" t="str">
        <f t="shared" si="1"/>
        <v>Vraag vervallen</v>
      </c>
      <c r="J7" s="129" t="s">
        <v>380</v>
      </c>
      <c r="K7" s="19" t="s">
        <v>385</v>
      </c>
      <c r="L7" s="81"/>
      <c r="M7" s="46"/>
      <c r="N7" s="46"/>
      <c r="O7" s="46"/>
      <c r="P7" s="39"/>
      <c r="W7" s="36" t="str">
        <f t="shared" si="2"/>
        <v>Vervallen</v>
      </c>
      <c r="X7" s="52">
        <f t="shared" si="3"/>
        <v>1</v>
      </c>
      <c r="Y7" s="56" t="s">
        <v>382</v>
      </c>
      <c r="Z7" s="35">
        <v>1</v>
      </c>
      <c r="AA7" s="35">
        <v>1</v>
      </c>
      <c r="AB7" s="35"/>
      <c r="AC7" s="35">
        <v>1</v>
      </c>
      <c r="AD7" s="35"/>
      <c r="AE7" s="35"/>
      <c r="AF7" s="35"/>
      <c r="AG7" s="35"/>
      <c r="AH7" s="69"/>
      <c r="AI7" s="65"/>
      <c r="AJ7" s="65">
        <v>3</v>
      </c>
      <c r="AK7" s="66" t="str">
        <f t="shared" si="4"/>
        <v>ok</v>
      </c>
      <c r="AL7" s="66" t="str">
        <f t="shared" si="5"/>
        <v>nok</v>
      </c>
      <c r="AM7" s="111">
        <f t="shared" si="6"/>
        <v>0</v>
      </c>
      <c r="AN7" s="112">
        <f t="shared" si="7"/>
        <v>0</v>
      </c>
      <c r="AO7" s="112">
        <f t="shared" si="7"/>
        <v>0</v>
      </c>
      <c r="AP7" s="112">
        <f t="shared" si="7"/>
        <v>0</v>
      </c>
      <c r="AQ7" s="112">
        <f t="shared" si="7"/>
        <v>0</v>
      </c>
      <c r="AR7" s="112">
        <f t="shared" si="7"/>
        <v>0</v>
      </c>
      <c r="AS7" s="112">
        <f t="shared" si="7"/>
        <v>0</v>
      </c>
      <c r="AT7" s="112">
        <f t="shared" si="7"/>
        <v>0</v>
      </c>
      <c r="AU7" s="112">
        <f t="shared" si="7"/>
        <v>0</v>
      </c>
      <c r="AV7" s="112">
        <f t="shared" si="7"/>
        <v>0</v>
      </c>
      <c r="AW7" s="112">
        <f t="shared" si="7"/>
        <v>0</v>
      </c>
      <c r="AX7" s="112">
        <f t="shared" si="7"/>
        <v>0</v>
      </c>
      <c r="AY7" s="112">
        <f t="shared" si="7"/>
        <v>0</v>
      </c>
      <c r="AZ7" s="112">
        <f t="shared" si="7"/>
        <v>0</v>
      </c>
      <c r="BA7" s="112">
        <f t="shared" si="7"/>
        <v>0</v>
      </c>
      <c r="BB7" s="122">
        <f t="shared" ref="BB7:BB179" si="9">IF(ISERROR(SEARCH($BB$2,K7)),0,1)</f>
        <v>0</v>
      </c>
    </row>
    <row r="8" spans="1:54" customFormat="1" ht="84" x14ac:dyDescent="0.25">
      <c r="A8" s="48" t="s">
        <v>386</v>
      </c>
      <c r="B8" s="48" t="s">
        <v>383</v>
      </c>
      <c r="C8" s="48" t="s">
        <v>110</v>
      </c>
      <c r="D8" s="87" t="s">
        <v>189</v>
      </c>
      <c r="E8" s="90" t="s">
        <v>387</v>
      </c>
      <c r="F8" s="18" t="s">
        <v>195</v>
      </c>
      <c r="G8" s="18" t="s">
        <v>182</v>
      </c>
      <c r="H8" s="16"/>
      <c r="I8" s="68" t="str">
        <f t="shared" si="1"/>
        <v>Vraag vervallen</v>
      </c>
      <c r="J8" s="129" t="s">
        <v>380</v>
      </c>
      <c r="K8" s="19" t="s">
        <v>388</v>
      </c>
      <c r="L8" s="81"/>
      <c r="M8" s="46"/>
      <c r="N8" s="46"/>
      <c r="O8" s="46"/>
      <c r="P8" s="39"/>
      <c r="W8" s="36" t="str">
        <f t="shared" si="2"/>
        <v>Vervallen</v>
      </c>
      <c r="X8" s="52">
        <f t="shared" ref="X8:X39" si="10">IF(OR(AND(LEFT(E8,9)&lt;&gt;"Voeg hier",_KnockOut="Ja",OR(F8="Knockout Eis",F8="Gunningscriteria")),AND(_Verificatie="Ja",OR(F8="Verificatie",F8="Gewenst"))),1,-1)</f>
        <v>1</v>
      </c>
      <c r="Y8" s="56" t="s">
        <v>386</v>
      </c>
      <c r="Z8" s="35">
        <v>1</v>
      </c>
      <c r="AA8" s="35">
        <v>1</v>
      </c>
      <c r="AB8" s="35"/>
      <c r="AC8" s="35">
        <v>1</v>
      </c>
      <c r="AD8" s="35"/>
      <c r="AE8" s="35"/>
      <c r="AF8" s="35"/>
      <c r="AG8" s="35"/>
      <c r="AH8" s="69"/>
      <c r="AI8" s="65"/>
      <c r="AJ8" s="65">
        <v>3</v>
      </c>
      <c r="AK8" s="66" t="str">
        <f t="shared" si="4"/>
        <v>ok</v>
      </c>
      <c r="AL8" s="66" t="str">
        <f t="shared" si="5"/>
        <v>nok</v>
      </c>
      <c r="AM8" s="111">
        <f t="shared" si="6"/>
        <v>0</v>
      </c>
      <c r="AN8" s="112">
        <f t="shared" si="7"/>
        <v>0</v>
      </c>
      <c r="AO8" s="112">
        <f t="shared" si="7"/>
        <v>0</v>
      </c>
      <c r="AP8" s="112">
        <f t="shared" si="7"/>
        <v>0</v>
      </c>
      <c r="AQ8" s="112">
        <f t="shared" si="7"/>
        <v>0</v>
      </c>
      <c r="AR8" s="112">
        <f t="shared" si="7"/>
        <v>0</v>
      </c>
      <c r="AS8" s="112">
        <f t="shared" si="7"/>
        <v>0</v>
      </c>
      <c r="AT8" s="112">
        <f t="shared" si="7"/>
        <v>0</v>
      </c>
      <c r="AU8" s="112">
        <f t="shared" si="7"/>
        <v>0</v>
      </c>
      <c r="AV8" s="112">
        <f t="shared" si="7"/>
        <v>0</v>
      </c>
      <c r="AW8" s="112">
        <f t="shared" si="7"/>
        <v>0</v>
      </c>
      <c r="AX8" s="112">
        <f t="shared" si="7"/>
        <v>0</v>
      </c>
      <c r="AY8" s="112">
        <f t="shared" si="7"/>
        <v>0</v>
      </c>
      <c r="AZ8" s="112">
        <f t="shared" si="7"/>
        <v>0</v>
      </c>
      <c r="BA8" s="112">
        <f t="shared" si="7"/>
        <v>0</v>
      </c>
      <c r="BB8" s="122">
        <f t="shared" si="9"/>
        <v>0</v>
      </c>
    </row>
    <row r="9" spans="1:54" customFormat="1" ht="96" x14ac:dyDescent="0.25">
      <c r="A9" s="48" t="s">
        <v>389</v>
      </c>
      <c r="B9" s="48" t="s">
        <v>390</v>
      </c>
      <c r="C9" s="48" t="s">
        <v>110</v>
      </c>
      <c r="D9" s="87" t="s">
        <v>189</v>
      </c>
      <c r="E9" s="20" t="s">
        <v>391</v>
      </c>
      <c r="F9" s="18" t="s">
        <v>138</v>
      </c>
      <c r="G9" s="47" t="s">
        <v>392</v>
      </c>
      <c r="H9" s="16"/>
      <c r="I9" s="68" t="str">
        <f t="shared" si="1"/>
        <v>Vraag vervallen</v>
      </c>
      <c r="J9" s="22" t="s">
        <v>183</v>
      </c>
      <c r="K9" s="19" t="s">
        <v>393</v>
      </c>
      <c r="L9" s="81"/>
      <c r="M9" s="46"/>
      <c r="N9" s="46"/>
      <c r="O9" s="46"/>
      <c r="P9" s="39"/>
      <c r="W9" s="36" t="str">
        <f t="shared" si="2"/>
        <v>Vervallen</v>
      </c>
      <c r="X9" s="52">
        <f t="shared" si="10"/>
        <v>1</v>
      </c>
      <c r="Y9" s="56" t="s">
        <v>389</v>
      </c>
      <c r="Z9" s="35"/>
      <c r="AA9" s="35"/>
      <c r="AB9" s="35"/>
      <c r="AC9" s="35"/>
      <c r="AD9" s="35"/>
      <c r="AE9" s="35"/>
      <c r="AF9" s="35">
        <v>1</v>
      </c>
      <c r="AG9" s="35"/>
      <c r="AH9" s="69"/>
      <c r="AI9" s="65"/>
      <c r="AJ9" s="65"/>
      <c r="AK9" s="66" t="str">
        <f t="shared" si="4"/>
        <v>ok</v>
      </c>
      <c r="AL9" s="66" t="str">
        <f t="shared" si="5"/>
        <v>ok</v>
      </c>
      <c r="AM9" s="111">
        <f t="shared" si="6"/>
        <v>0</v>
      </c>
      <c r="AN9" s="112">
        <f t="shared" si="7"/>
        <v>0</v>
      </c>
      <c r="AO9" s="112">
        <f t="shared" si="7"/>
        <v>0</v>
      </c>
      <c r="AP9" s="112">
        <f t="shared" si="7"/>
        <v>0</v>
      </c>
      <c r="AQ9" s="112">
        <f t="shared" si="7"/>
        <v>0</v>
      </c>
      <c r="AR9" s="112">
        <f t="shared" si="7"/>
        <v>0</v>
      </c>
      <c r="AS9" s="112">
        <f t="shared" si="7"/>
        <v>0</v>
      </c>
      <c r="AT9" s="112">
        <f t="shared" si="7"/>
        <v>0</v>
      </c>
      <c r="AU9" s="112">
        <f t="shared" si="7"/>
        <v>0</v>
      </c>
      <c r="AV9" s="112">
        <f t="shared" si="7"/>
        <v>0</v>
      </c>
      <c r="AW9" s="112">
        <f t="shared" si="7"/>
        <v>0</v>
      </c>
      <c r="AX9" s="112">
        <f t="shared" si="7"/>
        <v>0</v>
      </c>
      <c r="AY9" s="112">
        <f t="shared" si="7"/>
        <v>0</v>
      </c>
      <c r="AZ9" s="112">
        <f t="shared" si="7"/>
        <v>0</v>
      </c>
      <c r="BA9" s="112">
        <f t="shared" si="7"/>
        <v>0</v>
      </c>
      <c r="BB9" s="122">
        <f t="shared" si="9"/>
        <v>0</v>
      </c>
    </row>
    <row r="10" spans="1:54" customFormat="1" ht="96" x14ac:dyDescent="0.25">
      <c r="A10" s="48" t="s">
        <v>188</v>
      </c>
      <c r="B10" s="48" t="s">
        <v>188</v>
      </c>
      <c r="C10" s="48" t="s">
        <v>110</v>
      </c>
      <c r="D10" s="87" t="s">
        <v>189</v>
      </c>
      <c r="E10" s="20" t="s">
        <v>190</v>
      </c>
      <c r="F10" s="18" t="s">
        <v>138</v>
      </c>
      <c r="G10" s="47" t="s">
        <v>191</v>
      </c>
      <c r="H10" s="16"/>
      <c r="I10" s="68" t="str">
        <f t="shared" si="1"/>
        <v>Nog te beantwoorden</v>
      </c>
      <c r="J10" s="22" t="s">
        <v>183</v>
      </c>
      <c r="K10" s="19" t="s">
        <v>192</v>
      </c>
      <c r="L10" s="81"/>
      <c r="M10" s="46"/>
      <c r="N10" s="46"/>
      <c r="O10" s="46"/>
      <c r="P10" s="39"/>
      <c r="W10" s="36" t="str">
        <f t="shared" si="2"/>
        <v>Uitvragen</v>
      </c>
      <c r="X10" s="52">
        <f t="shared" si="10"/>
        <v>1</v>
      </c>
      <c r="Y10" s="56" t="s">
        <v>188</v>
      </c>
      <c r="Z10" s="35"/>
      <c r="AA10" s="35"/>
      <c r="AB10" s="35"/>
      <c r="AC10" s="35"/>
      <c r="AD10" s="35">
        <v>1</v>
      </c>
      <c r="AE10" s="35"/>
      <c r="AF10" s="35"/>
      <c r="AG10" s="35"/>
      <c r="AH10" s="69"/>
      <c r="AI10" s="65"/>
      <c r="AJ10" s="65"/>
      <c r="AK10" s="66" t="str">
        <f t="shared" si="4"/>
        <v>ok</v>
      </c>
      <c r="AL10" s="66" t="str">
        <f t="shared" si="5"/>
        <v>ok</v>
      </c>
      <c r="AM10" s="111">
        <f t="shared" si="6"/>
        <v>0</v>
      </c>
      <c r="AN10" s="112">
        <f t="shared" si="7"/>
        <v>0</v>
      </c>
      <c r="AO10" s="112">
        <f t="shared" si="7"/>
        <v>0</v>
      </c>
      <c r="AP10" s="112">
        <f t="shared" si="7"/>
        <v>0</v>
      </c>
      <c r="AQ10" s="112">
        <f t="shared" si="7"/>
        <v>0</v>
      </c>
      <c r="AR10" s="112">
        <f t="shared" si="7"/>
        <v>0</v>
      </c>
      <c r="AS10" s="112">
        <f t="shared" si="7"/>
        <v>0</v>
      </c>
      <c r="AT10" s="112">
        <f t="shared" si="7"/>
        <v>0</v>
      </c>
      <c r="AU10" s="112">
        <f t="shared" si="7"/>
        <v>0</v>
      </c>
      <c r="AV10" s="112">
        <f t="shared" si="7"/>
        <v>0</v>
      </c>
      <c r="AW10" s="112">
        <f t="shared" si="7"/>
        <v>0</v>
      </c>
      <c r="AX10" s="112">
        <f t="shared" si="7"/>
        <v>0</v>
      </c>
      <c r="AY10" s="112">
        <f t="shared" si="7"/>
        <v>0</v>
      </c>
      <c r="AZ10" s="112">
        <f t="shared" si="7"/>
        <v>0</v>
      </c>
      <c r="BA10" s="112">
        <f t="shared" si="7"/>
        <v>0</v>
      </c>
      <c r="BB10" s="122">
        <f t="shared" si="9"/>
        <v>0</v>
      </c>
    </row>
    <row r="11" spans="1:54" customFormat="1" ht="108" x14ac:dyDescent="0.25">
      <c r="A11" s="48" t="s">
        <v>188</v>
      </c>
      <c r="B11" s="48" t="s">
        <v>394</v>
      </c>
      <c r="C11" s="48" t="s">
        <v>110</v>
      </c>
      <c r="D11" s="87" t="s">
        <v>189</v>
      </c>
      <c r="E11" s="20" t="s">
        <v>395</v>
      </c>
      <c r="F11" s="17" t="s">
        <v>195</v>
      </c>
      <c r="G11" s="18" t="s">
        <v>196</v>
      </c>
      <c r="H11" s="16" t="s">
        <v>333</v>
      </c>
      <c r="I11" s="68" t="str">
        <f t="shared" si="1"/>
        <v>Nog te beantwoorden</v>
      </c>
      <c r="J11" s="129" t="s">
        <v>380</v>
      </c>
      <c r="K11" s="19" t="s">
        <v>396</v>
      </c>
      <c r="L11" s="81"/>
      <c r="O11" s="46"/>
      <c r="P11" s="39"/>
      <c r="Q11" s="34"/>
      <c r="R11" s="34"/>
      <c r="S11" s="34"/>
      <c r="T11" s="34"/>
      <c r="U11" s="34"/>
      <c r="V11" s="34"/>
      <c r="W11" s="36" t="str">
        <f t="shared" si="2"/>
        <v>Uitvragen</v>
      </c>
      <c r="X11" s="52">
        <f t="shared" si="10"/>
        <v>1</v>
      </c>
      <c r="Y11" s="56" t="s">
        <v>188</v>
      </c>
      <c r="Z11" s="35"/>
      <c r="AA11" s="35"/>
      <c r="AB11" s="35"/>
      <c r="AC11" s="35"/>
      <c r="AD11" s="35">
        <v>1</v>
      </c>
      <c r="AE11" s="35"/>
      <c r="AF11" s="35"/>
      <c r="AG11" s="35"/>
      <c r="AH11" s="69"/>
      <c r="AI11" s="65"/>
      <c r="AJ11" s="65"/>
      <c r="AK11" s="66" t="str">
        <f t="shared" si="4"/>
        <v>ok</v>
      </c>
      <c r="AL11" s="66" t="str">
        <f t="shared" si="5"/>
        <v>ok</v>
      </c>
      <c r="AM11" s="111">
        <f t="shared" si="6"/>
        <v>0</v>
      </c>
      <c r="AN11" s="112">
        <f t="shared" si="7"/>
        <v>0</v>
      </c>
      <c r="AO11" s="112">
        <f t="shared" si="7"/>
        <v>0</v>
      </c>
      <c r="AP11" s="112">
        <f t="shared" si="7"/>
        <v>0</v>
      </c>
      <c r="AQ11" s="112">
        <f t="shared" si="7"/>
        <v>0</v>
      </c>
      <c r="AR11" s="112">
        <f t="shared" si="7"/>
        <v>0</v>
      </c>
      <c r="AS11" s="112">
        <f t="shared" si="7"/>
        <v>0</v>
      </c>
      <c r="AT11" s="112">
        <f t="shared" si="7"/>
        <v>0</v>
      </c>
      <c r="AU11" s="112">
        <f t="shared" si="7"/>
        <v>0</v>
      </c>
      <c r="AV11" s="112">
        <f t="shared" si="7"/>
        <v>0</v>
      </c>
      <c r="AW11" s="112">
        <f t="shared" si="7"/>
        <v>0</v>
      </c>
      <c r="AX11" s="112">
        <f t="shared" si="7"/>
        <v>0</v>
      </c>
      <c r="AY11" s="112">
        <f t="shared" si="7"/>
        <v>0</v>
      </c>
      <c r="AZ11" s="112">
        <f t="shared" si="7"/>
        <v>0</v>
      </c>
      <c r="BA11" s="112">
        <f t="shared" si="7"/>
        <v>0</v>
      </c>
      <c r="BB11" s="122">
        <f t="shared" si="9"/>
        <v>0</v>
      </c>
    </row>
    <row r="12" spans="1:54" customFormat="1" ht="120" x14ac:dyDescent="0.25">
      <c r="A12" s="48" t="s">
        <v>193</v>
      </c>
      <c r="B12" s="48" t="s">
        <v>188</v>
      </c>
      <c r="C12" s="48" t="s">
        <v>110</v>
      </c>
      <c r="D12" s="87" t="s">
        <v>189</v>
      </c>
      <c r="E12" s="20" t="s">
        <v>397</v>
      </c>
      <c r="F12" s="18" t="s">
        <v>398</v>
      </c>
      <c r="G12" s="47" t="s">
        <v>191</v>
      </c>
      <c r="H12" s="16"/>
      <c r="I12" s="68" t="str">
        <f t="shared" si="1"/>
        <v>Nog te beantwoorden</v>
      </c>
      <c r="J12" s="22" t="s">
        <v>183</v>
      </c>
      <c r="K12" s="19" t="s">
        <v>197</v>
      </c>
      <c r="L12" s="81"/>
      <c r="M12" s="46"/>
      <c r="N12" s="46"/>
      <c r="O12" s="46"/>
      <c r="P12" s="39"/>
      <c r="W12" s="36" t="str">
        <f t="shared" si="2"/>
        <v>Uitvragen</v>
      </c>
      <c r="X12" s="52">
        <f t="shared" si="10"/>
        <v>1</v>
      </c>
      <c r="Y12" s="56" t="s">
        <v>193</v>
      </c>
      <c r="Z12" s="35"/>
      <c r="AA12" s="35"/>
      <c r="AB12" s="35"/>
      <c r="AC12" s="35"/>
      <c r="AD12" s="35">
        <v>1</v>
      </c>
      <c r="AE12" s="35"/>
      <c r="AF12" s="35"/>
      <c r="AG12" s="35"/>
      <c r="AH12" s="69"/>
      <c r="AI12" s="65"/>
      <c r="AJ12" s="65"/>
      <c r="AK12" s="66" t="str">
        <f t="shared" si="4"/>
        <v>ok</v>
      </c>
      <c r="AL12" s="66" t="str">
        <f t="shared" si="5"/>
        <v>ok</v>
      </c>
      <c r="AM12" s="111">
        <f t="shared" si="6"/>
        <v>0</v>
      </c>
      <c r="AN12" s="112">
        <f t="shared" si="7"/>
        <v>0</v>
      </c>
      <c r="AO12" s="112">
        <f t="shared" si="7"/>
        <v>0</v>
      </c>
      <c r="AP12" s="112">
        <f t="shared" si="7"/>
        <v>0</v>
      </c>
      <c r="AQ12" s="112">
        <f t="shared" si="7"/>
        <v>0</v>
      </c>
      <c r="AR12" s="112">
        <f t="shared" si="7"/>
        <v>0</v>
      </c>
      <c r="AS12" s="112">
        <f t="shared" si="7"/>
        <v>0</v>
      </c>
      <c r="AT12" s="112">
        <f t="shared" si="7"/>
        <v>0</v>
      </c>
      <c r="AU12" s="112">
        <f t="shared" si="7"/>
        <v>0</v>
      </c>
      <c r="AV12" s="112">
        <f t="shared" si="7"/>
        <v>0</v>
      </c>
      <c r="AW12" s="112">
        <f t="shared" si="7"/>
        <v>0</v>
      </c>
      <c r="AX12" s="112">
        <f t="shared" si="7"/>
        <v>0</v>
      </c>
      <c r="AY12" s="112">
        <f t="shared" si="7"/>
        <v>0</v>
      </c>
      <c r="AZ12" s="112">
        <f t="shared" si="7"/>
        <v>0</v>
      </c>
      <c r="BA12" s="112">
        <f t="shared" si="7"/>
        <v>0</v>
      </c>
      <c r="BB12" s="122">
        <f t="shared" si="9"/>
        <v>0</v>
      </c>
    </row>
    <row r="13" spans="1:54" customFormat="1" ht="120" x14ac:dyDescent="0.25">
      <c r="A13" s="48" t="s">
        <v>374</v>
      </c>
      <c r="B13" s="48" t="s">
        <v>193</v>
      </c>
      <c r="C13" s="48" t="s">
        <v>110</v>
      </c>
      <c r="D13" s="87" t="s">
        <v>189</v>
      </c>
      <c r="E13" s="20" t="s">
        <v>399</v>
      </c>
      <c r="F13" s="18" t="s">
        <v>138</v>
      </c>
      <c r="G13" s="47" t="s">
        <v>182</v>
      </c>
      <c r="H13" s="16"/>
      <c r="I13" s="68" t="str">
        <f t="shared" si="1"/>
        <v>Vraag vervallen</v>
      </c>
      <c r="J13" s="22" t="s">
        <v>183</v>
      </c>
      <c r="K13" s="19" t="s">
        <v>400</v>
      </c>
      <c r="L13" s="81"/>
      <c r="M13" s="46"/>
      <c r="N13" s="46"/>
      <c r="O13" s="46"/>
      <c r="P13" s="39"/>
      <c r="W13" s="36" t="str">
        <f t="shared" si="2"/>
        <v>Vervallen</v>
      </c>
      <c r="X13" s="52">
        <f t="shared" si="10"/>
        <v>1</v>
      </c>
      <c r="Y13" s="56" t="s">
        <v>374</v>
      </c>
      <c r="Z13" s="35"/>
      <c r="AA13" s="35"/>
      <c r="AB13" s="35"/>
      <c r="AC13" s="35"/>
      <c r="AD13" s="35">
        <v>1</v>
      </c>
      <c r="AE13" s="35"/>
      <c r="AF13" s="35"/>
      <c r="AG13" s="35"/>
      <c r="AH13" s="69"/>
      <c r="AI13" s="65"/>
      <c r="AJ13" s="65">
        <v>3</v>
      </c>
      <c r="AK13" s="66" t="str">
        <f t="shared" si="4"/>
        <v>ok</v>
      </c>
      <c r="AL13" s="66" t="str">
        <f t="shared" si="5"/>
        <v>nok</v>
      </c>
      <c r="AM13" s="111">
        <f t="shared" si="6"/>
        <v>0</v>
      </c>
      <c r="AN13" s="112">
        <f t="shared" ref="AN13:BA131" si="11">IF(AND(AN$1="Nee",$C13=AN$2),-1,0)</f>
        <v>0</v>
      </c>
      <c r="AO13" s="112">
        <f t="shared" si="11"/>
        <v>0</v>
      </c>
      <c r="AP13" s="112">
        <f t="shared" si="11"/>
        <v>0</v>
      </c>
      <c r="AQ13" s="112">
        <f t="shared" si="11"/>
        <v>0</v>
      </c>
      <c r="AR13" s="112">
        <f t="shared" si="11"/>
        <v>0</v>
      </c>
      <c r="AS13" s="112">
        <f t="shared" si="11"/>
        <v>0</v>
      </c>
      <c r="AT13" s="112">
        <f t="shared" si="11"/>
        <v>0</v>
      </c>
      <c r="AU13" s="112">
        <f t="shared" si="11"/>
        <v>0</v>
      </c>
      <c r="AV13" s="112">
        <f t="shared" si="11"/>
        <v>0</v>
      </c>
      <c r="AW13" s="112">
        <f t="shared" si="11"/>
        <v>0</v>
      </c>
      <c r="AX13" s="112">
        <f t="shared" si="11"/>
        <v>0</v>
      </c>
      <c r="AY13" s="112">
        <f t="shared" si="11"/>
        <v>0</v>
      </c>
      <c r="AZ13" s="112">
        <f t="shared" si="11"/>
        <v>0</v>
      </c>
      <c r="BA13" s="112">
        <f t="shared" si="11"/>
        <v>0</v>
      </c>
      <c r="BB13" s="122">
        <f t="shared" si="9"/>
        <v>0</v>
      </c>
    </row>
    <row r="14" spans="1:54" customFormat="1" ht="48" x14ac:dyDescent="0.25">
      <c r="A14" s="48" t="s">
        <v>198</v>
      </c>
      <c r="B14" s="48" t="s">
        <v>198</v>
      </c>
      <c r="C14" s="48" t="s">
        <v>110</v>
      </c>
      <c r="D14" s="86" t="s">
        <v>199</v>
      </c>
      <c r="E14" s="18" t="s">
        <v>200</v>
      </c>
      <c r="F14" s="18" t="s">
        <v>138</v>
      </c>
      <c r="G14" s="18" t="s">
        <v>182</v>
      </c>
      <c r="H14" s="16"/>
      <c r="I14" s="68" t="str">
        <f t="shared" si="1"/>
        <v>Nog te beantwoorden</v>
      </c>
      <c r="J14" s="22" t="s">
        <v>183</v>
      </c>
      <c r="K14" s="19" t="s">
        <v>201</v>
      </c>
      <c r="L14" s="81"/>
      <c r="M14" s="46"/>
      <c r="N14" s="46"/>
      <c r="O14" s="46"/>
      <c r="P14" s="39"/>
      <c r="W14" s="36" t="str">
        <f t="shared" si="2"/>
        <v>Uitvragen</v>
      </c>
      <c r="X14" s="52">
        <f t="shared" si="10"/>
        <v>1</v>
      </c>
      <c r="Y14" s="56" t="s">
        <v>198</v>
      </c>
      <c r="Z14" s="35">
        <v>1</v>
      </c>
      <c r="AA14" s="35">
        <v>1</v>
      </c>
      <c r="AB14" s="35"/>
      <c r="AC14" s="35"/>
      <c r="AD14" s="35"/>
      <c r="AE14" s="35"/>
      <c r="AF14" s="35"/>
      <c r="AG14" s="35"/>
      <c r="AH14" s="69"/>
      <c r="AI14" s="65"/>
      <c r="AJ14" s="65"/>
      <c r="AK14" s="66" t="str">
        <f t="shared" si="4"/>
        <v>ok</v>
      </c>
      <c r="AL14" s="66" t="str">
        <f t="shared" si="5"/>
        <v>ok</v>
      </c>
      <c r="AM14" s="111">
        <f t="shared" si="6"/>
        <v>0</v>
      </c>
      <c r="AN14" s="112">
        <f t="shared" si="11"/>
        <v>0</v>
      </c>
      <c r="AO14" s="112">
        <f t="shared" si="11"/>
        <v>0</v>
      </c>
      <c r="AP14" s="112">
        <f t="shared" si="11"/>
        <v>0</v>
      </c>
      <c r="AQ14" s="112">
        <f t="shared" si="11"/>
        <v>0</v>
      </c>
      <c r="AR14" s="112">
        <f t="shared" si="11"/>
        <v>0</v>
      </c>
      <c r="AS14" s="112">
        <f t="shared" si="11"/>
        <v>0</v>
      </c>
      <c r="AT14" s="112">
        <f t="shared" si="11"/>
        <v>0</v>
      </c>
      <c r="AU14" s="112">
        <f t="shared" si="11"/>
        <v>0</v>
      </c>
      <c r="AV14" s="112">
        <f t="shared" si="11"/>
        <v>0</v>
      </c>
      <c r="AW14" s="112">
        <f t="shared" si="11"/>
        <v>0</v>
      </c>
      <c r="AX14" s="112">
        <f t="shared" si="11"/>
        <v>0</v>
      </c>
      <c r="AY14" s="112">
        <f t="shared" si="11"/>
        <v>0</v>
      </c>
      <c r="AZ14" s="112">
        <f t="shared" si="11"/>
        <v>0</v>
      </c>
      <c r="BA14" s="112">
        <f t="shared" si="11"/>
        <v>0</v>
      </c>
      <c r="BB14" s="122">
        <f t="shared" si="9"/>
        <v>0</v>
      </c>
    </row>
    <row r="15" spans="1:54" customFormat="1" ht="96" x14ac:dyDescent="0.25">
      <c r="A15" s="48" t="s">
        <v>202</v>
      </c>
      <c r="B15" s="48" t="s">
        <v>202</v>
      </c>
      <c r="C15" s="48" t="s">
        <v>112</v>
      </c>
      <c r="D15" s="86" t="s">
        <v>203</v>
      </c>
      <c r="E15" s="21" t="s">
        <v>204</v>
      </c>
      <c r="F15" s="18" t="s">
        <v>138</v>
      </c>
      <c r="G15" s="18" t="s">
        <v>182</v>
      </c>
      <c r="H15" s="17"/>
      <c r="I15" s="68" t="str">
        <f t="shared" si="1"/>
        <v>Vraag vervallen</v>
      </c>
      <c r="J15" s="22" t="s">
        <v>183</v>
      </c>
      <c r="K15" s="19" t="s">
        <v>205</v>
      </c>
      <c r="L15" s="81"/>
      <c r="M15" s="34"/>
      <c r="N15" s="34"/>
      <c r="O15" s="46"/>
      <c r="P15" s="39"/>
      <c r="W15" s="36" t="str">
        <f t="shared" si="2"/>
        <v>Vervallen</v>
      </c>
      <c r="X15" s="52">
        <f t="shared" si="10"/>
        <v>1</v>
      </c>
      <c r="Y15" s="56" t="s">
        <v>202</v>
      </c>
      <c r="Z15" s="35">
        <v>1</v>
      </c>
      <c r="AA15" s="35">
        <v>1</v>
      </c>
      <c r="AB15" s="35"/>
      <c r="AC15" s="35">
        <v>1</v>
      </c>
      <c r="AD15" s="35">
        <v>1</v>
      </c>
      <c r="AE15" s="35"/>
      <c r="AF15" s="35"/>
      <c r="AG15" s="35"/>
      <c r="AH15" s="69"/>
      <c r="AI15" s="65"/>
      <c r="AJ15" s="65">
        <v>3</v>
      </c>
      <c r="AK15" s="66" t="str">
        <f t="shared" ref="AK15:AK26" si="12">IF(OR(AI15=0,_Beschik&lt;=AI15),"ok","nok")</f>
        <v>ok</v>
      </c>
      <c r="AL15" s="66" t="str">
        <f t="shared" ref="AL15:AL26" si="13">IF(OR(AJ15=0,_Vertrouw&lt;=AJ15),"ok","nok")</f>
        <v>nok</v>
      </c>
      <c r="AM15" s="111">
        <f t="shared" ref="AM15:AM25" si="14">IF(SUM(AN15:BA15)&lt;0,-1,0)</f>
        <v>0</v>
      </c>
      <c r="AN15" s="112">
        <f t="shared" ref="AN15:BA24" si="15">IF(AND(AN$1="Nee",$C15=AN$2),-1,0)</f>
        <v>0</v>
      </c>
      <c r="AO15" s="112">
        <f t="shared" si="15"/>
        <v>0</v>
      </c>
      <c r="AP15" s="112">
        <f t="shared" si="15"/>
        <v>0</v>
      </c>
      <c r="AQ15" s="112">
        <f t="shared" si="15"/>
        <v>0</v>
      </c>
      <c r="AR15" s="112">
        <f t="shared" si="15"/>
        <v>0</v>
      </c>
      <c r="AS15" s="112">
        <f t="shared" si="15"/>
        <v>0</v>
      </c>
      <c r="AT15" s="112">
        <f t="shared" si="15"/>
        <v>0</v>
      </c>
      <c r="AU15" s="112">
        <f t="shared" si="15"/>
        <v>0</v>
      </c>
      <c r="AV15" s="112">
        <f t="shared" si="15"/>
        <v>0</v>
      </c>
      <c r="AW15" s="112">
        <f t="shared" si="15"/>
        <v>0</v>
      </c>
      <c r="AX15" s="112">
        <f t="shared" si="15"/>
        <v>0</v>
      </c>
      <c r="AY15" s="112">
        <f t="shared" si="15"/>
        <v>0</v>
      </c>
      <c r="AZ15" s="112">
        <f t="shared" si="15"/>
        <v>0</v>
      </c>
      <c r="BA15" s="112">
        <f t="shared" si="15"/>
        <v>0</v>
      </c>
      <c r="BB15" s="122">
        <f t="shared" ref="BB15:BB62" si="16">IF(ISERROR(SEARCH($BB$2,K15)),0,1)</f>
        <v>0</v>
      </c>
    </row>
    <row r="16" spans="1:54" customFormat="1" ht="144" x14ac:dyDescent="0.25">
      <c r="A16" s="48" t="s">
        <v>206</v>
      </c>
      <c r="B16" s="48" t="s">
        <v>206</v>
      </c>
      <c r="C16" s="48" t="s">
        <v>112</v>
      </c>
      <c r="D16" s="86" t="s">
        <v>203</v>
      </c>
      <c r="E16" s="18" t="s">
        <v>207</v>
      </c>
      <c r="F16" s="18" t="s">
        <v>138</v>
      </c>
      <c r="G16" s="18" t="s">
        <v>182</v>
      </c>
      <c r="H16" s="16"/>
      <c r="I16" s="68" t="str">
        <f t="shared" si="1"/>
        <v>Nog te beantwoorden</v>
      </c>
      <c r="J16" s="129" t="s">
        <v>380</v>
      </c>
      <c r="K16" s="19" t="s">
        <v>208</v>
      </c>
      <c r="L16" s="81"/>
      <c r="M16" s="46"/>
      <c r="N16" s="46"/>
      <c r="O16" s="46"/>
      <c r="P16" s="39"/>
      <c r="W16" s="36" t="str">
        <f t="shared" si="2"/>
        <v>Uitvragen</v>
      </c>
      <c r="X16" s="52">
        <f t="shared" si="10"/>
        <v>1</v>
      </c>
      <c r="Y16" s="56" t="s">
        <v>206</v>
      </c>
      <c r="Z16" s="35">
        <v>1</v>
      </c>
      <c r="AA16" s="35">
        <v>1</v>
      </c>
      <c r="AB16" s="35"/>
      <c r="AC16" s="35"/>
      <c r="AD16" s="35">
        <v>1</v>
      </c>
      <c r="AE16" s="35"/>
      <c r="AF16" s="35"/>
      <c r="AG16" s="35"/>
      <c r="AH16" s="69"/>
      <c r="AI16" s="65"/>
      <c r="AJ16" s="65"/>
      <c r="AK16" s="66" t="str">
        <f t="shared" si="12"/>
        <v>ok</v>
      </c>
      <c r="AL16" s="66" t="str">
        <f t="shared" si="13"/>
        <v>ok</v>
      </c>
      <c r="AM16" s="111">
        <f t="shared" si="14"/>
        <v>0</v>
      </c>
      <c r="AN16" s="112">
        <f t="shared" si="15"/>
        <v>0</v>
      </c>
      <c r="AO16" s="112">
        <f t="shared" si="15"/>
        <v>0</v>
      </c>
      <c r="AP16" s="112">
        <f t="shared" si="15"/>
        <v>0</v>
      </c>
      <c r="AQ16" s="112">
        <f t="shared" si="15"/>
        <v>0</v>
      </c>
      <c r="AR16" s="112">
        <f t="shared" si="15"/>
        <v>0</v>
      </c>
      <c r="AS16" s="112">
        <f t="shared" si="15"/>
        <v>0</v>
      </c>
      <c r="AT16" s="112">
        <f t="shared" si="15"/>
        <v>0</v>
      </c>
      <c r="AU16" s="112">
        <f t="shared" si="15"/>
        <v>0</v>
      </c>
      <c r="AV16" s="112">
        <f t="shared" si="15"/>
        <v>0</v>
      </c>
      <c r="AW16" s="112">
        <f t="shared" si="15"/>
        <v>0</v>
      </c>
      <c r="AX16" s="112">
        <f t="shared" si="15"/>
        <v>0</v>
      </c>
      <c r="AY16" s="112">
        <f t="shared" si="15"/>
        <v>0</v>
      </c>
      <c r="AZ16" s="112">
        <f t="shared" si="15"/>
        <v>0</v>
      </c>
      <c r="BA16" s="112">
        <f t="shared" si="15"/>
        <v>0</v>
      </c>
      <c r="BB16" s="122">
        <f t="shared" si="16"/>
        <v>0</v>
      </c>
    </row>
    <row r="17" spans="1:54" customFormat="1" ht="84" x14ac:dyDescent="0.25">
      <c r="A17" s="48" t="s">
        <v>401</v>
      </c>
      <c r="B17" s="48" t="s">
        <v>401</v>
      </c>
      <c r="C17" s="48" t="s">
        <v>112</v>
      </c>
      <c r="D17" s="86" t="s">
        <v>203</v>
      </c>
      <c r="E17" s="20" t="s">
        <v>402</v>
      </c>
      <c r="F17" s="17" t="s">
        <v>138</v>
      </c>
      <c r="G17" s="18" t="s">
        <v>182</v>
      </c>
      <c r="H17" s="16"/>
      <c r="I17" s="68" t="str">
        <f t="shared" si="1"/>
        <v>Vraag vervallen</v>
      </c>
      <c r="J17" s="129" t="s">
        <v>380</v>
      </c>
      <c r="K17" s="19" t="s">
        <v>403</v>
      </c>
      <c r="L17" s="81"/>
      <c r="M17" s="46"/>
      <c r="N17" s="46"/>
      <c r="O17" s="46"/>
      <c r="P17" s="39"/>
      <c r="W17" s="36" t="str">
        <f t="shared" si="2"/>
        <v>Vervallen</v>
      </c>
      <c r="X17" s="52">
        <f t="shared" si="10"/>
        <v>1</v>
      </c>
      <c r="Y17" s="56" t="s">
        <v>401</v>
      </c>
      <c r="Z17" s="35"/>
      <c r="AA17" s="35"/>
      <c r="AB17" s="35"/>
      <c r="AC17" s="35">
        <v>1</v>
      </c>
      <c r="AD17" s="35"/>
      <c r="AE17" s="35"/>
      <c r="AF17" s="35"/>
      <c r="AG17" s="35"/>
      <c r="AH17" s="69"/>
      <c r="AI17" s="65"/>
      <c r="AJ17" s="65"/>
      <c r="AK17" s="66" t="str">
        <f t="shared" si="12"/>
        <v>ok</v>
      </c>
      <c r="AL17" s="66" t="str">
        <f t="shared" si="13"/>
        <v>ok</v>
      </c>
      <c r="AM17" s="111">
        <f t="shared" si="14"/>
        <v>0</v>
      </c>
      <c r="AN17" s="112">
        <f t="shared" si="15"/>
        <v>0</v>
      </c>
      <c r="AO17" s="112">
        <f t="shared" si="15"/>
        <v>0</v>
      </c>
      <c r="AP17" s="112">
        <f t="shared" si="15"/>
        <v>0</v>
      </c>
      <c r="AQ17" s="112">
        <f t="shared" si="15"/>
        <v>0</v>
      </c>
      <c r="AR17" s="112">
        <f t="shared" si="15"/>
        <v>0</v>
      </c>
      <c r="AS17" s="112">
        <f t="shared" si="15"/>
        <v>0</v>
      </c>
      <c r="AT17" s="112">
        <f t="shared" si="15"/>
        <v>0</v>
      </c>
      <c r="AU17" s="112">
        <f t="shared" si="15"/>
        <v>0</v>
      </c>
      <c r="AV17" s="112">
        <f t="shared" si="15"/>
        <v>0</v>
      </c>
      <c r="AW17" s="112">
        <f t="shared" si="15"/>
        <v>0</v>
      </c>
      <c r="AX17" s="112">
        <f t="shared" si="15"/>
        <v>0</v>
      </c>
      <c r="AY17" s="112">
        <f t="shared" si="15"/>
        <v>0</v>
      </c>
      <c r="AZ17" s="112">
        <f t="shared" si="15"/>
        <v>0</v>
      </c>
      <c r="BA17" s="112">
        <f t="shared" si="15"/>
        <v>0</v>
      </c>
      <c r="BB17" s="122">
        <f t="shared" si="16"/>
        <v>0</v>
      </c>
    </row>
    <row r="18" spans="1:54" customFormat="1" ht="108" x14ac:dyDescent="0.25">
      <c r="A18" s="48" t="s">
        <v>209</v>
      </c>
      <c r="B18" s="48" t="s">
        <v>209</v>
      </c>
      <c r="C18" s="48" t="s">
        <v>112</v>
      </c>
      <c r="D18" s="86" t="s">
        <v>203</v>
      </c>
      <c r="E18" s="18" t="s">
        <v>210</v>
      </c>
      <c r="F18" s="17" t="s">
        <v>138</v>
      </c>
      <c r="G18" s="18" t="s">
        <v>182</v>
      </c>
      <c r="H18" s="16"/>
      <c r="I18" s="68" t="str">
        <f t="shared" si="1"/>
        <v>Nog te beantwoorden</v>
      </c>
      <c r="J18" s="22" t="s">
        <v>183</v>
      </c>
      <c r="K18" s="19" t="s">
        <v>211</v>
      </c>
      <c r="L18" s="81"/>
      <c r="M18" s="34"/>
      <c r="N18" s="34"/>
      <c r="O18" s="46"/>
      <c r="P18" s="39"/>
      <c r="W18" s="36" t="str">
        <f t="shared" si="2"/>
        <v>Uitvragen</v>
      </c>
      <c r="X18" s="52">
        <f t="shared" si="10"/>
        <v>1</v>
      </c>
      <c r="Y18" s="56" t="s">
        <v>209</v>
      </c>
      <c r="Z18" s="35">
        <v>1</v>
      </c>
      <c r="AA18" s="35">
        <v>1</v>
      </c>
      <c r="AB18" s="35"/>
      <c r="AC18" s="35"/>
      <c r="AD18" s="35"/>
      <c r="AE18" s="35"/>
      <c r="AF18" s="35"/>
      <c r="AG18" s="35"/>
      <c r="AH18" s="69"/>
      <c r="AI18" s="65"/>
      <c r="AJ18" s="65"/>
      <c r="AK18" s="66" t="str">
        <f t="shared" si="12"/>
        <v>ok</v>
      </c>
      <c r="AL18" s="66" t="str">
        <f t="shared" si="13"/>
        <v>ok</v>
      </c>
      <c r="AM18" s="111">
        <f t="shared" si="14"/>
        <v>0</v>
      </c>
      <c r="AN18" s="112">
        <f t="shared" si="15"/>
        <v>0</v>
      </c>
      <c r="AO18" s="112">
        <f t="shared" si="15"/>
        <v>0</v>
      </c>
      <c r="AP18" s="112">
        <f t="shared" si="15"/>
        <v>0</v>
      </c>
      <c r="AQ18" s="112">
        <f t="shared" si="15"/>
        <v>0</v>
      </c>
      <c r="AR18" s="112">
        <f t="shared" si="15"/>
        <v>0</v>
      </c>
      <c r="AS18" s="112">
        <f t="shared" si="15"/>
        <v>0</v>
      </c>
      <c r="AT18" s="112">
        <f t="shared" si="15"/>
        <v>0</v>
      </c>
      <c r="AU18" s="112">
        <f t="shared" si="15"/>
        <v>0</v>
      </c>
      <c r="AV18" s="112">
        <f t="shared" si="15"/>
        <v>0</v>
      </c>
      <c r="AW18" s="112">
        <f t="shared" si="15"/>
        <v>0</v>
      </c>
      <c r="AX18" s="112">
        <f t="shared" si="15"/>
        <v>0</v>
      </c>
      <c r="AY18" s="112">
        <f t="shared" si="15"/>
        <v>0</v>
      </c>
      <c r="AZ18" s="112">
        <f t="shared" si="15"/>
        <v>0</v>
      </c>
      <c r="BA18" s="112">
        <f t="shared" si="15"/>
        <v>0</v>
      </c>
      <c r="BB18" s="122">
        <f t="shared" si="16"/>
        <v>0</v>
      </c>
    </row>
    <row r="19" spans="1:54" customFormat="1" ht="108" x14ac:dyDescent="0.25">
      <c r="A19" s="48" t="s">
        <v>212</v>
      </c>
      <c r="B19" s="48" t="s">
        <v>212</v>
      </c>
      <c r="C19" s="48" t="s">
        <v>112</v>
      </c>
      <c r="D19" s="86" t="s">
        <v>203</v>
      </c>
      <c r="E19" s="27" t="s">
        <v>213</v>
      </c>
      <c r="F19" s="17" t="s">
        <v>138</v>
      </c>
      <c r="G19" s="18" t="s">
        <v>182</v>
      </c>
      <c r="H19" s="16"/>
      <c r="I19" s="68" t="str">
        <f t="shared" si="1"/>
        <v>Nog te beantwoorden</v>
      </c>
      <c r="J19" s="22" t="s">
        <v>183</v>
      </c>
      <c r="K19" s="19" t="s">
        <v>214</v>
      </c>
      <c r="L19" s="81"/>
      <c r="M19" s="34"/>
      <c r="N19" s="34"/>
      <c r="O19" s="46"/>
      <c r="P19" s="39"/>
      <c r="W19" s="36" t="str">
        <f t="shared" si="2"/>
        <v>Uitvragen</v>
      </c>
      <c r="X19" s="52">
        <f t="shared" si="10"/>
        <v>1</v>
      </c>
      <c r="Y19" s="56" t="s">
        <v>212</v>
      </c>
      <c r="Z19" s="35">
        <v>1</v>
      </c>
      <c r="AA19" s="35">
        <v>1</v>
      </c>
      <c r="AB19" s="35"/>
      <c r="AC19" s="35"/>
      <c r="AD19" s="35"/>
      <c r="AE19" s="35"/>
      <c r="AF19" s="35"/>
      <c r="AG19" s="35"/>
      <c r="AH19" s="69"/>
      <c r="AI19" s="65"/>
      <c r="AJ19" s="65"/>
      <c r="AK19" s="66" t="str">
        <f t="shared" si="12"/>
        <v>ok</v>
      </c>
      <c r="AL19" s="66" t="str">
        <f t="shared" si="13"/>
        <v>ok</v>
      </c>
      <c r="AM19" s="111">
        <f t="shared" si="14"/>
        <v>0</v>
      </c>
      <c r="AN19" s="112">
        <f t="shared" si="15"/>
        <v>0</v>
      </c>
      <c r="AO19" s="112">
        <f t="shared" si="15"/>
        <v>0</v>
      </c>
      <c r="AP19" s="112">
        <f t="shared" si="15"/>
        <v>0</v>
      </c>
      <c r="AQ19" s="112">
        <f t="shared" si="15"/>
        <v>0</v>
      </c>
      <c r="AR19" s="112">
        <f t="shared" si="15"/>
        <v>0</v>
      </c>
      <c r="AS19" s="112">
        <f t="shared" si="15"/>
        <v>0</v>
      </c>
      <c r="AT19" s="112">
        <f t="shared" si="15"/>
        <v>0</v>
      </c>
      <c r="AU19" s="112">
        <f t="shared" si="15"/>
        <v>0</v>
      </c>
      <c r="AV19" s="112">
        <f t="shared" si="15"/>
        <v>0</v>
      </c>
      <c r="AW19" s="112">
        <f t="shared" si="15"/>
        <v>0</v>
      </c>
      <c r="AX19" s="112">
        <f t="shared" si="15"/>
        <v>0</v>
      </c>
      <c r="AY19" s="112">
        <f t="shared" si="15"/>
        <v>0</v>
      </c>
      <c r="AZ19" s="112">
        <f t="shared" si="15"/>
        <v>0</v>
      </c>
      <c r="BA19" s="112">
        <f t="shared" si="15"/>
        <v>0</v>
      </c>
      <c r="BB19" s="122">
        <f t="shared" si="16"/>
        <v>0</v>
      </c>
    </row>
    <row r="20" spans="1:54" customFormat="1" ht="84" x14ac:dyDescent="0.25">
      <c r="A20" s="48" t="s">
        <v>215</v>
      </c>
      <c r="B20" s="48" t="s">
        <v>215</v>
      </c>
      <c r="C20" s="48" t="s">
        <v>121</v>
      </c>
      <c r="D20" s="87" t="s">
        <v>216</v>
      </c>
      <c r="E20" s="20" t="s">
        <v>217</v>
      </c>
      <c r="F20" s="18" t="s">
        <v>138</v>
      </c>
      <c r="G20" s="18" t="s">
        <v>182</v>
      </c>
      <c r="H20" s="16" t="s">
        <v>218</v>
      </c>
      <c r="I20" s="68" t="str">
        <f t="shared" si="1"/>
        <v>Nog te beantwoorden</v>
      </c>
      <c r="J20" s="22" t="s">
        <v>183</v>
      </c>
      <c r="K20" s="19" t="s">
        <v>219</v>
      </c>
      <c r="L20" s="82"/>
      <c r="M20" s="46"/>
      <c r="N20" s="46"/>
      <c r="O20" s="46"/>
      <c r="P20" s="39"/>
      <c r="Q20" s="23"/>
      <c r="R20" s="23"/>
      <c r="S20" s="23"/>
      <c r="T20" s="23"/>
      <c r="U20" s="23"/>
      <c r="V20" s="23"/>
      <c r="W20" s="36" t="str">
        <f t="shared" si="2"/>
        <v>Uitvragen</v>
      </c>
      <c r="X20" s="52">
        <f t="shared" si="10"/>
        <v>1</v>
      </c>
      <c r="Y20" s="56" t="s">
        <v>215</v>
      </c>
      <c r="Z20" s="35">
        <v>1</v>
      </c>
      <c r="AA20" s="35">
        <v>1</v>
      </c>
      <c r="AB20" s="35"/>
      <c r="AC20" s="35"/>
      <c r="AD20" s="35"/>
      <c r="AE20" s="35"/>
      <c r="AF20" s="35"/>
      <c r="AG20" s="35"/>
      <c r="AH20" s="69"/>
      <c r="AI20" s="65"/>
      <c r="AJ20" s="65"/>
      <c r="AK20" s="66" t="str">
        <f t="shared" si="12"/>
        <v>ok</v>
      </c>
      <c r="AL20" s="66" t="str">
        <f t="shared" si="13"/>
        <v>ok</v>
      </c>
      <c r="AM20" s="111">
        <f t="shared" si="14"/>
        <v>0</v>
      </c>
      <c r="AN20" s="112">
        <f t="shared" si="15"/>
        <v>0</v>
      </c>
      <c r="AO20" s="112">
        <f t="shared" si="15"/>
        <v>0</v>
      </c>
      <c r="AP20" s="112">
        <f t="shared" si="15"/>
        <v>0</v>
      </c>
      <c r="AQ20" s="112">
        <f t="shared" si="15"/>
        <v>0</v>
      </c>
      <c r="AR20" s="112">
        <f t="shared" si="15"/>
        <v>0</v>
      </c>
      <c r="AS20" s="112">
        <f t="shared" si="15"/>
        <v>0</v>
      </c>
      <c r="AT20" s="112">
        <f t="shared" si="15"/>
        <v>0</v>
      </c>
      <c r="AU20" s="112">
        <f t="shared" si="15"/>
        <v>0</v>
      </c>
      <c r="AV20" s="112">
        <f t="shared" si="15"/>
        <v>0</v>
      </c>
      <c r="AW20" s="112">
        <f t="shared" si="15"/>
        <v>0</v>
      </c>
      <c r="AX20" s="112">
        <f t="shared" si="15"/>
        <v>0</v>
      </c>
      <c r="AY20" s="112">
        <f t="shared" si="15"/>
        <v>0</v>
      </c>
      <c r="AZ20" s="112">
        <f t="shared" si="15"/>
        <v>0</v>
      </c>
      <c r="BA20" s="112">
        <f t="shared" si="15"/>
        <v>0</v>
      </c>
      <c r="BB20" s="122">
        <f t="shared" si="16"/>
        <v>0</v>
      </c>
    </row>
    <row r="21" spans="1:54" customFormat="1" ht="84" x14ac:dyDescent="0.25">
      <c r="A21" s="48" t="s">
        <v>220</v>
      </c>
      <c r="B21" s="48" t="s">
        <v>220</v>
      </c>
      <c r="C21" s="48" t="s">
        <v>121</v>
      </c>
      <c r="D21" s="87" t="s">
        <v>216</v>
      </c>
      <c r="E21" s="27" t="s">
        <v>221</v>
      </c>
      <c r="F21" s="18" t="s">
        <v>195</v>
      </c>
      <c r="G21" s="20" t="s">
        <v>222</v>
      </c>
      <c r="H21" s="16" t="s">
        <v>218</v>
      </c>
      <c r="I21" s="68" t="str">
        <f t="shared" ref="I21:I42" si="17">IF(OR(X21=-1,W21="vervallen",J21="Toegevoegd"),"Vraag vervallen","Nog te beantwoorden")</f>
        <v>Nog te beantwoorden</v>
      </c>
      <c r="J21" s="22" t="s">
        <v>183</v>
      </c>
      <c r="K21" s="19" t="s">
        <v>219</v>
      </c>
      <c r="L21" s="82"/>
      <c r="M21" s="23"/>
      <c r="N21" s="23"/>
      <c r="O21" s="46"/>
      <c r="P21" s="39"/>
      <c r="Q21" s="23"/>
      <c r="R21" s="23"/>
      <c r="S21" s="23"/>
      <c r="T21" s="23"/>
      <c r="U21" s="23"/>
      <c r="V21" s="23"/>
      <c r="W21" s="36" t="str">
        <f t="shared" si="2"/>
        <v>Uitvragen</v>
      </c>
      <c r="X21" s="52">
        <f t="shared" si="10"/>
        <v>1</v>
      </c>
      <c r="Y21" s="56" t="s">
        <v>220</v>
      </c>
      <c r="Z21" s="35">
        <v>1</v>
      </c>
      <c r="AA21" s="35">
        <v>1</v>
      </c>
      <c r="AB21" s="35"/>
      <c r="AC21" s="35"/>
      <c r="AD21" s="35"/>
      <c r="AE21" s="35"/>
      <c r="AF21" s="35"/>
      <c r="AG21" s="35"/>
      <c r="AH21" s="69"/>
      <c r="AI21" s="65"/>
      <c r="AJ21" s="65"/>
      <c r="AK21" s="66" t="str">
        <f t="shared" si="12"/>
        <v>ok</v>
      </c>
      <c r="AL21" s="66" t="str">
        <f t="shared" si="13"/>
        <v>ok</v>
      </c>
      <c r="AM21" s="111">
        <f t="shared" si="14"/>
        <v>0</v>
      </c>
      <c r="AN21" s="112">
        <f t="shared" si="15"/>
        <v>0</v>
      </c>
      <c r="AO21" s="112">
        <f t="shared" si="15"/>
        <v>0</v>
      </c>
      <c r="AP21" s="112">
        <f t="shared" si="15"/>
        <v>0</v>
      </c>
      <c r="AQ21" s="112">
        <f t="shared" si="15"/>
        <v>0</v>
      </c>
      <c r="AR21" s="112">
        <f t="shared" si="15"/>
        <v>0</v>
      </c>
      <c r="AS21" s="112">
        <f t="shared" si="15"/>
        <v>0</v>
      </c>
      <c r="AT21" s="112">
        <f t="shared" si="15"/>
        <v>0</v>
      </c>
      <c r="AU21" s="112">
        <f t="shared" si="15"/>
        <v>0</v>
      </c>
      <c r="AV21" s="112">
        <f t="shared" si="15"/>
        <v>0</v>
      </c>
      <c r="AW21" s="112">
        <f t="shared" si="15"/>
        <v>0</v>
      </c>
      <c r="AX21" s="112">
        <f t="shared" si="15"/>
        <v>0</v>
      </c>
      <c r="AY21" s="112">
        <f t="shared" si="15"/>
        <v>0</v>
      </c>
      <c r="AZ21" s="112">
        <f t="shared" si="15"/>
        <v>0</v>
      </c>
      <c r="BA21" s="112">
        <f t="shared" si="15"/>
        <v>0</v>
      </c>
      <c r="BB21" s="122">
        <f t="shared" si="16"/>
        <v>0</v>
      </c>
    </row>
    <row r="22" spans="1:54" customFormat="1" ht="72" x14ac:dyDescent="0.25">
      <c r="A22" s="48" t="s">
        <v>223</v>
      </c>
      <c r="B22" s="48" t="s">
        <v>223</v>
      </c>
      <c r="C22" s="48" t="s">
        <v>121</v>
      </c>
      <c r="D22" s="87" t="s">
        <v>216</v>
      </c>
      <c r="E22" s="20" t="s">
        <v>224</v>
      </c>
      <c r="F22" s="17" t="s">
        <v>398</v>
      </c>
      <c r="G22" s="20" t="s">
        <v>222</v>
      </c>
      <c r="H22" s="16" t="s">
        <v>218</v>
      </c>
      <c r="I22" s="68" t="str">
        <f t="shared" si="17"/>
        <v>Nog te beantwoorden</v>
      </c>
      <c r="J22" s="22" t="s">
        <v>183</v>
      </c>
      <c r="K22" s="19" t="s">
        <v>225</v>
      </c>
      <c r="L22" s="82"/>
      <c r="M22" s="34"/>
      <c r="N22" s="34"/>
      <c r="O22" s="46"/>
      <c r="P22" s="39"/>
      <c r="Q22" s="34"/>
      <c r="R22" s="34"/>
      <c r="S22" s="34"/>
      <c r="T22" s="34"/>
      <c r="U22" s="34"/>
      <c r="V22" s="34"/>
      <c r="W22" s="36" t="str">
        <f t="shared" si="2"/>
        <v>Uitvragen</v>
      </c>
      <c r="X22" s="52">
        <f t="shared" si="10"/>
        <v>1</v>
      </c>
      <c r="Y22" s="56" t="s">
        <v>223</v>
      </c>
      <c r="Z22" s="35">
        <v>1</v>
      </c>
      <c r="AA22" s="35">
        <v>1</v>
      </c>
      <c r="AB22" s="35"/>
      <c r="AC22" s="35"/>
      <c r="AD22" s="35"/>
      <c r="AE22" s="35"/>
      <c r="AF22" s="35"/>
      <c r="AG22" s="35"/>
      <c r="AH22" s="69"/>
      <c r="AI22" s="65"/>
      <c r="AJ22" s="65"/>
      <c r="AK22" s="66" t="str">
        <f t="shared" si="12"/>
        <v>ok</v>
      </c>
      <c r="AL22" s="66" t="str">
        <f t="shared" si="13"/>
        <v>ok</v>
      </c>
      <c r="AM22" s="111">
        <f t="shared" si="14"/>
        <v>0</v>
      </c>
      <c r="AN22" s="112">
        <f t="shared" si="15"/>
        <v>0</v>
      </c>
      <c r="AO22" s="112">
        <f t="shared" si="15"/>
        <v>0</v>
      </c>
      <c r="AP22" s="112">
        <f t="shared" si="15"/>
        <v>0</v>
      </c>
      <c r="AQ22" s="112">
        <f t="shared" si="15"/>
        <v>0</v>
      </c>
      <c r="AR22" s="112">
        <f t="shared" si="15"/>
        <v>0</v>
      </c>
      <c r="AS22" s="112">
        <f t="shared" si="15"/>
        <v>0</v>
      </c>
      <c r="AT22" s="112">
        <f t="shared" si="15"/>
        <v>0</v>
      </c>
      <c r="AU22" s="112">
        <f t="shared" si="15"/>
        <v>0</v>
      </c>
      <c r="AV22" s="112">
        <f t="shared" si="15"/>
        <v>0</v>
      </c>
      <c r="AW22" s="112">
        <f t="shared" si="15"/>
        <v>0</v>
      </c>
      <c r="AX22" s="112">
        <f t="shared" si="15"/>
        <v>0</v>
      </c>
      <c r="AY22" s="112">
        <f t="shared" si="15"/>
        <v>0</v>
      </c>
      <c r="AZ22" s="112">
        <f t="shared" si="15"/>
        <v>0</v>
      </c>
      <c r="BA22" s="112">
        <f t="shared" si="15"/>
        <v>0</v>
      </c>
      <c r="BB22" s="122">
        <f t="shared" si="16"/>
        <v>0</v>
      </c>
    </row>
    <row r="23" spans="1:54" customFormat="1" ht="48" x14ac:dyDescent="0.25">
      <c r="A23" s="48" t="s">
        <v>404</v>
      </c>
      <c r="B23" s="48" t="s">
        <v>404</v>
      </c>
      <c r="C23" s="48" t="s">
        <v>125</v>
      </c>
      <c r="D23" s="86" t="s">
        <v>228</v>
      </c>
      <c r="E23" s="21" t="s">
        <v>405</v>
      </c>
      <c r="F23" s="18" t="s">
        <v>138</v>
      </c>
      <c r="G23" s="18" t="s">
        <v>182</v>
      </c>
      <c r="H23" s="17"/>
      <c r="I23" s="68" t="str">
        <f t="shared" si="1"/>
        <v>Vraag vervallen</v>
      </c>
      <c r="J23" s="22" t="s">
        <v>183</v>
      </c>
      <c r="K23" s="19" t="s">
        <v>406</v>
      </c>
      <c r="L23" s="81"/>
      <c r="M23" s="46"/>
      <c r="N23" s="46"/>
      <c r="O23" s="46"/>
      <c r="P23" s="39"/>
      <c r="Q23" s="34"/>
      <c r="R23" s="34"/>
      <c r="S23" s="34"/>
      <c r="T23" s="34"/>
      <c r="U23" s="34"/>
      <c r="V23" s="34"/>
      <c r="W23" s="36" t="str">
        <f t="shared" si="2"/>
        <v>Vervallen</v>
      </c>
      <c r="X23" s="52">
        <f t="shared" si="10"/>
        <v>1</v>
      </c>
      <c r="Y23" s="56" t="s">
        <v>404</v>
      </c>
      <c r="Z23" s="35"/>
      <c r="AA23" s="35"/>
      <c r="AB23" s="35"/>
      <c r="AC23" s="35">
        <v>1</v>
      </c>
      <c r="AD23" s="35"/>
      <c r="AE23" s="35"/>
      <c r="AF23" s="35"/>
      <c r="AG23" s="35"/>
      <c r="AH23" s="69"/>
      <c r="AI23" s="65">
        <v>2</v>
      </c>
      <c r="AJ23" s="65"/>
      <c r="AK23" s="66" t="str">
        <f t="shared" si="12"/>
        <v>ok</v>
      </c>
      <c r="AL23" s="66" t="str">
        <f t="shared" si="13"/>
        <v>ok</v>
      </c>
      <c r="AM23" s="111">
        <f t="shared" si="14"/>
        <v>0</v>
      </c>
      <c r="AN23" s="112">
        <f t="shared" si="15"/>
        <v>0</v>
      </c>
      <c r="AO23" s="112">
        <f t="shared" si="15"/>
        <v>0</v>
      </c>
      <c r="AP23" s="112">
        <f t="shared" si="15"/>
        <v>0</v>
      </c>
      <c r="AQ23" s="112">
        <f t="shared" si="15"/>
        <v>0</v>
      </c>
      <c r="AR23" s="112">
        <f t="shared" si="15"/>
        <v>0</v>
      </c>
      <c r="AS23" s="112">
        <f t="shared" si="15"/>
        <v>0</v>
      </c>
      <c r="AT23" s="112">
        <f t="shared" si="15"/>
        <v>0</v>
      </c>
      <c r="AU23" s="112">
        <f t="shared" si="15"/>
        <v>0</v>
      </c>
      <c r="AV23" s="112">
        <f t="shared" si="15"/>
        <v>0</v>
      </c>
      <c r="AW23" s="112">
        <f t="shared" si="15"/>
        <v>0</v>
      </c>
      <c r="AX23" s="112">
        <f t="shared" si="15"/>
        <v>0</v>
      </c>
      <c r="AY23" s="112">
        <f t="shared" si="15"/>
        <v>0</v>
      </c>
      <c r="AZ23" s="112">
        <f t="shared" si="15"/>
        <v>0</v>
      </c>
      <c r="BA23" s="112">
        <f t="shared" si="15"/>
        <v>0</v>
      </c>
      <c r="BB23" s="122">
        <f t="shared" si="16"/>
        <v>0</v>
      </c>
    </row>
    <row r="24" spans="1:54" customFormat="1" ht="84" x14ac:dyDescent="0.25">
      <c r="A24" s="48" t="s">
        <v>407</v>
      </c>
      <c r="B24" s="48" t="s">
        <v>407</v>
      </c>
      <c r="C24" s="48" t="s">
        <v>125</v>
      </c>
      <c r="D24" s="86" t="s">
        <v>228</v>
      </c>
      <c r="E24" s="27" t="s">
        <v>408</v>
      </c>
      <c r="F24" s="18" t="s">
        <v>138</v>
      </c>
      <c r="G24" s="18" t="s">
        <v>182</v>
      </c>
      <c r="H24" s="17"/>
      <c r="I24" s="68" t="str">
        <f t="shared" si="1"/>
        <v>Vraag vervallen</v>
      </c>
      <c r="J24" s="22" t="s">
        <v>183</v>
      </c>
      <c r="K24" s="19" t="s">
        <v>409</v>
      </c>
      <c r="L24" s="81"/>
      <c r="M24" s="46"/>
      <c r="N24" s="46"/>
      <c r="O24" s="46"/>
      <c r="P24" s="39"/>
      <c r="Q24" s="34"/>
      <c r="R24" s="34"/>
      <c r="S24" s="34"/>
      <c r="T24" s="34"/>
      <c r="U24" s="34"/>
      <c r="V24" s="34"/>
      <c r="W24" s="36" t="str">
        <f t="shared" si="2"/>
        <v>Vervallen</v>
      </c>
      <c r="X24" s="52">
        <f t="shared" si="10"/>
        <v>1</v>
      </c>
      <c r="Y24" s="56" t="s">
        <v>407</v>
      </c>
      <c r="Z24" s="35">
        <v>1</v>
      </c>
      <c r="AA24" s="35"/>
      <c r="AB24" s="35">
        <v>1</v>
      </c>
      <c r="AC24" s="35">
        <v>1</v>
      </c>
      <c r="AD24" s="35"/>
      <c r="AE24" s="35"/>
      <c r="AF24" s="35"/>
      <c r="AG24" s="35"/>
      <c r="AH24" s="69"/>
      <c r="AI24" s="65">
        <v>1</v>
      </c>
      <c r="AJ24" s="65"/>
      <c r="AK24" s="66" t="str">
        <f t="shared" si="12"/>
        <v>nok</v>
      </c>
      <c r="AL24" s="66" t="str">
        <f t="shared" si="13"/>
        <v>ok</v>
      </c>
      <c r="AM24" s="111">
        <f t="shared" si="14"/>
        <v>0</v>
      </c>
      <c r="AN24" s="112">
        <f t="shared" si="15"/>
        <v>0</v>
      </c>
      <c r="AO24" s="112">
        <f t="shared" si="15"/>
        <v>0</v>
      </c>
      <c r="AP24" s="112">
        <f t="shared" si="15"/>
        <v>0</v>
      </c>
      <c r="AQ24" s="112">
        <f t="shared" si="15"/>
        <v>0</v>
      </c>
      <c r="AR24" s="112">
        <f t="shared" si="15"/>
        <v>0</v>
      </c>
      <c r="AS24" s="112">
        <f t="shared" si="15"/>
        <v>0</v>
      </c>
      <c r="AT24" s="112">
        <f t="shared" si="15"/>
        <v>0</v>
      </c>
      <c r="AU24" s="112">
        <f t="shared" si="15"/>
        <v>0</v>
      </c>
      <c r="AV24" s="112">
        <f t="shared" si="15"/>
        <v>0</v>
      </c>
      <c r="AW24" s="112">
        <f t="shared" si="15"/>
        <v>0</v>
      </c>
      <c r="AX24" s="112">
        <f t="shared" si="15"/>
        <v>0</v>
      </c>
      <c r="AY24" s="112">
        <f t="shared" si="15"/>
        <v>0</v>
      </c>
      <c r="AZ24" s="112">
        <f t="shared" si="15"/>
        <v>0</v>
      </c>
      <c r="BA24" s="112">
        <f t="shared" si="15"/>
        <v>0</v>
      </c>
      <c r="BB24" s="122">
        <f t="shared" si="16"/>
        <v>0</v>
      </c>
    </row>
    <row r="25" spans="1:54" customFormat="1" ht="36" x14ac:dyDescent="0.25">
      <c r="A25" s="48" t="s">
        <v>410</v>
      </c>
      <c r="B25" s="48" t="s">
        <v>410</v>
      </c>
      <c r="C25" s="48" t="s">
        <v>125</v>
      </c>
      <c r="D25" s="86" t="s">
        <v>228</v>
      </c>
      <c r="E25" s="84" t="s">
        <v>411</v>
      </c>
      <c r="F25" s="17" t="s">
        <v>138</v>
      </c>
      <c r="G25" s="18" t="s">
        <v>182</v>
      </c>
      <c r="H25" s="17"/>
      <c r="I25" s="68" t="str">
        <f t="shared" si="1"/>
        <v>Vraag vervallen</v>
      </c>
      <c r="J25" s="22" t="s">
        <v>183</v>
      </c>
      <c r="K25" s="19" t="s">
        <v>412</v>
      </c>
      <c r="L25" s="81"/>
      <c r="M25" s="46"/>
      <c r="N25" s="46"/>
      <c r="O25" s="46"/>
      <c r="P25" s="39"/>
      <c r="Q25" s="34"/>
      <c r="R25" s="34"/>
      <c r="S25" s="34"/>
      <c r="T25" s="34"/>
      <c r="U25" s="34"/>
      <c r="V25" s="34"/>
      <c r="W25" s="36" t="str">
        <f t="shared" si="2"/>
        <v>Vervallen</v>
      </c>
      <c r="X25" s="52">
        <f t="shared" si="10"/>
        <v>1</v>
      </c>
      <c r="Y25" s="56" t="s">
        <v>410</v>
      </c>
      <c r="Z25" s="35"/>
      <c r="AA25" s="35"/>
      <c r="AB25" s="35"/>
      <c r="AC25" s="35">
        <v>1</v>
      </c>
      <c r="AD25" s="35"/>
      <c r="AE25" s="35"/>
      <c r="AF25" s="35">
        <v>1</v>
      </c>
      <c r="AG25" s="35"/>
      <c r="AH25" s="69"/>
      <c r="AI25" s="65">
        <v>1</v>
      </c>
      <c r="AJ25" s="65"/>
      <c r="AK25" s="66" t="str">
        <f t="shared" si="12"/>
        <v>nok</v>
      </c>
      <c r="AL25" s="66" t="str">
        <f t="shared" si="13"/>
        <v>ok</v>
      </c>
      <c r="AM25" s="111">
        <f t="shared" si="14"/>
        <v>0</v>
      </c>
      <c r="AN25" s="112">
        <f t="shared" ref="AN25:BA34" si="18">IF(AND(AN$1="Nee",$C25=AN$2),-1,0)</f>
        <v>0</v>
      </c>
      <c r="AO25" s="112">
        <f t="shared" si="18"/>
        <v>0</v>
      </c>
      <c r="AP25" s="112">
        <f t="shared" si="18"/>
        <v>0</v>
      </c>
      <c r="AQ25" s="112">
        <f t="shared" si="18"/>
        <v>0</v>
      </c>
      <c r="AR25" s="112">
        <f t="shared" si="18"/>
        <v>0</v>
      </c>
      <c r="AS25" s="112">
        <f t="shared" si="18"/>
        <v>0</v>
      </c>
      <c r="AT25" s="112">
        <f t="shared" si="18"/>
        <v>0</v>
      </c>
      <c r="AU25" s="112">
        <f t="shared" si="18"/>
        <v>0</v>
      </c>
      <c r="AV25" s="112">
        <f t="shared" si="18"/>
        <v>0</v>
      </c>
      <c r="AW25" s="112">
        <f t="shared" si="18"/>
        <v>0</v>
      </c>
      <c r="AX25" s="112">
        <f t="shared" si="18"/>
        <v>0</v>
      </c>
      <c r="AY25" s="112">
        <f t="shared" si="18"/>
        <v>0</v>
      </c>
      <c r="AZ25" s="112">
        <f t="shared" si="18"/>
        <v>0</v>
      </c>
      <c r="BA25" s="112">
        <f t="shared" si="18"/>
        <v>0</v>
      </c>
      <c r="BB25" s="122">
        <f t="shared" si="16"/>
        <v>0</v>
      </c>
    </row>
    <row r="26" spans="1:54" customFormat="1" ht="36" x14ac:dyDescent="0.25">
      <c r="A26" s="48" t="s">
        <v>413</v>
      </c>
      <c r="B26" s="48" t="s">
        <v>414</v>
      </c>
      <c r="C26" s="48" t="s">
        <v>125</v>
      </c>
      <c r="D26" s="86" t="s">
        <v>228</v>
      </c>
      <c r="E26" s="58" t="s">
        <v>415</v>
      </c>
      <c r="F26" s="17" t="s">
        <v>138</v>
      </c>
      <c r="G26" s="18" t="s">
        <v>182</v>
      </c>
      <c r="H26" s="17"/>
      <c r="I26" s="68" t="str">
        <f t="shared" si="1"/>
        <v>Vraag vervallen</v>
      </c>
      <c r="J26" s="22" t="s">
        <v>183</v>
      </c>
      <c r="K26" s="19" t="s">
        <v>406</v>
      </c>
      <c r="L26" s="81"/>
      <c r="M26" s="46"/>
      <c r="N26" s="46"/>
      <c r="O26" s="46"/>
      <c r="P26" s="39"/>
      <c r="Q26" s="34"/>
      <c r="R26" s="34"/>
      <c r="S26" s="34"/>
      <c r="T26" s="34"/>
      <c r="U26" s="34"/>
      <c r="V26" s="34"/>
      <c r="W26" s="36" t="str">
        <f t="shared" si="2"/>
        <v>Vervallen</v>
      </c>
      <c r="X26" s="52">
        <f t="shared" si="10"/>
        <v>1</v>
      </c>
      <c r="Y26" s="56" t="s">
        <v>413</v>
      </c>
      <c r="Z26" s="35"/>
      <c r="AA26" s="35"/>
      <c r="AB26" s="35"/>
      <c r="AC26" s="35">
        <v>1</v>
      </c>
      <c r="AD26" s="35"/>
      <c r="AE26" s="35"/>
      <c r="AF26" s="35"/>
      <c r="AG26" s="35"/>
      <c r="AH26" s="69"/>
      <c r="AI26" s="65">
        <v>2</v>
      </c>
      <c r="AJ26" s="65"/>
      <c r="AK26" s="66" t="str">
        <f t="shared" si="12"/>
        <v>ok</v>
      </c>
      <c r="AL26" s="66" t="str">
        <f t="shared" si="13"/>
        <v>ok</v>
      </c>
      <c r="AM26" s="111">
        <f t="shared" ref="AM26:AM55" si="19">IF(SUM(AN26:BA26)&lt;0,-1,0)</f>
        <v>0</v>
      </c>
      <c r="AN26" s="112">
        <f t="shared" si="18"/>
        <v>0</v>
      </c>
      <c r="AO26" s="112">
        <f t="shared" si="18"/>
        <v>0</v>
      </c>
      <c r="AP26" s="112">
        <f t="shared" si="18"/>
        <v>0</v>
      </c>
      <c r="AQ26" s="112">
        <f t="shared" si="18"/>
        <v>0</v>
      </c>
      <c r="AR26" s="112">
        <f t="shared" si="18"/>
        <v>0</v>
      </c>
      <c r="AS26" s="112">
        <f t="shared" si="18"/>
        <v>0</v>
      </c>
      <c r="AT26" s="112">
        <f t="shared" si="18"/>
        <v>0</v>
      </c>
      <c r="AU26" s="112">
        <f t="shared" si="18"/>
        <v>0</v>
      </c>
      <c r="AV26" s="112">
        <f t="shared" si="18"/>
        <v>0</v>
      </c>
      <c r="AW26" s="112">
        <f t="shared" si="18"/>
        <v>0</v>
      </c>
      <c r="AX26" s="112">
        <f t="shared" si="18"/>
        <v>0</v>
      </c>
      <c r="AY26" s="112">
        <f t="shared" si="18"/>
        <v>0</v>
      </c>
      <c r="AZ26" s="112">
        <f t="shared" si="18"/>
        <v>0</v>
      </c>
      <c r="BA26" s="112">
        <f t="shared" si="18"/>
        <v>0</v>
      </c>
      <c r="BB26" s="122">
        <f t="shared" si="16"/>
        <v>0</v>
      </c>
    </row>
    <row r="27" spans="1:54" customFormat="1" ht="36" x14ac:dyDescent="0.25">
      <c r="A27" s="48" t="s">
        <v>416</v>
      </c>
      <c r="B27" s="48" t="s">
        <v>417</v>
      </c>
      <c r="C27" s="48" t="s">
        <v>125</v>
      </c>
      <c r="D27" s="86" t="s">
        <v>228</v>
      </c>
      <c r="E27" s="18" t="s">
        <v>418</v>
      </c>
      <c r="F27" s="17" t="s">
        <v>195</v>
      </c>
      <c r="G27" s="18" t="s">
        <v>222</v>
      </c>
      <c r="H27" s="16" t="s">
        <v>342</v>
      </c>
      <c r="I27" s="68" t="str">
        <f t="shared" si="17"/>
        <v>Vraag vervallen</v>
      </c>
      <c r="J27" s="22" t="s">
        <v>183</v>
      </c>
      <c r="K27" s="19" t="s">
        <v>419</v>
      </c>
      <c r="L27" s="81"/>
      <c r="M27" s="46"/>
      <c r="N27" s="46"/>
      <c r="O27" s="46"/>
      <c r="P27" s="39"/>
      <c r="Q27" s="34"/>
      <c r="R27" s="34"/>
      <c r="S27" s="34"/>
      <c r="T27" s="34"/>
      <c r="U27" s="34"/>
      <c r="V27" s="34"/>
      <c r="W27" s="36" t="str">
        <f t="shared" si="2"/>
        <v>Vervallen</v>
      </c>
      <c r="X27" s="52">
        <f t="shared" si="10"/>
        <v>1</v>
      </c>
      <c r="Y27" s="56" t="s">
        <v>416</v>
      </c>
      <c r="Z27" s="35"/>
      <c r="AA27" s="35"/>
      <c r="AB27" s="35"/>
      <c r="AC27" s="35">
        <v>1</v>
      </c>
      <c r="AD27" s="35"/>
      <c r="AE27" s="35"/>
      <c r="AF27" s="35"/>
      <c r="AG27" s="35"/>
      <c r="AH27" s="69"/>
      <c r="AI27" s="65">
        <v>2</v>
      </c>
      <c r="AJ27" s="65"/>
      <c r="AK27" s="66" t="str">
        <f t="shared" ref="AK27:AK58" si="20">IF(OR(AI27=0,_Beschik&lt;=AI27),"ok","nok")</f>
        <v>ok</v>
      </c>
      <c r="AL27" s="66" t="str">
        <f t="shared" ref="AL27:AL58" si="21">IF(OR(AJ27=0,_Vertrouw&lt;=AJ27),"ok","nok")</f>
        <v>ok</v>
      </c>
      <c r="AM27" s="111">
        <f t="shared" si="19"/>
        <v>0</v>
      </c>
      <c r="AN27" s="112">
        <f t="shared" si="18"/>
        <v>0</v>
      </c>
      <c r="AO27" s="112">
        <f t="shared" si="18"/>
        <v>0</v>
      </c>
      <c r="AP27" s="112">
        <f t="shared" si="18"/>
        <v>0</v>
      </c>
      <c r="AQ27" s="112">
        <f t="shared" si="18"/>
        <v>0</v>
      </c>
      <c r="AR27" s="112">
        <f t="shared" si="18"/>
        <v>0</v>
      </c>
      <c r="AS27" s="112">
        <f t="shared" si="18"/>
        <v>0</v>
      </c>
      <c r="AT27" s="112">
        <f t="shared" si="18"/>
        <v>0</v>
      </c>
      <c r="AU27" s="112">
        <f t="shared" si="18"/>
        <v>0</v>
      </c>
      <c r="AV27" s="112">
        <f t="shared" si="18"/>
        <v>0</v>
      </c>
      <c r="AW27" s="112">
        <f t="shared" si="18"/>
        <v>0</v>
      </c>
      <c r="AX27" s="112">
        <f t="shared" si="18"/>
        <v>0</v>
      </c>
      <c r="AY27" s="112">
        <f t="shared" si="18"/>
        <v>0</v>
      </c>
      <c r="AZ27" s="112">
        <f t="shared" si="18"/>
        <v>0</v>
      </c>
      <c r="BA27" s="112">
        <f t="shared" si="18"/>
        <v>0</v>
      </c>
      <c r="BB27" s="122">
        <f t="shared" si="16"/>
        <v>0</v>
      </c>
    </row>
    <row r="28" spans="1:54" customFormat="1" ht="48" x14ac:dyDescent="0.25">
      <c r="A28" s="48" t="s">
        <v>414</v>
      </c>
      <c r="B28" s="48" t="s">
        <v>231</v>
      </c>
      <c r="C28" s="48" t="s">
        <v>125</v>
      </c>
      <c r="D28" s="86" t="s">
        <v>228</v>
      </c>
      <c r="E28" s="84" t="s">
        <v>420</v>
      </c>
      <c r="F28" s="17" t="s">
        <v>138</v>
      </c>
      <c r="G28" s="18" t="s">
        <v>182</v>
      </c>
      <c r="H28" s="16"/>
      <c r="I28" s="68" t="str">
        <f t="shared" si="1"/>
        <v>Vraag vervallen</v>
      </c>
      <c r="J28" s="22" t="s">
        <v>183</v>
      </c>
      <c r="K28" s="19" t="s">
        <v>419</v>
      </c>
      <c r="L28" s="81"/>
      <c r="M28" s="46"/>
      <c r="N28" s="46"/>
      <c r="O28" s="46"/>
      <c r="P28" s="39"/>
      <c r="Q28" s="34"/>
      <c r="R28" s="34"/>
      <c r="S28" s="34"/>
      <c r="T28" s="34"/>
      <c r="U28" s="34"/>
      <c r="V28" s="34"/>
      <c r="W28" s="36" t="str">
        <f t="shared" si="2"/>
        <v>Vervallen</v>
      </c>
      <c r="X28" s="52">
        <f t="shared" si="10"/>
        <v>1</v>
      </c>
      <c r="Y28" s="56" t="s">
        <v>414</v>
      </c>
      <c r="Z28" s="35"/>
      <c r="AA28" s="35"/>
      <c r="AB28" s="35"/>
      <c r="AC28" s="35">
        <v>1</v>
      </c>
      <c r="AD28" s="35"/>
      <c r="AE28" s="35"/>
      <c r="AF28" s="35"/>
      <c r="AG28" s="35"/>
      <c r="AH28" s="69"/>
      <c r="AI28" s="65">
        <v>1</v>
      </c>
      <c r="AJ28" s="65"/>
      <c r="AK28" s="66" t="str">
        <f t="shared" si="20"/>
        <v>nok</v>
      </c>
      <c r="AL28" s="66" t="str">
        <f t="shared" si="21"/>
        <v>ok</v>
      </c>
      <c r="AM28" s="111">
        <f t="shared" si="19"/>
        <v>0</v>
      </c>
      <c r="AN28" s="112">
        <f t="shared" si="18"/>
        <v>0</v>
      </c>
      <c r="AO28" s="112">
        <f t="shared" si="18"/>
        <v>0</v>
      </c>
      <c r="AP28" s="112">
        <f t="shared" si="18"/>
        <v>0</v>
      </c>
      <c r="AQ28" s="112">
        <f t="shared" si="18"/>
        <v>0</v>
      </c>
      <c r="AR28" s="112">
        <f t="shared" si="18"/>
        <v>0</v>
      </c>
      <c r="AS28" s="112">
        <f t="shared" si="18"/>
        <v>0</v>
      </c>
      <c r="AT28" s="112">
        <f t="shared" si="18"/>
        <v>0</v>
      </c>
      <c r="AU28" s="112">
        <f t="shared" si="18"/>
        <v>0</v>
      </c>
      <c r="AV28" s="112">
        <f t="shared" si="18"/>
        <v>0</v>
      </c>
      <c r="AW28" s="112">
        <f t="shared" si="18"/>
        <v>0</v>
      </c>
      <c r="AX28" s="112">
        <f t="shared" si="18"/>
        <v>0</v>
      </c>
      <c r="AY28" s="112">
        <f t="shared" si="18"/>
        <v>0</v>
      </c>
      <c r="AZ28" s="112">
        <f t="shared" si="18"/>
        <v>0</v>
      </c>
      <c r="BA28" s="112">
        <f t="shared" si="18"/>
        <v>0</v>
      </c>
      <c r="BB28" s="122">
        <f t="shared" si="16"/>
        <v>0</v>
      </c>
    </row>
    <row r="29" spans="1:54" customFormat="1" ht="24" x14ac:dyDescent="0.25">
      <c r="A29" s="48" t="s">
        <v>226</v>
      </c>
      <c r="B29" s="48" t="s">
        <v>227</v>
      </c>
      <c r="C29" s="48" t="s">
        <v>125</v>
      </c>
      <c r="D29" s="86" t="s">
        <v>228</v>
      </c>
      <c r="E29" s="18" t="s">
        <v>229</v>
      </c>
      <c r="F29" s="17" t="s">
        <v>138</v>
      </c>
      <c r="G29" s="18" t="s">
        <v>182</v>
      </c>
      <c r="H29" s="16"/>
      <c r="I29" s="68" t="str">
        <f t="shared" si="1"/>
        <v>Nog te beantwoorden</v>
      </c>
      <c r="J29" s="22" t="s">
        <v>183</v>
      </c>
      <c r="K29" s="19" t="s">
        <v>230</v>
      </c>
      <c r="L29" s="81"/>
      <c r="M29" s="46"/>
      <c r="N29" s="46"/>
      <c r="O29" s="46"/>
      <c r="P29" s="39"/>
      <c r="Q29" s="34"/>
      <c r="R29" s="34"/>
      <c r="S29" s="34"/>
      <c r="T29" s="34"/>
      <c r="U29" s="34"/>
      <c r="V29" s="34"/>
      <c r="W29" s="36" t="str">
        <f t="shared" si="2"/>
        <v>Uitvragen</v>
      </c>
      <c r="X29" s="52">
        <f t="shared" si="10"/>
        <v>1</v>
      </c>
      <c r="Y29" s="56" t="s">
        <v>226</v>
      </c>
      <c r="Z29" s="35">
        <v>1</v>
      </c>
      <c r="AA29" s="35">
        <v>1</v>
      </c>
      <c r="AB29" s="35"/>
      <c r="AC29" s="35"/>
      <c r="AD29" s="35"/>
      <c r="AE29" s="35"/>
      <c r="AF29" s="35"/>
      <c r="AG29" s="35"/>
      <c r="AH29" s="69"/>
      <c r="AI29" s="65">
        <v>2</v>
      </c>
      <c r="AJ29" s="65"/>
      <c r="AK29" s="66" t="str">
        <f t="shared" si="20"/>
        <v>ok</v>
      </c>
      <c r="AL29" s="66" t="str">
        <f t="shared" si="21"/>
        <v>ok</v>
      </c>
      <c r="AM29" s="111">
        <f t="shared" si="19"/>
        <v>0</v>
      </c>
      <c r="AN29" s="112">
        <f t="shared" si="18"/>
        <v>0</v>
      </c>
      <c r="AO29" s="112">
        <f t="shared" si="18"/>
        <v>0</v>
      </c>
      <c r="AP29" s="112">
        <f t="shared" si="18"/>
        <v>0</v>
      </c>
      <c r="AQ29" s="112">
        <f t="shared" si="18"/>
        <v>0</v>
      </c>
      <c r="AR29" s="112">
        <f t="shared" si="18"/>
        <v>0</v>
      </c>
      <c r="AS29" s="112">
        <f t="shared" si="18"/>
        <v>0</v>
      </c>
      <c r="AT29" s="112">
        <f t="shared" si="18"/>
        <v>0</v>
      </c>
      <c r="AU29" s="112">
        <f t="shared" si="18"/>
        <v>0</v>
      </c>
      <c r="AV29" s="112">
        <f t="shared" si="18"/>
        <v>0</v>
      </c>
      <c r="AW29" s="112">
        <f t="shared" si="18"/>
        <v>0</v>
      </c>
      <c r="AX29" s="112">
        <f t="shared" si="18"/>
        <v>0</v>
      </c>
      <c r="AY29" s="112">
        <f t="shared" si="18"/>
        <v>0</v>
      </c>
      <c r="AZ29" s="112">
        <f t="shared" si="18"/>
        <v>0</v>
      </c>
      <c r="BA29" s="112">
        <f t="shared" si="18"/>
        <v>0</v>
      </c>
      <c r="BB29" s="122">
        <f t="shared" si="16"/>
        <v>0</v>
      </c>
    </row>
    <row r="30" spans="1:54" customFormat="1" ht="60" x14ac:dyDescent="0.25">
      <c r="A30" s="48" t="s">
        <v>231</v>
      </c>
      <c r="B30" s="48" t="s">
        <v>232</v>
      </c>
      <c r="C30" s="48" t="s">
        <v>125</v>
      </c>
      <c r="D30" s="86" t="s">
        <v>228</v>
      </c>
      <c r="E30" s="18" t="s">
        <v>233</v>
      </c>
      <c r="F30" s="17" t="s">
        <v>138</v>
      </c>
      <c r="G30" s="18" t="s">
        <v>182</v>
      </c>
      <c r="H30" s="16"/>
      <c r="I30" s="68" t="str">
        <f t="shared" si="1"/>
        <v>Nog te beantwoorden</v>
      </c>
      <c r="J30" s="22" t="s">
        <v>183</v>
      </c>
      <c r="K30" s="33" t="s">
        <v>234</v>
      </c>
      <c r="L30" s="81"/>
      <c r="M30" s="46"/>
      <c r="N30" s="46"/>
      <c r="O30" s="46"/>
      <c r="P30" s="39"/>
      <c r="Q30" s="34"/>
      <c r="R30" s="34"/>
      <c r="S30" s="34"/>
      <c r="T30" s="34"/>
      <c r="U30" s="34"/>
      <c r="V30" s="34"/>
      <c r="W30" s="36" t="str">
        <f t="shared" si="2"/>
        <v>Uitvragen</v>
      </c>
      <c r="X30" s="52">
        <f t="shared" si="10"/>
        <v>1</v>
      </c>
      <c r="Y30" s="56" t="s">
        <v>231</v>
      </c>
      <c r="Z30" s="35">
        <v>1</v>
      </c>
      <c r="AA30" s="35">
        <v>1</v>
      </c>
      <c r="AB30" s="35"/>
      <c r="AC30" s="35">
        <v>1</v>
      </c>
      <c r="AD30" s="35"/>
      <c r="AE30" s="35"/>
      <c r="AF30" s="35"/>
      <c r="AG30" s="35"/>
      <c r="AH30" s="69"/>
      <c r="AI30" s="65">
        <v>2</v>
      </c>
      <c r="AJ30" s="65"/>
      <c r="AK30" s="66" t="str">
        <f t="shared" si="20"/>
        <v>ok</v>
      </c>
      <c r="AL30" s="66" t="str">
        <f t="shared" si="21"/>
        <v>ok</v>
      </c>
      <c r="AM30" s="111">
        <f t="shared" si="19"/>
        <v>0</v>
      </c>
      <c r="AN30" s="112">
        <f t="shared" si="18"/>
        <v>0</v>
      </c>
      <c r="AO30" s="112">
        <f t="shared" si="18"/>
        <v>0</v>
      </c>
      <c r="AP30" s="112">
        <f t="shared" si="18"/>
        <v>0</v>
      </c>
      <c r="AQ30" s="112">
        <f t="shared" si="18"/>
        <v>0</v>
      </c>
      <c r="AR30" s="112">
        <f t="shared" si="18"/>
        <v>0</v>
      </c>
      <c r="AS30" s="112">
        <f t="shared" si="18"/>
        <v>0</v>
      </c>
      <c r="AT30" s="112">
        <f t="shared" si="18"/>
        <v>0</v>
      </c>
      <c r="AU30" s="112">
        <f t="shared" si="18"/>
        <v>0</v>
      </c>
      <c r="AV30" s="112">
        <f t="shared" si="18"/>
        <v>0</v>
      </c>
      <c r="AW30" s="112">
        <f t="shared" si="18"/>
        <v>0</v>
      </c>
      <c r="AX30" s="112">
        <f t="shared" si="18"/>
        <v>0</v>
      </c>
      <c r="AY30" s="112">
        <f t="shared" si="18"/>
        <v>0</v>
      </c>
      <c r="AZ30" s="112">
        <f t="shared" si="18"/>
        <v>0</v>
      </c>
      <c r="BA30" s="112">
        <f t="shared" si="18"/>
        <v>0</v>
      </c>
      <c r="BB30" s="122">
        <f t="shared" si="16"/>
        <v>0</v>
      </c>
    </row>
    <row r="31" spans="1:54" customFormat="1" ht="74.45" customHeight="1" x14ac:dyDescent="0.25">
      <c r="A31" s="48" t="s">
        <v>421</v>
      </c>
      <c r="B31" s="48" t="s">
        <v>422</v>
      </c>
      <c r="C31" s="48" t="s">
        <v>125</v>
      </c>
      <c r="D31" s="86" t="s">
        <v>423</v>
      </c>
      <c r="E31" s="18" t="s">
        <v>424</v>
      </c>
      <c r="F31" s="17" t="s">
        <v>138</v>
      </c>
      <c r="G31" s="18" t="s">
        <v>182</v>
      </c>
      <c r="H31" s="17"/>
      <c r="I31" s="68" t="str">
        <f t="shared" si="1"/>
        <v>Vraag vervallen</v>
      </c>
      <c r="J31" s="22" t="s">
        <v>183</v>
      </c>
      <c r="K31" s="33" t="s">
        <v>425</v>
      </c>
      <c r="L31" s="81"/>
      <c r="M31" s="46"/>
      <c r="N31" s="46"/>
      <c r="O31" s="46"/>
      <c r="P31" s="39"/>
      <c r="Q31" s="34"/>
      <c r="R31" s="34"/>
      <c r="S31" s="34"/>
      <c r="T31" s="34"/>
      <c r="U31" s="34"/>
      <c r="V31" s="34"/>
      <c r="W31" s="36" t="str">
        <f t="shared" si="2"/>
        <v>Vervallen</v>
      </c>
      <c r="X31" s="52">
        <f t="shared" si="10"/>
        <v>1</v>
      </c>
      <c r="Y31" s="56" t="s">
        <v>421</v>
      </c>
      <c r="Z31" s="35">
        <v>1</v>
      </c>
      <c r="AA31" s="35">
        <v>1</v>
      </c>
      <c r="AB31" s="35"/>
      <c r="AC31" s="35">
        <v>1</v>
      </c>
      <c r="AD31" s="35">
        <v>1</v>
      </c>
      <c r="AE31" s="35"/>
      <c r="AF31" s="35"/>
      <c r="AG31" s="35"/>
      <c r="AH31" s="69"/>
      <c r="AI31" s="65"/>
      <c r="AJ31" s="65">
        <v>1</v>
      </c>
      <c r="AK31" s="66" t="str">
        <f t="shared" si="20"/>
        <v>ok</v>
      </c>
      <c r="AL31" s="66" t="str">
        <f t="shared" si="21"/>
        <v>nok</v>
      </c>
      <c r="AM31" s="111">
        <f t="shared" si="19"/>
        <v>0</v>
      </c>
      <c r="AN31" s="112">
        <f t="shared" si="18"/>
        <v>0</v>
      </c>
      <c r="AO31" s="112">
        <f t="shared" si="18"/>
        <v>0</v>
      </c>
      <c r="AP31" s="112">
        <f t="shared" si="18"/>
        <v>0</v>
      </c>
      <c r="AQ31" s="112">
        <f t="shared" si="18"/>
        <v>0</v>
      </c>
      <c r="AR31" s="112">
        <f t="shared" si="18"/>
        <v>0</v>
      </c>
      <c r="AS31" s="112">
        <f t="shared" si="18"/>
        <v>0</v>
      </c>
      <c r="AT31" s="112">
        <f t="shared" si="18"/>
        <v>0</v>
      </c>
      <c r="AU31" s="112">
        <f t="shared" si="18"/>
        <v>0</v>
      </c>
      <c r="AV31" s="112">
        <f t="shared" si="18"/>
        <v>0</v>
      </c>
      <c r="AW31" s="112">
        <f t="shared" si="18"/>
        <v>0</v>
      </c>
      <c r="AX31" s="112">
        <f t="shared" si="18"/>
        <v>0</v>
      </c>
      <c r="AY31" s="112">
        <f t="shared" si="18"/>
        <v>0</v>
      </c>
      <c r="AZ31" s="112">
        <f t="shared" si="18"/>
        <v>0</v>
      </c>
      <c r="BA31" s="112">
        <f t="shared" si="18"/>
        <v>0</v>
      </c>
      <c r="BB31" s="122">
        <f t="shared" si="16"/>
        <v>0</v>
      </c>
    </row>
    <row r="32" spans="1:54" customFormat="1" ht="48" x14ac:dyDescent="0.25">
      <c r="A32" s="48" t="s">
        <v>417</v>
      </c>
      <c r="B32" s="48" t="s">
        <v>426</v>
      </c>
      <c r="C32" s="48" t="s">
        <v>125</v>
      </c>
      <c r="D32" s="86" t="s">
        <v>427</v>
      </c>
      <c r="E32" s="21" t="s">
        <v>428</v>
      </c>
      <c r="F32" s="17" t="s">
        <v>138</v>
      </c>
      <c r="G32" s="18" t="s">
        <v>182</v>
      </c>
      <c r="H32" s="17"/>
      <c r="I32" s="68" t="str">
        <f t="shared" si="1"/>
        <v>Vraag vervallen</v>
      </c>
      <c r="J32" s="22" t="s">
        <v>183</v>
      </c>
      <c r="K32" s="19" t="s">
        <v>419</v>
      </c>
      <c r="L32" s="81"/>
      <c r="M32" s="46"/>
      <c r="N32" s="46"/>
      <c r="O32" s="46"/>
      <c r="P32" s="39"/>
      <c r="Q32" s="34"/>
      <c r="R32" s="34"/>
      <c r="S32" s="34"/>
      <c r="T32" s="34"/>
      <c r="U32" s="34"/>
      <c r="V32" s="34"/>
      <c r="W32" s="36" t="str">
        <f t="shared" si="2"/>
        <v>Vervallen</v>
      </c>
      <c r="X32" s="52">
        <f t="shared" si="10"/>
        <v>1</v>
      </c>
      <c r="Y32" s="56" t="s">
        <v>417</v>
      </c>
      <c r="Z32" s="35"/>
      <c r="AA32" s="35"/>
      <c r="AB32" s="35"/>
      <c r="AC32" s="35">
        <v>1</v>
      </c>
      <c r="AD32" s="35"/>
      <c r="AE32" s="35"/>
      <c r="AF32" s="35"/>
      <c r="AG32" s="35"/>
      <c r="AH32" s="69"/>
      <c r="AI32" s="65"/>
      <c r="AJ32" s="65">
        <v>2</v>
      </c>
      <c r="AK32" s="66" t="str">
        <f t="shared" si="20"/>
        <v>ok</v>
      </c>
      <c r="AL32" s="66" t="str">
        <f t="shared" si="21"/>
        <v>nok</v>
      </c>
      <c r="AM32" s="111">
        <f t="shared" si="19"/>
        <v>0</v>
      </c>
      <c r="AN32" s="112">
        <f t="shared" si="18"/>
        <v>0</v>
      </c>
      <c r="AO32" s="112">
        <f t="shared" si="18"/>
        <v>0</v>
      </c>
      <c r="AP32" s="112">
        <f t="shared" si="18"/>
        <v>0</v>
      </c>
      <c r="AQ32" s="112">
        <f t="shared" si="18"/>
        <v>0</v>
      </c>
      <c r="AR32" s="112">
        <f t="shared" si="18"/>
        <v>0</v>
      </c>
      <c r="AS32" s="112">
        <f t="shared" si="18"/>
        <v>0</v>
      </c>
      <c r="AT32" s="112">
        <f t="shared" si="18"/>
        <v>0</v>
      </c>
      <c r="AU32" s="112">
        <f t="shared" si="18"/>
        <v>0</v>
      </c>
      <c r="AV32" s="112">
        <f t="shared" si="18"/>
        <v>0</v>
      </c>
      <c r="AW32" s="112">
        <f t="shared" si="18"/>
        <v>0</v>
      </c>
      <c r="AX32" s="112">
        <f t="shared" si="18"/>
        <v>0</v>
      </c>
      <c r="AY32" s="112">
        <f t="shared" si="18"/>
        <v>0</v>
      </c>
      <c r="AZ32" s="112">
        <f t="shared" si="18"/>
        <v>0</v>
      </c>
      <c r="BA32" s="112">
        <f t="shared" si="18"/>
        <v>0</v>
      </c>
      <c r="BB32" s="122">
        <f t="shared" si="16"/>
        <v>0</v>
      </c>
    </row>
    <row r="33" spans="1:54" customFormat="1" ht="136.15" customHeight="1" x14ac:dyDescent="0.25">
      <c r="A33" s="48" t="s">
        <v>227</v>
      </c>
      <c r="B33" s="48" t="s">
        <v>429</v>
      </c>
      <c r="C33" s="48" t="s">
        <v>125</v>
      </c>
      <c r="D33" s="86" t="s">
        <v>430</v>
      </c>
      <c r="E33" s="18" t="s">
        <v>431</v>
      </c>
      <c r="F33" s="17" t="s">
        <v>138</v>
      </c>
      <c r="G33" s="18" t="s">
        <v>182</v>
      </c>
      <c r="H33" s="17"/>
      <c r="I33" s="68" t="str">
        <f t="shared" si="1"/>
        <v>Vraag vervallen</v>
      </c>
      <c r="J33" s="22" t="s">
        <v>183</v>
      </c>
      <c r="K33" s="19" t="s">
        <v>432</v>
      </c>
      <c r="L33" s="81"/>
      <c r="M33" s="46"/>
      <c r="N33" s="46"/>
      <c r="O33" s="46"/>
      <c r="P33" s="39"/>
      <c r="Q33" s="34"/>
      <c r="R33" s="34"/>
      <c r="S33" s="34"/>
      <c r="T33" s="34"/>
      <c r="U33" s="34"/>
      <c r="V33" s="34"/>
      <c r="W33" s="36" t="str">
        <f t="shared" si="2"/>
        <v>Vervallen</v>
      </c>
      <c r="X33" s="52">
        <f t="shared" si="10"/>
        <v>1</v>
      </c>
      <c r="Y33" s="56" t="s">
        <v>227</v>
      </c>
      <c r="Z33" s="35">
        <v>1</v>
      </c>
      <c r="AA33" s="35">
        <v>1</v>
      </c>
      <c r="AB33" s="35"/>
      <c r="AC33" s="35">
        <v>1</v>
      </c>
      <c r="AD33" s="35">
        <v>1</v>
      </c>
      <c r="AE33" s="35"/>
      <c r="AF33" s="35"/>
      <c r="AG33" s="35"/>
      <c r="AH33" s="69"/>
      <c r="AI33" s="65"/>
      <c r="AJ33" s="65">
        <v>3</v>
      </c>
      <c r="AK33" s="66" t="str">
        <f t="shared" si="20"/>
        <v>ok</v>
      </c>
      <c r="AL33" s="66" t="str">
        <f t="shared" si="21"/>
        <v>nok</v>
      </c>
      <c r="AM33" s="111">
        <f t="shared" si="19"/>
        <v>0</v>
      </c>
      <c r="AN33" s="112">
        <f t="shared" si="18"/>
        <v>0</v>
      </c>
      <c r="AO33" s="112">
        <f t="shared" si="18"/>
        <v>0</v>
      </c>
      <c r="AP33" s="112">
        <f t="shared" si="18"/>
        <v>0</v>
      </c>
      <c r="AQ33" s="112">
        <f t="shared" si="18"/>
        <v>0</v>
      </c>
      <c r="AR33" s="112">
        <f t="shared" si="18"/>
        <v>0</v>
      </c>
      <c r="AS33" s="112">
        <f t="shared" si="18"/>
        <v>0</v>
      </c>
      <c r="AT33" s="112">
        <f t="shared" si="18"/>
        <v>0</v>
      </c>
      <c r="AU33" s="112">
        <f t="shared" si="18"/>
        <v>0</v>
      </c>
      <c r="AV33" s="112">
        <f t="shared" si="18"/>
        <v>0</v>
      </c>
      <c r="AW33" s="112">
        <f t="shared" si="18"/>
        <v>0</v>
      </c>
      <c r="AX33" s="112">
        <f t="shared" si="18"/>
        <v>0</v>
      </c>
      <c r="AY33" s="112">
        <f t="shared" si="18"/>
        <v>0</v>
      </c>
      <c r="AZ33" s="112">
        <f t="shared" si="18"/>
        <v>0</v>
      </c>
      <c r="BA33" s="112">
        <f t="shared" si="18"/>
        <v>0</v>
      </c>
      <c r="BB33" s="122">
        <f t="shared" si="16"/>
        <v>0</v>
      </c>
    </row>
    <row r="34" spans="1:54" customFormat="1" ht="120" x14ac:dyDescent="0.25">
      <c r="A34" s="48" t="s">
        <v>232</v>
      </c>
      <c r="B34" s="48" t="s">
        <v>433</v>
      </c>
      <c r="C34" s="48" t="s">
        <v>125</v>
      </c>
      <c r="D34" s="86" t="s">
        <v>430</v>
      </c>
      <c r="E34" s="18" t="s">
        <v>434</v>
      </c>
      <c r="F34" s="17" t="s">
        <v>398</v>
      </c>
      <c r="G34" s="18" t="s">
        <v>182</v>
      </c>
      <c r="H34" s="16"/>
      <c r="I34" s="68" t="str">
        <f t="shared" si="1"/>
        <v>Vraag vervallen</v>
      </c>
      <c r="J34" s="22" t="s">
        <v>183</v>
      </c>
      <c r="K34" s="19" t="s">
        <v>435</v>
      </c>
      <c r="L34" s="81"/>
      <c r="M34" s="46"/>
      <c r="N34" s="46"/>
      <c r="O34" s="46"/>
      <c r="P34" s="39"/>
      <c r="Q34" s="34"/>
      <c r="R34" s="34"/>
      <c r="S34" s="34"/>
      <c r="T34" s="34"/>
      <c r="U34" s="34"/>
      <c r="V34" s="34"/>
      <c r="W34" s="36" t="str">
        <f t="shared" si="2"/>
        <v>Vervallen</v>
      </c>
      <c r="X34" s="52">
        <f t="shared" si="10"/>
        <v>1</v>
      </c>
      <c r="Y34" s="56" t="s">
        <v>232</v>
      </c>
      <c r="Z34" s="35">
        <v>1</v>
      </c>
      <c r="AA34" s="35">
        <v>1</v>
      </c>
      <c r="AB34" s="35"/>
      <c r="AC34" s="35">
        <v>1</v>
      </c>
      <c r="AD34" s="35">
        <v>1</v>
      </c>
      <c r="AE34" s="35"/>
      <c r="AF34" s="35"/>
      <c r="AG34" s="35"/>
      <c r="AH34" s="69"/>
      <c r="AI34" s="65"/>
      <c r="AJ34" s="65">
        <v>3</v>
      </c>
      <c r="AK34" s="66" t="str">
        <f t="shared" si="20"/>
        <v>ok</v>
      </c>
      <c r="AL34" s="66" t="str">
        <f t="shared" si="21"/>
        <v>nok</v>
      </c>
      <c r="AM34" s="111">
        <f t="shared" si="19"/>
        <v>0</v>
      </c>
      <c r="AN34" s="112">
        <f t="shared" si="18"/>
        <v>0</v>
      </c>
      <c r="AO34" s="112">
        <f t="shared" si="18"/>
        <v>0</v>
      </c>
      <c r="AP34" s="112">
        <f t="shared" si="18"/>
        <v>0</v>
      </c>
      <c r="AQ34" s="112">
        <f t="shared" si="18"/>
        <v>0</v>
      </c>
      <c r="AR34" s="112">
        <f t="shared" si="18"/>
        <v>0</v>
      </c>
      <c r="AS34" s="112">
        <f t="shared" si="18"/>
        <v>0</v>
      </c>
      <c r="AT34" s="112">
        <f t="shared" si="18"/>
        <v>0</v>
      </c>
      <c r="AU34" s="112">
        <f t="shared" si="18"/>
        <v>0</v>
      </c>
      <c r="AV34" s="112">
        <f t="shared" si="18"/>
        <v>0</v>
      </c>
      <c r="AW34" s="112">
        <f t="shared" si="18"/>
        <v>0</v>
      </c>
      <c r="AX34" s="112">
        <f t="shared" si="18"/>
        <v>0</v>
      </c>
      <c r="AY34" s="112">
        <f t="shared" si="18"/>
        <v>0</v>
      </c>
      <c r="AZ34" s="112">
        <f t="shared" si="18"/>
        <v>0</v>
      </c>
      <c r="BA34" s="112">
        <f t="shared" si="18"/>
        <v>0</v>
      </c>
      <c r="BB34" s="122">
        <f t="shared" si="16"/>
        <v>0</v>
      </c>
    </row>
    <row r="35" spans="1:54" customFormat="1" ht="96" x14ac:dyDescent="0.25">
      <c r="A35" s="48" t="s">
        <v>422</v>
      </c>
      <c r="B35" s="48" t="s">
        <v>436</v>
      </c>
      <c r="C35" s="48" t="s">
        <v>125</v>
      </c>
      <c r="D35" s="86" t="s">
        <v>430</v>
      </c>
      <c r="E35" s="21" t="s">
        <v>437</v>
      </c>
      <c r="F35" s="17" t="s">
        <v>138</v>
      </c>
      <c r="G35" s="18" t="s">
        <v>182</v>
      </c>
      <c r="H35" s="17"/>
      <c r="I35" s="68" t="str">
        <f t="shared" si="1"/>
        <v>Vraag vervallen</v>
      </c>
      <c r="J35" s="22" t="s">
        <v>183</v>
      </c>
      <c r="K35" s="19" t="s">
        <v>438</v>
      </c>
      <c r="L35" s="81"/>
      <c r="M35" s="46"/>
      <c r="N35" s="46"/>
      <c r="O35" s="46"/>
      <c r="P35" s="39"/>
      <c r="Q35" s="34"/>
      <c r="R35" s="34"/>
      <c r="S35" s="34"/>
      <c r="T35" s="34"/>
      <c r="U35" s="34"/>
      <c r="V35" s="34"/>
      <c r="W35" s="36" t="str">
        <f t="shared" ref="W35:W66" si="22">IF(AND(OR(_OnPrem*Z35=1,_ICT_UMC*AA35=1,_KOPPELING*AB35=1,_SaaS*AC35=1,_Support*AD35=1,_SLA_EDU*AE35=1,_Medisch*AF35=1,_Data*AG35=1,_Toev0*AH35),X35=1,AK35="ok",AL35="ok",AM35=0),"Uitvragen","Vervallen")</f>
        <v>Vervallen</v>
      </c>
      <c r="X35" s="52">
        <f t="shared" si="10"/>
        <v>1</v>
      </c>
      <c r="Y35" s="56" t="s">
        <v>422</v>
      </c>
      <c r="Z35" s="35"/>
      <c r="AA35" s="35"/>
      <c r="AB35" s="35"/>
      <c r="AC35" s="35">
        <v>1</v>
      </c>
      <c r="AD35" s="35">
        <v>1</v>
      </c>
      <c r="AE35" s="35"/>
      <c r="AF35" s="35"/>
      <c r="AG35" s="35"/>
      <c r="AH35" s="69"/>
      <c r="AI35" s="65"/>
      <c r="AJ35" s="65">
        <v>3</v>
      </c>
      <c r="AK35" s="66" t="str">
        <f t="shared" si="20"/>
        <v>ok</v>
      </c>
      <c r="AL35" s="66" t="str">
        <f t="shared" si="21"/>
        <v>nok</v>
      </c>
      <c r="AM35" s="111">
        <f t="shared" si="19"/>
        <v>0</v>
      </c>
      <c r="AN35" s="112">
        <f t="shared" ref="AN35:BA44" si="23">IF(AND(AN$1="Nee",$C35=AN$2),-1,0)</f>
        <v>0</v>
      </c>
      <c r="AO35" s="112">
        <f t="shared" si="23"/>
        <v>0</v>
      </c>
      <c r="AP35" s="112">
        <f t="shared" si="23"/>
        <v>0</v>
      </c>
      <c r="AQ35" s="112">
        <f t="shared" si="23"/>
        <v>0</v>
      </c>
      <c r="AR35" s="112">
        <f t="shared" si="23"/>
        <v>0</v>
      </c>
      <c r="AS35" s="112">
        <f t="shared" si="23"/>
        <v>0</v>
      </c>
      <c r="AT35" s="112">
        <f t="shared" si="23"/>
        <v>0</v>
      </c>
      <c r="AU35" s="112">
        <f t="shared" si="23"/>
        <v>0</v>
      </c>
      <c r="AV35" s="112">
        <f t="shared" si="23"/>
        <v>0</v>
      </c>
      <c r="AW35" s="112">
        <f t="shared" si="23"/>
        <v>0</v>
      </c>
      <c r="AX35" s="112">
        <f t="shared" si="23"/>
        <v>0</v>
      </c>
      <c r="AY35" s="112">
        <f t="shared" si="23"/>
        <v>0</v>
      </c>
      <c r="AZ35" s="112">
        <f t="shared" si="23"/>
        <v>0</v>
      </c>
      <c r="BA35" s="112">
        <f t="shared" si="23"/>
        <v>0</v>
      </c>
      <c r="BB35" s="122">
        <f t="shared" si="16"/>
        <v>0</v>
      </c>
    </row>
    <row r="36" spans="1:54" customFormat="1" ht="96" x14ac:dyDescent="0.25">
      <c r="A36" s="49" t="s">
        <v>426</v>
      </c>
      <c r="B36" s="49" t="s">
        <v>439</v>
      </c>
      <c r="C36" s="48" t="s">
        <v>125</v>
      </c>
      <c r="D36" s="86" t="s">
        <v>430</v>
      </c>
      <c r="E36" s="18" t="s">
        <v>440</v>
      </c>
      <c r="F36" s="17" t="s">
        <v>138</v>
      </c>
      <c r="G36" s="18" t="s">
        <v>182</v>
      </c>
      <c r="H36" s="16"/>
      <c r="I36" s="68" t="str">
        <f t="shared" si="1"/>
        <v>Vraag vervallen</v>
      </c>
      <c r="J36" s="22" t="s">
        <v>183</v>
      </c>
      <c r="K36" s="19" t="s">
        <v>441</v>
      </c>
      <c r="L36" s="81"/>
      <c r="M36" s="46"/>
      <c r="N36" s="46"/>
      <c r="O36" s="46"/>
      <c r="P36" s="39"/>
      <c r="Q36" s="34"/>
      <c r="R36" s="34"/>
      <c r="S36" s="34"/>
      <c r="T36" s="34"/>
      <c r="U36" s="34"/>
      <c r="V36" s="34"/>
      <c r="W36" s="36" t="str">
        <f t="shared" si="22"/>
        <v>Vervallen</v>
      </c>
      <c r="X36" s="52">
        <f t="shared" si="10"/>
        <v>1</v>
      </c>
      <c r="Y36" s="56" t="s">
        <v>426</v>
      </c>
      <c r="Z36" s="35"/>
      <c r="AA36" s="35"/>
      <c r="AB36" s="35"/>
      <c r="AC36" s="35">
        <v>1</v>
      </c>
      <c r="AD36" s="35"/>
      <c r="AE36" s="35"/>
      <c r="AF36" s="35"/>
      <c r="AG36" s="35"/>
      <c r="AH36" s="69"/>
      <c r="AI36" s="65"/>
      <c r="AJ36" s="65">
        <v>2</v>
      </c>
      <c r="AK36" s="66" t="str">
        <f t="shared" si="20"/>
        <v>ok</v>
      </c>
      <c r="AL36" s="66" t="str">
        <f t="shared" si="21"/>
        <v>nok</v>
      </c>
      <c r="AM36" s="111">
        <f t="shared" si="19"/>
        <v>0</v>
      </c>
      <c r="AN36" s="112">
        <f t="shared" si="23"/>
        <v>0</v>
      </c>
      <c r="AO36" s="112">
        <f t="shared" si="23"/>
        <v>0</v>
      </c>
      <c r="AP36" s="112">
        <f t="shared" si="23"/>
        <v>0</v>
      </c>
      <c r="AQ36" s="112">
        <f t="shared" si="23"/>
        <v>0</v>
      </c>
      <c r="AR36" s="112">
        <f t="shared" si="23"/>
        <v>0</v>
      </c>
      <c r="AS36" s="112">
        <f t="shared" si="23"/>
        <v>0</v>
      </c>
      <c r="AT36" s="112">
        <f t="shared" si="23"/>
        <v>0</v>
      </c>
      <c r="AU36" s="112">
        <f t="shared" si="23"/>
        <v>0</v>
      </c>
      <c r="AV36" s="112">
        <f t="shared" si="23"/>
        <v>0</v>
      </c>
      <c r="AW36" s="112">
        <f t="shared" si="23"/>
        <v>0</v>
      </c>
      <c r="AX36" s="112">
        <f t="shared" si="23"/>
        <v>0</v>
      </c>
      <c r="AY36" s="112">
        <f t="shared" si="23"/>
        <v>0</v>
      </c>
      <c r="AZ36" s="112">
        <f t="shared" si="23"/>
        <v>0</v>
      </c>
      <c r="BA36" s="112">
        <f t="shared" si="23"/>
        <v>0</v>
      </c>
      <c r="BB36" s="122">
        <f t="shared" si="16"/>
        <v>0</v>
      </c>
    </row>
    <row r="37" spans="1:54" customFormat="1" ht="84" x14ac:dyDescent="0.25">
      <c r="A37" s="48" t="s">
        <v>429</v>
      </c>
      <c r="B37" s="48" t="s">
        <v>442</v>
      </c>
      <c r="C37" s="48" t="s">
        <v>125</v>
      </c>
      <c r="D37" s="86" t="s">
        <v>430</v>
      </c>
      <c r="E37" s="21" t="s">
        <v>443</v>
      </c>
      <c r="F37" s="17" t="s">
        <v>138</v>
      </c>
      <c r="G37" s="18" t="s">
        <v>182</v>
      </c>
      <c r="H37" s="17"/>
      <c r="I37" s="68" t="str">
        <f t="shared" si="1"/>
        <v>Vraag vervallen</v>
      </c>
      <c r="J37" s="22" t="s">
        <v>183</v>
      </c>
      <c r="K37" s="19" t="s">
        <v>444</v>
      </c>
      <c r="L37" s="81"/>
      <c r="M37" s="46"/>
      <c r="N37" s="46"/>
      <c r="O37" s="46"/>
      <c r="P37" s="39"/>
      <c r="Q37" s="34"/>
      <c r="R37" s="34"/>
      <c r="S37" s="34"/>
      <c r="T37" s="34"/>
      <c r="U37" s="34"/>
      <c r="V37" s="34"/>
      <c r="W37" s="36" t="str">
        <f t="shared" si="22"/>
        <v>Vervallen</v>
      </c>
      <c r="X37" s="52">
        <f t="shared" si="10"/>
        <v>1</v>
      </c>
      <c r="Y37" s="56" t="s">
        <v>429</v>
      </c>
      <c r="Z37" s="35"/>
      <c r="AA37" s="35"/>
      <c r="AB37" s="35"/>
      <c r="AC37" s="35">
        <v>1</v>
      </c>
      <c r="AD37" s="35"/>
      <c r="AE37" s="35"/>
      <c r="AF37" s="35"/>
      <c r="AG37" s="35"/>
      <c r="AH37" s="69"/>
      <c r="AI37" s="65"/>
      <c r="AJ37" s="65">
        <v>2</v>
      </c>
      <c r="AK37" s="66" t="str">
        <f t="shared" si="20"/>
        <v>ok</v>
      </c>
      <c r="AL37" s="66" t="str">
        <f t="shared" si="21"/>
        <v>nok</v>
      </c>
      <c r="AM37" s="111">
        <f t="shared" si="19"/>
        <v>0</v>
      </c>
      <c r="AN37" s="112">
        <f t="shared" si="23"/>
        <v>0</v>
      </c>
      <c r="AO37" s="112">
        <f t="shared" si="23"/>
        <v>0</v>
      </c>
      <c r="AP37" s="112">
        <f t="shared" si="23"/>
        <v>0</v>
      </c>
      <c r="AQ37" s="112">
        <f t="shared" si="23"/>
        <v>0</v>
      </c>
      <c r="AR37" s="112">
        <f t="shared" si="23"/>
        <v>0</v>
      </c>
      <c r="AS37" s="112">
        <f t="shared" si="23"/>
        <v>0</v>
      </c>
      <c r="AT37" s="112">
        <f t="shared" si="23"/>
        <v>0</v>
      </c>
      <c r="AU37" s="112">
        <f t="shared" si="23"/>
        <v>0</v>
      </c>
      <c r="AV37" s="112">
        <f t="shared" si="23"/>
        <v>0</v>
      </c>
      <c r="AW37" s="112">
        <f t="shared" si="23"/>
        <v>0</v>
      </c>
      <c r="AX37" s="112">
        <f t="shared" si="23"/>
        <v>0</v>
      </c>
      <c r="AY37" s="112">
        <f t="shared" si="23"/>
        <v>0</v>
      </c>
      <c r="AZ37" s="112">
        <f t="shared" si="23"/>
        <v>0</v>
      </c>
      <c r="BA37" s="112">
        <f t="shared" si="23"/>
        <v>0</v>
      </c>
      <c r="BB37" s="122">
        <f t="shared" si="16"/>
        <v>0</v>
      </c>
    </row>
    <row r="38" spans="1:54" customFormat="1" ht="120" x14ac:dyDescent="0.25">
      <c r="A38" s="48" t="s">
        <v>445</v>
      </c>
      <c r="B38" s="48" t="s">
        <v>235</v>
      </c>
      <c r="C38" s="48" t="s">
        <v>125</v>
      </c>
      <c r="D38" s="86" t="s">
        <v>430</v>
      </c>
      <c r="E38" s="21" t="s">
        <v>446</v>
      </c>
      <c r="F38" s="17" t="s">
        <v>138</v>
      </c>
      <c r="G38" s="18" t="s">
        <v>182</v>
      </c>
      <c r="H38" s="17"/>
      <c r="I38" s="68" t="str">
        <f t="shared" si="1"/>
        <v>Vraag vervallen</v>
      </c>
      <c r="J38" s="22" t="s">
        <v>183</v>
      </c>
      <c r="K38" s="19" t="s">
        <v>447</v>
      </c>
      <c r="L38" s="81"/>
      <c r="M38" s="46"/>
      <c r="N38" s="46"/>
      <c r="O38" s="46"/>
      <c r="P38" s="39"/>
      <c r="Q38" s="34"/>
      <c r="R38" s="34"/>
      <c r="S38" s="34"/>
      <c r="T38" s="34"/>
      <c r="U38" s="34"/>
      <c r="V38" s="34"/>
      <c r="W38" s="36" t="str">
        <f t="shared" si="22"/>
        <v>Vervallen</v>
      </c>
      <c r="X38" s="52">
        <f t="shared" si="10"/>
        <v>1</v>
      </c>
      <c r="Y38" s="56" t="s">
        <v>445</v>
      </c>
      <c r="Z38" s="35"/>
      <c r="AA38" s="35"/>
      <c r="AB38" s="35"/>
      <c r="AC38" s="35">
        <v>1</v>
      </c>
      <c r="AD38" s="35">
        <v>1</v>
      </c>
      <c r="AE38" s="35"/>
      <c r="AF38" s="35"/>
      <c r="AG38" s="35"/>
      <c r="AH38" s="69"/>
      <c r="AI38" s="65"/>
      <c r="AJ38" s="65">
        <v>3</v>
      </c>
      <c r="AK38" s="66" t="str">
        <f t="shared" si="20"/>
        <v>ok</v>
      </c>
      <c r="AL38" s="66" t="str">
        <f t="shared" si="21"/>
        <v>nok</v>
      </c>
      <c r="AM38" s="111">
        <f t="shared" si="19"/>
        <v>0</v>
      </c>
      <c r="AN38" s="112">
        <f t="shared" si="23"/>
        <v>0</v>
      </c>
      <c r="AO38" s="112">
        <f t="shared" si="23"/>
        <v>0</v>
      </c>
      <c r="AP38" s="112">
        <f t="shared" si="23"/>
        <v>0</v>
      </c>
      <c r="AQ38" s="112">
        <f t="shared" si="23"/>
        <v>0</v>
      </c>
      <c r="AR38" s="112">
        <f t="shared" si="23"/>
        <v>0</v>
      </c>
      <c r="AS38" s="112">
        <f t="shared" si="23"/>
        <v>0</v>
      </c>
      <c r="AT38" s="112">
        <f t="shared" si="23"/>
        <v>0</v>
      </c>
      <c r="AU38" s="112">
        <f t="shared" si="23"/>
        <v>0</v>
      </c>
      <c r="AV38" s="112">
        <f t="shared" si="23"/>
        <v>0</v>
      </c>
      <c r="AW38" s="112">
        <f t="shared" si="23"/>
        <v>0</v>
      </c>
      <c r="AX38" s="112">
        <f t="shared" si="23"/>
        <v>0</v>
      </c>
      <c r="AY38" s="112">
        <f t="shared" si="23"/>
        <v>0</v>
      </c>
      <c r="AZ38" s="112">
        <f t="shared" si="23"/>
        <v>0</v>
      </c>
      <c r="BA38" s="112">
        <f t="shared" si="23"/>
        <v>0</v>
      </c>
      <c r="BB38" s="122">
        <f t="shared" si="16"/>
        <v>0</v>
      </c>
    </row>
    <row r="39" spans="1:54" customFormat="1" ht="96" x14ac:dyDescent="0.25">
      <c r="A39" s="48" t="s">
        <v>433</v>
      </c>
      <c r="B39" s="48" t="s">
        <v>448</v>
      </c>
      <c r="C39" s="48" t="s">
        <v>125</v>
      </c>
      <c r="D39" s="86" t="s">
        <v>430</v>
      </c>
      <c r="E39" s="20" t="s">
        <v>449</v>
      </c>
      <c r="F39" s="17" t="s">
        <v>195</v>
      </c>
      <c r="G39" s="20" t="s">
        <v>222</v>
      </c>
      <c r="H39" s="16" t="s">
        <v>333</v>
      </c>
      <c r="I39" s="68" t="str">
        <f t="shared" si="17"/>
        <v>Vraag vervallen</v>
      </c>
      <c r="J39" s="22" t="s">
        <v>183</v>
      </c>
      <c r="K39" s="19" t="s">
        <v>450</v>
      </c>
      <c r="L39" s="81"/>
      <c r="M39" s="46"/>
      <c r="N39" s="46"/>
      <c r="O39" s="46"/>
      <c r="P39" s="39"/>
      <c r="Q39" s="34"/>
      <c r="R39" s="34"/>
      <c r="S39" s="34"/>
      <c r="T39" s="34"/>
      <c r="U39" s="34"/>
      <c r="V39" s="34"/>
      <c r="W39" s="36" t="str">
        <f t="shared" si="22"/>
        <v>Vervallen</v>
      </c>
      <c r="X39" s="52">
        <f t="shared" si="10"/>
        <v>1</v>
      </c>
      <c r="Y39" s="56" t="s">
        <v>433</v>
      </c>
      <c r="Z39" s="35"/>
      <c r="AA39" s="35"/>
      <c r="AB39" s="35"/>
      <c r="AC39" s="35">
        <v>1</v>
      </c>
      <c r="AD39" s="35">
        <v>1</v>
      </c>
      <c r="AE39" s="35"/>
      <c r="AF39" s="35"/>
      <c r="AG39" s="35"/>
      <c r="AH39" s="69"/>
      <c r="AI39" s="65"/>
      <c r="AJ39" s="65">
        <v>3</v>
      </c>
      <c r="AK39" s="66" t="str">
        <f t="shared" si="20"/>
        <v>ok</v>
      </c>
      <c r="AL39" s="66" t="str">
        <f t="shared" si="21"/>
        <v>nok</v>
      </c>
      <c r="AM39" s="111">
        <f t="shared" si="19"/>
        <v>0</v>
      </c>
      <c r="AN39" s="112">
        <f t="shared" si="23"/>
        <v>0</v>
      </c>
      <c r="AO39" s="112">
        <f t="shared" si="23"/>
        <v>0</v>
      </c>
      <c r="AP39" s="112">
        <f t="shared" si="23"/>
        <v>0</v>
      </c>
      <c r="AQ39" s="112">
        <f t="shared" si="23"/>
        <v>0</v>
      </c>
      <c r="AR39" s="112">
        <f t="shared" si="23"/>
        <v>0</v>
      </c>
      <c r="AS39" s="112">
        <f t="shared" si="23"/>
        <v>0</v>
      </c>
      <c r="AT39" s="112">
        <f t="shared" si="23"/>
        <v>0</v>
      </c>
      <c r="AU39" s="112">
        <f t="shared" si="23"/>
        <v>0</v>
      </c>
      <c r="AV39" s="112">
        <f t="shared" si="23"/>
        <v>0</v>
      </c>
      <c r="AW39" s="112">
        <f t="shared" si="23"/>
        <v>0</v>
      </c>
      <c r="AX39" s="112">
        <f t="shared" si="23"/>
        <v>0</v>
      </c>
      <c r="AY39" s="112">
        <f t="shared" si="23"/>
        <v>0</v>
      </c>
      <c r="AZ39" s="112">
        <f t="shared" si="23"/>
        <v>0</v>
      </c>
      <c r="BA39" s="112">
        <f t="shared" si="23"/>
        <v>0</v>
      </c>
      <c r="BB39" s="122">
        <f t="shared" si="16"/>
        <v>0</v>
      </c>
    </row>
    <row r="40" spans="1:54" customFormat="1" ht="36" x14ac:dyDescent="0.25">
      <c r="A40" s="48" t="s">
        <v>451</v>
      </c>
      <c r="B40" s="48" t="s">
        <v>240</v>
      </c>
      <c r="C40" s="48" t="s">
        <v>125</v>
      </c>
      <c r="D40" s="86" t="s">
        <v>430</v>
      </c>
      <c r="E40" s="21" t="s">
        <v>452</v>
      </c>
      <c r="F40" s="17" t="s">
        <v>398</v>
      </c>
      <c r="G40" s="18" t="s">
        <v>182</v>
      </c>
      <c r="H40" s="17"/>
      <c r="I40" s="68" t="str">
        <f t="shared" si="1"/>
        <v>Vraag vervallen</v>
      </c>
      <c r="J40" s="22" t="s">
        <v>183</v>
      </c>
      <c r="K40" s="19" t="s">
        <v>453</v>
      </c>
      <c r="L40" s="81"/>
      <c r="M40" s="46"/>
      <c r="N40" s="46"/>
      <c r="O40" s="46"/>
      <c r="P40" s="39"/>
      <c r="Q40" s="34"/>
      <c r="R40" s="34"/>
      <c r="S40" s="34"/>
      <c r="T40" s="34"/>
      <c r="U40" s="34"/>
      <c r="V40" s="34"/>
      <c r="W40" s="36" t="str">
        <f t="shared" si="22"/>
        <v>Vervallen</v>
      </c>
      <c r="X40" s="52">
        <f t="shared" ref="X40:X71" si="24">IF(OR(AND(LEFT(E40,9)&lt;&gt;"Voeg hier",_KnockOut="Ja",OR(F40="Knockout Eis",F40="Gunningscriteria")),AND(_Verificatie="Ja",OR(F40="Verificatie",F40="Gewenst"))),1,-1)</f>
        <v>1</v>
      </c>
      <c r="Y40" s="56" t="s">
        <v>451</v>
      </c>
      <c r="Z40" s="35">
        <v>1</v>
      </c>
      <c r="AA40" s="35">
        <v>1</v>
      </c>
      <c r="AB40" s="35"/>
      <c r="AC40" s="35">
        <v>1</v>
      </c>
      <c r="AD40" s="35"/>
      <c r="AE40" s="35"/>
      <c r="AF40" s="35"/>
      <c r="AG40" s="35"/>
      <c r="AH40" s="69"/>
      <c r="AI40" s="65"/>
      <c r="AJ40" s="65">
        <v>3</v>
      </c>
      <c r="AK40" s="66" t="str">
        <f t="shared" si="20"/>
        <v>ok</v>
      </c>
      <c r="AL40" s="66" t="str">
        <f t="shared" si="21"/>
        <v>nok</v>
      </c>
      <c r="AM40" s="111">
        <f t="shared" si="19"/>
        <v>0</v>
      </c>
      <c r="AN40" s="112">
        <f t="shared" si="23"/>
        <v>0</v>
      </c>
      <c r="AO40" s="112">
        <f t="shared" si="23"/>
        <v>0</v>
      </c>
      <c r="AP40" s="112">
        <f t="shared" si="23"/>
        <v>0</v>
      </c>
      <c r="AQ40" s="112">
        <f t="shared" si="23"/>
        <v>0</v>
      </c>
      <c r="AR40" s="112">
        <f t="shared" si="23"/>
        <v>0</v>
      </c>
      <c r="AS40" s="112">
        <f t="shared" si="23"/>
        <v>0</v>
      </c>
      <c r="AT40" s="112">
        <f t="shared" si="23"/>
        <v>0</v>
      </c>
      <c r="AU40" s="112">
        <f t="shared" si="23"/>
        <v>0</v>
      </c>
      <c r="AV40" s="112">
        <f t="shared" si="23"/>
        <v>0</v>
      </c>
      <c r="AW40" s="112">
        <f t="shared" si="23"/>
        <v>0</v>
      </c>
      <c r="AX40" s="112">
        <f t="shared" si="23"/>
        <v>0</v>
      </c>
      <c r="AY40" s="112">
        <f t="shared" si="23"/>
        <v>0</v>
      </c>
      <c r="AZ40" s="112">
        <f t="shared" si="23"/>
        <v>0</v>
      </c>
      <c r="BA40" s="112">
        <f t="shared" si="23"/>
        <v>0</v>
      </c>
      <c r="BB40" s="122">
        <f t="shared" si="16"/>
        <v>0</v>
      </c>
    </row>
    <row r="41" spans="1:54" customFormat="1" ht="60" x14ac:dyDescent="0.25">
      <c r="A41" s="48" t="s">
        <v>439</v>
      </c>
      <c r="B41" s="48" t="s">
        <v>240</v>
      </c>
      <c r="C41" s="48" t="s">
        <v>125</v>
      </c>
      <c r="D41" s="86" t="s">
        <v>430</v>
      </c>
      <c r="E41" s="21" t="s">
        <v>454</v>
      </c>
      <c r="F41" s="17" t="s">
        <v>398</v>
      </c>
      <c r="G41" s="18" t="s">
        <v>182</v>
      </c>
      <c r="H41" s="17"/>
      <c r="I41" s="68" t="str">
        <f t="shared" si="1"/>
        <v>Vraag vervallen</v>
      </c>
      <c r="J41" s="22" t="s">
        <v>183</v>
      </c>
      <c r="K41" s="19" t="s">
        <v>455</v>
      </c>
      <c r="L41" s="81"/>
      <c r="M41" s="46"/>
      <c r="N41" s="46"/>
      <c r="O41" s="46"/>
      <c r="P41" s="39"/>
      <c r="Q41" s="34"/>
      <c r="R41" s="34"/>
      <c r="S41" s="34"/>
      <c r="T41" s="34"/>
      <c r="U41" s="34"/>
      <c r="V41" s="34"/>
      <c r="W41" s="36" t="str">
        <f t="shared" si="22"/>
        <v>Vervallen</v>
      </c>
      <c r="X41" s="52">
        <f t="shared" si="24"/>
        <v>1</v>
      </c>
      <c r="Y41" s="56" t="s">
        <v>439</v>
      </c>
      <c r="Z41" s="35">
        <v>1</v>
      </c>
      <c r="AA41" s="35">
        <v>1</v>
      </c>
      <c r="AB41" s="35"/>
      <c r="AC41" s="35">
        <v>1</v>
      </c>
      <c r="AD41" s="35"/>
      <c r="AE41" s="35"/>
      <c r="AF41" s="35"/>
      <c r="AG41" s="35"/>
      <c r="AH41" s="69"/>
      <c r="AI41" s="65"/>
      <c r="AJ41" s="65">
        <v>3</v>
      </c>
      <c r="AK41" s="66" t="str">
        <f t="shared" si="20"/>
        <v>ok</v>
      </c>
      <c r="AL41" s="66" t="str">
        <f t="shared" si="21"/>
        <v>nok</v>
      </c>
      <c r="AM41" s="111">
        <f t="shared" si="19"/>
        <v>0</v>
      </c>
      <c r="AN41" s="112">
        <f t="shared" si="23"/>
        <v>0</v>
      </c>
      <c r="AO41" s="112">
        <f t="shared" si="23"/>
        <v>0</v>
      </c>
      <c r="AP41" s="112">
        <f t="shared" si="23"/>
        <v>0</v>
      </c>
      <c r="AQ41" s="112">
        <f t="shared" si="23"/>
        <v>0</v>
      </c>
      <c r="AR41" s="112">
        <f t="shared" si="23"/>
        <v>0</v>
      </c>
      <c r="AS41" s="112">
        <f t="shared" si="23"/>
        <v>0</v>
      </c>
      <c r="AT41" s="112">
        <f t="shared" si="23"/>
        <v>0</v>
      </c>
      <c r="AU41" s="112">
        <f t="shared" si="23"/>
        <v>0</v>
      </c>
      <c r="AV41" s="112">
        <f t="shared" si="23"/>
        <v>0</v>
      </c>
      <c r="AW41" s="112">
        <f t="shared" si="23"/>
        <v>0</v>
      </c>
      <c r="AX41" s="112">
        <f t="shared" si="23"/>
        <v>0</v>
      </c>
      <c r="AY41" s="112">
        <f t="shared" si="23"/>
        <v>0</v>
      </c>
      <c r="AZ41" s="112">
        <f t="shared" si="23"/>
        <v>0</v>
      </c>
      <c r="BA41" s="112">
        <f t="shared" si="23"/>
        <v>0</v>
      </c>
      <c r="BB41" s="122">
        <f t="shared" si="16"/>
        <v>0</v>
      </c>
    </row>
    <row r="42" spans="1:54" customFormat="1" ht="144" x14ac:dyDescent="0.25">
      <c r="A42" s="48" t="s">
        <v>442</v>
      </c>
      <c r="B42" s="48" t="s">
        <v>456</v>
      </c>
      <c r="C42" s="48" t="s">
        <v>125</v>
      </c>
      <c r="D42" s="86" t="s">
        <v>430</v>
      </c>
      <c r="E42" s="18" t="s">
        <v>457</v>
      </c>
      <c r="F42" s="17" t="s">
        <v>398</v>
      </c>
      <c r="G42" s="20" t="s">
        <v>222</v>
      </c>
      <c r="H42" s="16" t="s">
        <v>342</v>
      </c>
      <c r="I42" s="68" t="str">
        <f t="shared" si="17"/>
        <v>Vraag vervallen</v>
      </c>
      <c r="J42" s="22" t="s">
        <v>183</v>
      </c>
      <c r="K42" s="19" t="s">
        <v>458</v>
      </c>
      <c r="L42" s="81"/>
      <c r="M42" s="46"/>
      <c r="N42" s="46"/>
      <c r="O42" s="46"/>
      <c r="P42" s="39"/>
      <c r="Q42" s="34"/>
      <c r="R42" s="34"/>
      <c r="S42" s="34"/>
      <c r="T42" s="34"/>
      <c r="U42" s="34"/>
      <c r="V42" s="34"/>
      <c r="W42" s="36" t="str">
        <f t="shared" si="22"/>
        <v>Vervallen</v>
      </c>
      <c r="X42" s="52">
        <f t="shared" si="24"/>
        <v>1</v>
      </c>
      <c r="Y42" s="56" t="s">
        <v>442</v>
      </c>
      <c r="Z42" s="35">
        <v>1</v>
      </c>
      <c r="AA42" s="35">
        <v>1</v>
      </c>
      <c r="AB42" s="35"/>
      <c r="AC42" s="35"/>
      <c r="AD42" s="35"/>
      <c r="AE42" s="35"/>
      <c r="AF42" s="35"/>
      <c r="AG42" s="35"/>
      <c r="AH42" s="69"/>
      <c r="AI42" s="65"/>
      <c r="AJ42" s="65">
        <v>3</v>
      </c>
      <c r="AK42" s="66" t="str">
        <f t="shared" si="20"/>
        <v>ok</v>
      </c>
      <c r="AL42" s="66" t="str">
        <f t="shared" si="21"/>
        <v>nok</v>
      </c>
      <c r="AM42" s="111">
        <f t="shared" si="19"/>
        <v>0</v>
      </c>
      <c r="AN42" s="112">
        <f t="shared" si="23"/>
        <v>0</v>
      </c>
      <c r="AO42" s="112">
        <f t="shared" si="23"/>
        <v>0</v>
      </c>
      <c r="AP42" s="112">
        <f t="shared" si="23"/>
        <v>0</v>
      </c>
      <c r="AQ42" s="112">
        <f t="shared" si="23"/>
        <v>0</v>
      </c>
      <c r="AR42" s="112">
        <f t="shared" si="23"/>
        <v>0</v>
      </c>
      <c r="AS42" s="112">
        <f t="shared" si="23"/>
        <v>0</v>
      </c>
      <c r="AT42" s="112">
        <f t="shared" si="23"/>
        <v>0</v>
      </c>
      <c r="AU42" s="112">
        <f t="shared" si="23"/>
        <v>0</v>
      </c>
      <c r="AV42" s="112">
        <f t="shared" si="23"/>
        <v>0</v>
      </c>
      <c r="AW42" s="112">
        <f t="shared" si="23"/>
        <v>0</v>
      </c>
      <c r="AX42" s="112">
        <f t="shared" si="23"/>
        <v>0</v>
      </c>
      <c r="AY42" s="112">
        <f t="shared" si="23"/>
        <v>0</v>
      </c>
      <c r="AZ42" s="112">
        <f t="shared" si="23"/>
        <v>0</v>
      </c>
      <c r="BA42" s="112">
        <f t="shared" si="23"/>
        <v>0</v>
      </c>
      <c r="BB42" s="122">
        <f t="shared" si="16"/>
        <v>0</v>
      </c>
    </row>
    <row r="43" spans="1:54" customFormat="1" ht="252" x14ac:dyDescent="0.25">
      <c r="A43" s="48" t="s">
        <v>235</v>
      </c>
      <c r="B43" s="48" t="s">
        <v>236</v>
      </c>
      <c r="C43" s="48" t="s">
        <v>125</v>
      </c>
      <c r="D43" s="86" t="s">
        <v>237</v>
      </c>
      <c r="E43" s="21" t="s">
        <v>238</v>
      </c>
      <c r="F43" s="17" t="s">
        <v>138</v>
      </c>
      <c r="G43" s="18" t="s">
        <v>182</v>
      </c>
      <c r="H43" s="17"/>
      <c r="I43" s="68" t="str">
        <f t="shared" si="1"/>
        <v>Nog te beantwoorden</v>
      </c>
      <c r="J43" s="22" t="s">
        <v>183</v>
      </c>
      <c r="K43" s="19" t="s">
        <v>239</v>
      </c>
      <c r="L43" s="81"/>
      <c r="M43" s="46"/>
      <c r="N43" s="46"/>
      <c r="O43" s="46"/>
      <c r="P43" s="39"/>
      <c r="Q43" s="34"/>
      <c r="R43" s="34"/>
      <c r="S43" s="34"/>
      <c r="T43" s="34"/>
      <c r="U43" s="34"/>
      <c r="V43" s="34"/>
      <c r="W43" s="36" t="str">
        <f t="shared" si="22"/>
        <v>Uitvragen</v>
      </c>
      <c r="X43" s="52">
        <f t="shared" si="24"/>
        <v>1</v>
      </c>
      <c r="Y43" s="56" t="s">
        <v>235</v>
      </c>
      <c r="Z43" s="35">
        <v>1</v>
      </c>
      <c r="AA43" s="35">
        <v>1</v>
      </c>
      <c r="AB43" s="35"/>
      <c r="AC43" s="35">
        <v>1</v>
      </c>
      <c r="AD43" s="35"/>
      <c r="AE43" s="35"/>
      <c r="AF43" s="35"/>
      <c r="AG43" s="35"/>
      <c r="AH43" s="69"/>
      <c r="AI43" s="65"/>
      <c r="AJ43" s="65"/>
      <c r="AK43" s="66" t="str">
        <f t="shared" si="20"/>
        <v>ok</v>
      </c>
      <c r="AL43" s="66" t="str">
        <f t="shared" si="21"/>
        <v>ok</v>
      </c>
      <c r="AM43" s="111">
        <f t="shared" si="19"/>
        <v>0</v>
      </c>
      <c r="AN43" s="112">
        <f t="shared" si="23"/>
        <v>0</v>
      </c>
      <c r="AO43" s="112">
        <f t="shared" si="23"/>
        <v>0</v>
      </c>
      <c r="AP43" s="112">
        <f t="shared" si="23"/>
        <v>0</v>
      </c>
      <c r="AQ43" s="112">
        <f t="shared" si="23"/>
        <v>0</v>
      </c>
      <c r="AR43" s="112">
        <f t="shared" si="23"/>
        <v>0</v>
      </c>
      <c r="AS43" s="112">
        <f t="shared" si="23"/>
        <v>0</v>
      </c>
      <c r="AT43" s="112">
        <f t="shared" si="23"/>
        <v>0</v>
      </c>
      <c r="AU43" s="112">
        <f t="shared" si="23"/>
        <v>0</v>
      </c>
      <c r="AV43" s="112">
        <f t="shared" si="23"/>
        <v>0</v>
      </c>
      <c r="AW43" s="112">
        <f t="shared" si="23"/>
        <v>0</v>
      </c>
      <c r="AX43" s="112">
        <f t="shared" si="23"/>
        <v>0</v>
      </c>
      <c r="AY43" s="112">
        <f t="shared" si="23"/>
        <v>0</v>
      </c>
      <c r="AZ43" s="112">
        <f t="shared" si="23"/>
        <v>0</v>
      </c>
      <c r="BA43" s="112">
        <f t="shared" si="23"/>
        <v>0</v>
      </c>
      <c r="BB43" s="122">
        <f t="shared" si="16"/>
        <v>0</v>
      </c>
    </row>
    <row r="44" spans="1:54" customFormat="1" ht="24" x14ac:dyDescent="0.25">
      <c r="A44" s="48" t="s">
        <v>436</v>
      </c>
      <c r="B44" s="48" t="s">
        <v>459</v>
      </c>
      <c r="C44" s="48" t="s">
        <v>125</v>
      </c>
      <c r="D44" s="86" t="s">
        <v>237</v>
      </c>
      <c r="E44" s="21" t="s">
        <v>460</v>
      </c>
      <c r="F44" s="17" t="s">
        <v>138</v>
      </c>
      <c r="G44" s="18" t="s">
        <v>182</v>
      </c>
      <c r="H44" s="17"/>
      <c r="I44" s="68" t="str">
        <f t="shared" si="1"/>
        <v>Vraag vervallen</v>
      </c>
      <c r="J44" s="22" t="s">
        <v>183</v>
      </c>
      <c r="K44" s="19"/>
      <c r="L44" s="81"/>
      <c r="M44" s="46"/>
      <c r="N44" s="46"/>
      <c r="O44" s="46"/>
      <c r="P44" s="39"/>
      <c r="Q44" s="34"/>
      <c r="R44" s="34"/>
      <c r="S44" s="34"/>
      <c r="T44" s="34"/>
      <c r="U44" s="34"/>
      <c r="V44" s="34"/>
      <c r="W44" s="36" t="str">
        <f t="shared" si="22"/>
        <v>Vervallen</v>
      </c>
      <c r="X44" s="52">
        <f t="shared" si="24"/>
        <v>1</v>
      </c>
      <c r="Y44" s="56" t="s">
        <v>436</v>
      </c>
      <c r="Z44" s="35"/>
      <c r="AA44" s="35"/>
      <c r="AB44" s="35">
        <v>1</v>
      </c>
      <c r="AC44" s="35">
        <v>1</v>
      </c>
      <c r="AD44" s="35"/>
      <c r="AE44" s="35"/>
      <c r="AF44" s="35"/>
      <c r="AG44" s="35"/>
      <c r="AH44" s="69"/>
      <c r="AI44" s="65"/>
      <c r="AJ44" s="65">
        <v>3</v>
      </c>
      <c r="AK44" s="66" t="str">
        <f t="shared" si="20"/>
        <v>ok</v>
      </c>
      <c r="AL44" s="66" t="str">
        <f t="shared" si="21"/>
        <v>nok</v>
      </c>
      <c r="AM44" s="111">
        <f t="shared" si="19"/>
        <v>0</v>
      </c>
      <c r="AN44" s="112">
        <f t="shared" si="23"/>
        <v>0</v>
      </c>
      <c r="AO44" s="112">
        <f t="shared" si="23"/>
        <v>0</v>
      </c>
      <c r="AP44" s="112">
        <f t="shared" si="23"/>
        <v>0</v>
      </c>
      <c r="AQ44" s="112">
        <f t="shared" si="23"/>
        <v>0</v>
      </c>
      <c r="AR44" s="112">
        <f t="shared" si="23"/>
        <v>0</v>
      </c>
      <c r="AS44" s="112">
        <f t="shared" si="23"/>
        <v>0</v>
      </c>
      <c r="AT44" s="112">
        <f t="shared" si="23"/>
        <v>0</v>
      </c>
      <c r="AU44" s="112">
        <f t="shared" si="23"/>
        <v>0</v>
      </c>
      <c r="AV44" s="112">
        <f t="shared" si="23"/>
        <v>0</v>
      </c>
      <c r="AW44" s="112">
        <f t="shared" si="23"/>
        <v>0</v>
      </c>
      <c r="AX44" s="112">
        <f t="shared" si="23"/>
        <v>0</v>
      </c>
      <c r="AY44" s="112">
        <f t="shared" si="23"/>
        <v>0</v>
      </c>
      <c r="AZ44" s="112">
        <f t="shared" si="23"/>
        <v>0</v>
      </c>
      <c r="BA44" s="112">
        <f t="shared" si="23"/>
        <v>0</v>
      </c>
      <c r="BB44" s="122">
        <f t="shared" si="16"/>
        <v>0</v>
      </c>
    </row>
    <row r="45" spans="1:54" customFormat="1" ht="60" x14ac:dyDescent="0.25">
      <c r="A45" s="48" t="s">
        <v>448</v>
      </c>
      <c r="B45" s="48" t="s">
        <v>244</v>
      </c>
      <c r="C45" s="48" t="s">
        <v>125</v>
      </c>
      <c r="D45" s="86" t="s">
        <v>237</v>
      </c>
      <c r="E45" s="21" t="s">
        <v>461</v>
      </c>
      <c r="F45" s="17" t="s">
        <v>398</v>
      </c>
      <c r="G45" s="18" t="s">
        <v>196</v>
      </c>
      <c r="H45" s="17"/>
      <c r="I45" s="68" t="str">
        <f t="shared" si="1"/>
        <v>Vraag vervallen</v>
      </c>
      <c r="J45" s="22" t="s">
        <v>183</v>
      </c>
      <c r="K45" s="19" t="s">
        <v>462</v>
      </c>
      <c r="L45" s="81"/>
      <c r="M45" s="46"/>
      <c r="N45" s="46"/>
      <c r="O45" s="46"/>
      <c r="P45" s="39"/>
      <c r="Q45" s="34"/>
      <c r="R45" s="34"/>
      <c r="S45" s="34"/>
      <c r="T45" s="34"/>
      <c r="U45" s="34"/>
      <c r="V45" s="34"/>
      <c r="W45" s="36" t="str">
        <f t="shared" si="22"/>
        <v>Vervallen</v>
      </c>
      <c r="X45" s="52">
        <f t="shared" si="24"/>
        <v>1</v>
      </c>
      <c r="Y45" s="56" t="s">
        <v>448</v>
      </c>
      <c r="Z45" s="35"/>
      <c r="AA45" s="35"/>
      <c r="AB45" s="35">
        <v>1</v>
      </c>
      <c r="AC45" s="35">
        <v>1</v>
      </c>
      <c r="AD45" s="35"/>
      <c r="AE45" s="35"/>
      <c r="AF45" s="35"/>
      <c r="AG45" s="35"/>
      <c r="AH45" s="69"/>
      <c r="AI45" s="65"/>
      <c r="AJ45" s="65">
        <v>2</v>
      </c>
      <c r="AK45" s="66" t="str">
        <f t="shared" si="20"/>
        <v>ok</v>
      </c>
      <c r="AL45" s="66" t="str">
        <f t="shared" si="21"/>
        <v>nok</v>
      </c>
      <c r="AM45" s="111">
        <f t="shared" si="19"/>
        <v>0</v>
      </c>
      <c r="AN45" s="112">
        <f t="shared" ref="AN45:BA54" si="25">IF(AND(AN$1="Nee",$C45=AN$2),-1,0)</f>
        <v>0</v>
      </c>
      <c r="AO45" s="112">
        <f t="shared" si="25"/>
        <v>0</v>
      </c>
      <c r="AP45" s="112">
        <f t="shared" si="25"/>
        <v>0</v>
      </c>
      <c r="AQ45" s="112">
        <f t="shared" si="25"/>
        <v>0</v>
      </c>
      <c r="AR45" s="112">
        <f t="shared" si="25"/>
        <v>0</v>
      </c>
      <c r="AS45" s="112">
        <f t="shared" si="25"/>
        <v>0</v>
      </c>
      <c r="AT45" s="112">
        <f t="shared" si="25"/>
        <v>0</v>
      </c>
      <c r="AU45" s="112">
        <f t="shared" si="25"/>
        <v>0</v>
      </c>
      <c r="AV45" s="112">
        <f t="shared" si="25"/>
        <v>0</v>
      </c>
      <c r="AW45" s="112">
        <f t="shared" si="25"/>
        <v>0</v>
      </c>
      <c r="AX45" s="112">
        <f t="shared" si="25"/>
        <v>0</v>
      </c>
      <c r="AY45" s="112">
        <f t="shared" si="25"/>
        <v>0</v>
      </c>
      <c r="AZ45" s="112">
        <f t="shared" si="25"/>
        <v>0</v>
      </c>
      <c r="BA45" s="112">
        <f t="shared" si="25"/>
        <v>0</v>
      </c>
      <c r="BB45" s="122">
        <f t="shared" si="16"/>
        <v>0</v>
      </c>
    </row>
    <row r="46" spans="1:54" customFormat="1" ht="144" x14ac:dyDescent="0.25">
      <c r="A46" s="48" t="s">
        <v>240</v>
      </c>
      <c r="B46" s="48" t="s">
        <v>241</v>
      </c>
      <c r="C46" s="48" t="s">
        <v>125</v>
      </c>
      <c r="D46" s="86" t="s">
        <v>237</v>
      </c>
      <c r="E46" s="21" t="s">
        <v>242</v>
      </c>
      <c r="F46" s="17" t="s">
        <v>138</v>
      </c>
      <c r="G46" s="18" t="s">
        <v>182</v>
      </c>
      <c r="H46" s="17"/>
      <c r="I46" s="68" t="str">
        <f t="shared" si="1"/>
        <v>Nog te beantwoorden</v>
      </c>
      <c r="J46" s="22" t="s">
        <v>183</v>
      </c>
      <c r="K46" s="19" t="s">
        <v>243</v>
      </c>
      <c r="L46" s="81"/>
      <c r="M46" s="46"/>
      <c r="N46" s="46"/>
      <c r="O46" s="46"/>
      <c r="P46" s="39"/>
      <c r="Q46" s="34"/>
      <c r="R46" s="34"/>
      <c r="S46" s="34"/>
      <c r="T46" s="34"/>
      <c r="U46" s="34"/>
      <c r="V46" s="34"/>
      <c r="W46" s="36" t="str">
        <f t="shared" si="22"/>
        <v>Uitvragen</v>
      </c>
      <c r="X46" s="52">
        <f t="shared" si="24"/>
        <v>1</v>
      </c>
      <c r="Y46" s="56" t="s">
        <v>240</v>
      </c>
      <c r="Z46" s="35">
        <v>1</v>
      </c>
      <c r="AA46" s="35">
        <v>1</v>
      </c>
      <c r="AB46" s="35"/>
      <c r="AC46" s="35">
        <v>1</v>
      </c>
      <c r="AD46" s="35"/>
      <c r="AE46" s="35"/>
      <c r="AF46" s="35"/>
      <c r="AG46" s="35"/>
      <c r="AH46" s="69"/>
      <c r="AI46" s="65"/>
      <c r="AJ46" s="65"/>
      <c r="AK46" s="66" t="str">
        <f t="shared" si="20"/>
        <v>ok</v>
      </c>
      <c r="AL46" s="66" t="str">
        <f t="shared" si="21"/>
        <v>ok</v>
      </c>
      <c r="AM46" s="111">
        <f t="shared" si="19"/>
        <v>0</v>
      </c>
      <c r="AN46" s="112">
        <f t="shared" si="25"/>
        <v>0</v>
      </c>
      <c r="AO46" s="112">
        <f t="shared" si="25"/>
        <v>0</v>
      </c>
      <c r="AP46" s="112">
        <f t="shared" si="25"/>
        <v>0</v>
      </c>
      <c r="AQ46" s="112">
        <f t="shared" si="25"/>
        <v>0</v>
      </c>
      <c r="AR46" s="112">
        <f t="shared" si="25"/>
        <v>0</v>
      </c>
      <c r="AS46" s="112">
        <f t="shared" si="25"/>
        <v>0</v>
      </c>
      <c r="AT46" s="112">
        <f t="shared" si="25"/>
        <v>0</v>
      </c>
      <c r="AU46" s="112">
        <f t="shared" si="25"/>
        <v>0</v>
      </c>
      <c r="AV46" s="112">
        <f t="shared" si="25"/>
        <v>0</v>
      </c>
      <c r="AW46" s="112">
        <f t="shared" si="25"/>
        <v>0</v>
      </c>
      <c r="AX46" s="112">
        <f t="shared" si="25"/>
        <v>0</v>
      </c>
      <c r="AY46" s="112">
        <f t="shared" si="25"/>
        <v>0</v>
      </c>
      <c r="AZ46" s="112">
        <f t="shared" si="25"/>
        <v>0</v>
      </c>
      <c r="BA46" s="112">
        <f t="shared" si="25"/>
        <v>0</v>
      </c>
      <c r="BB46" s="122">
        <f t="shared" si="16"/>
        <v>0</v>
      </c>
    </row>
    <row r="47" spans="1:54" customFormat="1" ht="96" x14ac:dyDescent="0.25">
      <c r="A47" s="48" t="s">
        <v>456</v>
      </c>
      <c r="B47" s="48" t="s">
        <v>463</v>
      </c>
      <c r="C47" s="48" t="s">
        <v>125</v>
      </c>
      <c r="D47" s="86" t="s">
        <v>246</v>
      </c>
      <c r="E47" s="21" t="s">
        <v>464</v>
      </c>
      <c r="F47" s="17" t="s">
        <v>398</v>
      </c>
      <c r="G47" s="18" t="s">
        <v>196</v>
      </c>
      <c r="H47" s="17"/>
      <c r="I47" s="68" t="str">
        <f t="shared" si="1"/>
        <v>Vraag vervallen</v>
      </c>
      <c r="J47" s="22" t="s">
        <v>183</v>
      </c>
      <c r="K47" s="19"/>
      <c r="L47" s="81"/>
      <c r="M47" s="46"/>
      <c r="N47" s="46"/>
      <c r="O47" s="46"/>
      <c r="P47" s="39"/>
      <c r="Q47" s="34"/>
      <c r="R47" s="34"/>
      <c r="S47" s="34"/>
      <c r="T47" s="34"/>
      <c r="U47" s="34"/>
      <c r="V47" s="34"/>
      <c r="W47" s="36" t="str">
        <f t="shared" si="22"/>
        <v>Vervallen</v>
      </c>
      <c r="X47" s="52">
        <f t="shared" si="24"/>
        <v>1</v>
      </c>
      <c r="Y47" s="56" t="s">
        <v>456</v>
      </c>
      <c r="Z47" s="35">
        <v>1</v>
      </c>
      <c r="AA47" s="35">
        <v>1</v>
      </c>
      <c r="AB47" s="35"/>
      <c r="AC47" s="35"/>
      <c r="AD47" s="35"/>
      <c r="AE47" s="35"/>
      <c r="AF47" s="35"/>
      <c r="AG47" s="35"/>
      <c r="AH47" s="69"/>
      <c r="AI47" s="65"/>
      <c r="AJ47" s="65">
        <v>3</v>
      </c>
      <c r="AK47" s="66" t="str">
        <f t="shared" si="20"/>
        <v>ok</v>
      </c>
      <c r="AL47" s="66" t="str">
        <f t="shared" si="21"/>
        <v>nok</v>
      </c>
      <c r="AM47" s="111">
        <f t="shared" si="19"/>
        <v>0</v>
      </c>
      <c r="AN47" s="112">
        <f t="shared" si="25"/>
        <v>0</v>
      </c>
      <c r="AO47" s="112">
        <f t="shared" si="25"/>
        <v>0</v>
      </c>
      <c r="AP47" s="112">
        <f t="shared" si="25"/>
        <v>0</v>
      </c>
      <c r="AQ47" s="112">
        <f t="shared" si="25"/>
        <v>0</v>
      </c>
      <c r="AR47" s="112">
        <f t="shared" si="25"/>
        <v>0</v>
      </c>
      <c r="AS47" s="112">
        <f t="shared" si="25"/>
        <v>0</v>
      </c>
      <c r="AT47" s="112">
        <f t="shared" si="25"/>
        <v>0</v>
      </c>
      <c r="AU47" s="112">
        <f t="shared" si="25"/>
        <v>0</v>
      </c>
      <c r="AV47" s="112">
        <f t="shared" si="25"/>
        <v>0</v>
      </c>
      <c r="AW47" s="112">
        <f t="shared" si="25"/>
        <v>0</v>
      </c>
      <c r="AX47" s="112">
        <f t="shared" si="25"/>
        <v>0</v>
      </c>
      <c r="AY47" s="112">
        <f t="shared" si="25"/>
        <v>0</v>
      </c>
      <c r="AZ47" s="112">
        <f t="shared" si="25"/>
        <v>0</v>
      </c>
      <c r="BA47" s="112">
        <f t="shared" si="25"/>
        <v>0</v>
      </c>
      <c r="BB47" s="122">
        <f t="shared" si="16"/>
        <v>0</v>
      </c>
    </row>
    <row r="48" spans="1:54" customFormat="1" ht="36" x14ac:dyDescent="0.25">
      <c r="A48" s="48" t="s">
        <v>465</v>
      </c>
      <c r="B48" s="48" t="s">
        <v>466</v>
      </c>
      <c r="C48" s="48" t="s">
        <v>125</v>
      </c>
      <c r="D48" s="86" t="s">
        <v>246</v>
      </c>
      <c r="E48" s="21" t="s">
        <v>467</v>
      </c>
      <c r="F48" s="17" t="s">
        <v>138</v>
      </c>
      <c r="G48" s="18" t="s">
        <v>182</v>
      </c>
      <c r="H48" s="17"/>
      <c r="I48" s="68" t="str">
        <f t="shared" si="1"/>
        <v>Vraag vervallen</v>
      </c>
      <c r="J48" s="22" t="s">
        <v>183</v>
      </c>
      <c r="K48" s="33" t="s">
        <v>468</v>
      </c>
      <c r="L48" s="81"/>
      <c r="M48" s="46"/>
      <c r="N48" s="46"/>
      <c r="O48" s="46"/>
      <c r="P48" s="39"/>
      <c r="Q48" s="34"/>
      <c r="R48" s="34"/>
      <c r="S48" s="34"/>
      <c r="T48" s="34"/>
      <c r="U48" s="34"/>
      <c r="V48" s="34"/>
      <c r="W48" s="36" t="str">
        <f t="shared" si="22"/>
        <v>Vervallen</v>
      </c>
      <c r="X48" s="52">
        <f t="shared" si="24"/>
        <v>1</v>
      </c>
      <c r="Y48" s="56" t="s">
        <v>465</v>
      </c>
      <c r="Z48" s="35">
        <v>1</v>
      </c>
      <c r="AA48" s="35">
        <v>1</v>
      </c>
      <c r="AB48" s="35"/>
      <c r="AC48" s="35"/>
      <c r="AD48" s="35"/>
      <c r="AE48" s="35"/>
      <c r="AF48" s="35"/>
      <c r="AG48" s="35"/>
      <c r="AH48" s="69"/>
      <c r="AI48" s="65"/>
      <c r="AJ48" s="65">
        <v>3</v>
      </c>
      <c r="AK48" s="66" t="str">
        <f t="shared" si="20"/>
        <v>ok</v>
      </c>
      <c r="AL48" s="66" t="str">
        <f t="shared" si="21"/>
        <v>nok</v>
      </c>
      <c r="AM48" s="111">
        <f t="shared" si="19"/>
        <v>0</v>
      </c>
      <c r="AN48" s="112">
        <f t="shared" si="25"/>
        <v>0</v>
      </c>
      <c r="AO48" s="112">
        <f t="shared" si="25"/>
        <v>0</v>
      </c>
      <c r="AP48" s="112">
        <f t="shared" si="25"/>
        <v>0</v>
      </c>
      <c r="AQ48" s="112">
        <f t="shared" si="25"/>
        <v>0</v>
      </c>
      <c r="AR48" s="112">
        <f t="shared" si="25"/>
        <v>0</v>
      </c>
      <c r="AS48" s="112">
        <f t="shared" si="25"/>
        <v>0</v>
      </c>
      <c r="AT48" s="112">
        <f t="shared" si="25"/>
        <v>0</v>
      </c>
      <c r="AU48" s="112">
        <f t="shared" si="25"/>
        <v>0</v>
      </c>
      <c r="AV48" s="112">
        <f t="shared" si="25"/>
        <v>0</v>
      </c>
      <c r="AW48" s="112">
        <f t="shared" si="25"/>
        <v>0</v>
      </c>
      <c r="AX48" s="112">
        <f t="shared" si="25"/>
        <v>0</v>
      </c>
      <c r="AY48" s="112">
        <f t="shared" si="25"/>
        <v>0</v>
      </c>
      <c r="AZ48" s="112">
        <f t="shared" si="25"/>
        <v>0</v>
      </c>
      <c r="BA48" s="112">
        <f t="shared" si="25"/>
        <v>0</v>
      </c>
      <c r="BB48" s="122">
        <f t="shared" si="16"/>
        <v>0</v>
      </c>
    </row>
    <row r="49" spans="1:54" customFormat="1" ht="132" x14ac:dyDescent="0.25">
      <c r="A49" s="48" t="s">
        <v>236</v>
      </c>
      <c r="B49" s="48" t="s">
        <v>469</v>
      </c>
      <c r="C49" s="48" t="s">
        <v>125</v>
      </c>
      <c r="D49" s="86" t="s">
        <v>246</v>
      </c>
      <c r="E49" s="21" t="s">
        <v>470</v>
      </c>
      <c r="F49" s="17" t="s">
        <v>138</v>
      </c>
      <c r="G49" s="18" t="s">
        <v>182</v>
      </c>
      <c r="H49" s="17"/>
      <c r="I49" s="68" t="str">
        <f t="shared" si="1"/>
        <v>Vraag vervallen</v>
      </c>
      <c r="J49" s="22" t="s">
        <v>183</v>
      </c>
      <c r="K49" s="19" t="s">
        <v>471</v>
      </c>
      <c r="L49" s="81"/>
      <c r="M49" s="46"/>
      <c r="N49" s="46"/>
      <c r="O49" s="46"/>
      <c r="P49" s="39"/>
      <c r="Q49" s="34"/>
      <c r="R49" s="34"/>
      <c r="S49" s="34"/>
      <c r="T49" s="34"/>
      <c r="U49" s="34"/>
      <c r="V49" s="34"/>
      <c r="W49" s="36" t="str">
        <f t="shared" si="22"/>
        <v>Vervallen</v>
      </c>
      <c r="X49" s="52">
        <f t="shared" si="24"/>
        <v>1</v>
      </c>
      <c r="Y49" s="56" t="s">
        <v>236</v>
      </c>
      <c r="Z49" s="35">
        <v>1</v>
      </c>
      <c r="AA49" s="35">
        <v>1</v>
      </c>
      <c r="AB49" s="35">
        <v>1</v>
      </c>
      <c r="AC49" s="35">
        <v>1</v>
      </c>
      <c r="AD49" s="35">
        <v>1</v>
      </c>
      <c r="AE49" s="35"/>
      <c r="AF49" s="35"/>
      <c r="AG49" s="35"/>
      <c r="AH49" s="69"/>
      <c r="AI49" s="65"/>
      <c r="AJ49" s="65">
        <v>3</v>
      </c>
      <c r="AK49" s="66" t="str">
        <f t="shared" si="20"/>
        <v>ok</v>
      </c>
      <c r="AL49" s="66" t="str">
        <f t="shared" si="21"/>
        <v>nok</v>
      </c>
      <c r="AM49" s="111">
        <f t="shared" si="19"/>
        <v>0</v>
      </c>
      <c r="AN49" s="112">
        <f t="shared" si="25"/>
        <v>0</v>
      </c>
      <c r="AO49" s="112">
        <f t="shared" si="25"/>
        <v>0</v>
      </c>
      <c r="AP49" s="112">
        <f t="shared" si="25"/>
        <v>0</v>
      </c>
      <c r="AQ49" s="112">
        <f t="shared" si="25"/>
        <v>0</v>
      </c>
      <c r="AR49" s="112">
        <f t="shared" si="25"/>
        <v>0</v>
      </c>
      <c r="AS49" s="112">
        <f t="shared" si="25"/>
        <v>0</v>
      </c>
      <c r="AT49" s="112">
        <f t="shared" si="25"/>
        <v>0</v>
      </c>
      <c r="AU49" s="112">
        <f t="shared" si="25"/>
        <v>0</v>
      </c>
      <c r="AV49" s="112">
        <f t="shared" si="25"/>
        <v>0</v>
      </c>
      <c r="AW49" s="112">
        <f t="shared" si="25"/>
        <v>0</v>
      </c>
      <c r="AX49" s="112">
        <f t="shared" si="25"/>
        <v>0</v>
      </c>
      <c r="AY49" s="112">
        <f t="shared" si="25"/>
        <v>0</v>
      </c>
      <c r="AZ49" s="112">
        <f t="shared" si="25"/>
        <v>0</v>
      </c>
      <c r="BA49" s="112">
        <f t="shared" si="25"/>
        <v>0</v>
      </c>
      <c r="BB49" s="122">
        <f t="shared" si="16"/>
        <v>0</v>
      </c>
    </row>
    <row r="50" spans="1:54" customFormat="1" ht="36" x14ac:dyDescent="0.25">
      <c r="A50" s="48" t="s">
        <v>459</v>
      </c>
      <c r="B50" s="48" t="s">
        <v>253</v>
      </c>
      <c r="C50" s="48" t="s">
        <v>125</v>
      </c>
      <c r="D50" s="86" t="s">
        <v>246</v>
      </c>
      <c r="E50" s="21" t="s">
        <v>472</v>
      </c>
      <c r="F50" s="17" t="s">
        <v>398</v>
      </c>
      <c r="G50" s="18" t="s">
        <v>182</v>
      </c>
      <c r="H50" s="17"/>
      <c r="I50" s="68" t="str">
        <f t="shared" si="1"/>
        <v>Nog te beantwoorden</v>
      </c>
      <c r="J50" s="22" t="s">
        <v>183</v>
      </c>
      <c r="K50" s="19"/>
      <c r="L50" s="81"/>
      <c r="M50" s="46"/>
      <c r="N50" s="46"/>
      <c r="O50" s="46"/>
      <c r="P50" s="39"/>
      <c r="Q50" s="34"/>
      <c r="R50" s="34"/>
      <c r="S50" s="34"/>
      <c r="T50" s="34"/>
      <c r="U50" s="34"/>
      <c r="V50" s="34"/>
      <c r="W50" s="36" t="str">
        <f t="shared" si="22"/>
        <v>Uitvragen</v>
      </c>
      <c r="X50" s="52">
        <f t="shared" si="24"/>
        <v>1</v>
      </c>
      <c r="Y50" s="56" t="s">
        <v>459</v>
      </c>
      <c r="Z50" s="35"/>
      <c r="AA50" s="35"/>
      <c r="AB50" s="35">
        <v>1</v>
      </c>
      <c r="AC50" s="35">
        <v>1</v>
      </c>
      <c r="AD50" s="35">
        <v>1</v>
      </c>
      <c r="AE50" s="35"/>
      <c r="AF50" s="35"/>
      <c r="AG50" s="35"/>
      <c r="AH50" s="69"/>
      <c r="AI50" s="65"/>
      <c r="AJ50" s="65"/>
      <c r="AK50" s="66" t="str">
        <f t="shared" si="20"/>
        <v>ok</v>
      </c>
      <c r="AL50" s="66" t="str">
        <f t="shared" si="21"/>
        <v>ok</v>
      </c>
      <c r="AM50" s="111">
        <f t="shared" si="19"/>
        <v>0</v>
      </c>
      <c r="AN50" s="112">
        <f t="shared" si="25"/>
        <v>0</v>
      </c>
      <c r="AO50" s="112">
        <f t="shared" si="25"/>
        <v>0</v>
      </c>
      <c r="AP50" s="112">
        <f t="shared" si="25"/>
        <v>0</v>
      </c>
      <c r="AQ50" s="112">
        <f t="shared" si="25"/>
        <v>0</v>
      </c>
      <c r="AR50" s="112">
        <f t="shared" si="25"/>
        <v>0</v>
      </c>
      <c r="AS50" s="112">
        <f t="shared" si="25"/>
        <v>0</v>
      </c>
      <c r="AT50" s="112">
        <f t="shared" si="25"/>
        <v>0</v>
      </c>
      <c r="AU50" s="112">
        <f t="shared" si="25"/>
        <v>0</v>
      </c>
      <c r="AV50" s="112">
        <f t="shared" si="25"/>
        <v>0</v>
      </c>
      <c r="AW50" s="112">
        <f t="shared" si="25"/>
        <v>0</v>
      </c>
      <c r="AX50" s="112">
        <f t="shared" si="25"/>
        <v>0</v>
      </c>
      <c r="AY50" s="112">
        <f t="shared" si="25"/>
        <v>0</v>
      </c>
      <c r="AZ50" s="112">
        <f t="shared" si="25"/>
        <v>0</v>
      </c>
      <c r="BA50" s="112">
        <f t="shared" si="25"/>
        <v>0</v>
      </c>
      <c r="BB50" s="122">
        <f t="shared" si="16"/>
        <v>0</v>
      </c>
    </row>
    <row r="51" spans="1:54" customFormat="1" ht="96" x14ac:dyDescent="0.25">
      <c r="A51" s="48" t="s">
        <v>244</v>
      </c>
      <c r="B51" s="48" t="s">
        <v>245</v>
      </c>
      <c r="C51" s="48" t="s">
        <v>125</v>
      </c>
      <c r="D51" s="86" t="s">
        <v>246</v>
      </c>
      <c r="E51" s="21" t="s">
        <v>247</v>
      </c>
      <c r="F51" s="17" t="s">
        <v>138</v>
      </c>
      <c r="G51" s="18" t="s">
        <v>182</v>
      </c>
      <c r="H51" s="17"/>
      <c r="I51" s="68" t="str">
        <f t="shared" si="1"/>
        <v>Nog te beantwoorden</v>
      </c>
      <c r="J51" s="22" t="s">
        <v>183</v>
      </c>
      <c r="K51" s="19"/>
      <c r="L51" s="81"/>
      <c r="M51" s="46"/>
      <c r="N51" s="46"/>
      <c r="O51" s="46"/>
      <c r="P51" s="39"/>
      <c r="Q51" s="34"/>
      <c r="R51" s="34"/>
      <c r="S51" s="34"/>
      <c r="T51" s="34"/>
      <c r="U51" s="34"/>
      <c r="V51" s="34"/>
      <c r="W51" s="36" t="str">
        <f t="shared" si="22"/>
        <v>Uitvragen</v>
      </c>
      <c r="X51" s="52">
        <f t="shared" si="24"/>
        <v>1</v>
      </c>
      <c r="Y51" s="56" t="s">
        <v>244</v>
      </c>
      <c r="Z51" s="35">
        <v>1</v>
      </c>
      <c r="AA51" s="35">
        <v>1</v>
      </c>
      <c r="AB51" s="35"/>
      <c r="AC51" s="35"/>
      <c r="AD51" s="35"/>
      <c r="AE51" s="35"/>
      <c r="AF51" s="35"/>
      <c r="AG51" s="35"/>
      <c r="AH51" s="69"/>
      <c r="AI51" s="65"/>
      <c r="AJ51" s="65"/>
      <c r="AK51" s="66" t="str">
        <f t="shared" si="20"/>
        <v>ok</v>
      </c>
      <c r="AL51" s="66" t="str">
        <f t="shared" si="21"/>
        <v>ok</v>
      </c>
      <c r="AM51" s="111">
        <f t="shared" si="19"/>
        <v>0</v>
      </c>
      <c r="AN51" s="112">
        <f t="shared" si="25"/>
        <v>0</v>
      </c>
      <c r="AO51" s="112">
        <f t="shared" si="25"/>
        <v>0</v>
      </c>
      <c r="AP51" s="112">
        <f t="shared" si="25"/>
        <v>0</v>
      </c>
      <c r="AQ51" s="112">
        <f t="shared" si="25"/>
        <v>0</v>
      </c>
      <c r="AR51" s="112">
        <f t="shared" si="25"/>
        <v>0</v>
      </c>
      <c r="AS51" s="112">
        <f t="shared" si="25"/>
        <v>0</v>
      </c>
      <c r="AT51" s="112">
        <f t="shared" si="25"/>
        <v>0</v>
      </c>
      <c r="AU51" s="112">
        <f t="shared" si="25"/>
        <v>0</v>
      </c>
      <c r="AV51" s="112">
        <f t="shared" si="25"/>
        <v>0</v>
      </c>
      <c r="AW51" s="112">
        <f t="shared" si="25"/>
        <v>0</v>
      </c>
      <c r="AX51" s="112">
        <f t="shared" si="25"/>
        <v>0</v>
      </c>
      <c r="AY51" s="112">
        <f t="shared" si="25"/>
        <v>0</v>
      </c>
      <c r="AZ51" s="112">
        <f t="shared" si="25"/>
        <v>0</v>
      </c>
      <c r="BA51" s="112">
        <f t="shared" si="25"/>
        <v>0</v>
      </c>
      <c r="BB51" s="122">
        <f t="shared" si="16"/>
        <v>0</v>
      </c>
    </row>
    <row r="52" spans="1:54" customFormat="1" ht="84" x14ac:dyDescent="0.25">
      <c r="A52" s="48" t="s">
        <v>241</v>
      </c>
      <c r="B52" s="48" t="s">
        <v>473</v>
      </c>
      <c r="C52" s="48" t="s">
        <v>125</v>
      </c>
      <c r="D52" s="86" t="s">
        <v>246</v>
      </c>
      <c r="E52" s="21" t="s">
        <v>474</v>
      </c>
      <c r="F52" s="17" t="s">
        <v>138</v>
      </c>
      <c r="G52" s="18" t="s">
        <v>182</v>
      </c>
      <c r="H52" s="17"/>
      <c r="I52" s="68" t="str">
        <f t="shared" si="1"/>
        <v>Vraag vervallen</v>
      </c>
      <c r="J52" s="22" t="s">
        <v>183</v>
      </c>
      <c r="K52" s="19" t="s">
        <v>475</v>
      </c>
      <c r="L52" s="81"/>
      <c r="M52" s="46"/>
      <c r="N52" s="46"/>
      <c r="O52" s="46"/>
      <c r="P52" s="39"/>
      <c r="Q52" s="34"/>
      <c r="R52" s="34"/>
      <c r="S52" s="34"/>
      <c r="T52" s="34"/>
      <c r="U52" s="34"/>
      <c r="V52" s="34"/>
      <c r="W52" s="36" t="str">
        <f t="shared" si="22"/>
        <v>Vervallen</v>
      </c>
      <c r="X52" s="52">
        <f t="shared" si="24"/>
        <v>1</v>
      </c>
      <c r="Y52" s="56" t="s">
        <v>241</v>
      </c>
      <c r="Z52" s="35">
        <v>1</v>
      </c>
      <c r="AA52" s="35"/>
      <c r="AB52" s="35"/>
      <c r="AC52" s="35">
        <v>1</v>
      </c>
      <c r="AD52" s="35"/>
      <c r="AE52" s="35"/>
      <c r="AF52" s="35"/>
      <c r="AG52" s="35"/>
      <c r="AH52" s="69"/>
      <c r="AI52" s="65"/>
      <c r="AJ52" s="65">
        <v>2</v>
      </c>
      <c r="AK52" s="66" t="str">
        <f t="shared" si="20"/>
        <v>ok</v>
      </c>
      <c r="AL52" s="66" t="str">
        <f t="shared" si="21"/>
        <v>nok</v>
      </c>
      <c r="AM52" s="111">
        <f t="shared" si="19"/>
        <v>0</v>
      </c>
      <c r="AN52" s="112">
        <f t="shared" si="25"/>
        <v>0</v>
      </c>
      <c r="AO52" s="112">
        <f t="shared" si="25"/>
        <v>0</v>
      </c>
      <c r="AP52" s="112">
        <f t="shared" si="25"/>
        <v>0</v>
      </c>
      <c r="AQ52" s="112">
        <f t="shared" si="25"/>
        <v>0</v>
      </c>
      <c r="AR52" s="112">
        <f t="shared" si="25"/>
        <v>0</v>
      </c>
      <c r="AS52" s="112">
        <f t="shared" si="25"/>
        <v>0</v>
      </c>
      <c r="AT52" s="112">
        <f t="shared" si="25"/>
        <v>0</v>
      </c>
      <c r="AU52" s="112">
        <f t="shared" si="25"/>
        <v>0</v>
      </c>
      <c r="AV52" s="112">
        <f t="shared" si="25"/>
        <v>0</v>
      </c>
      <c r="AW52" s="112">
        <f t="shared" si="25"/>
        <v>0</v>
      </c>
      <c r="AX52" s="112">
        <f t="shared" si="25"/>
        <v>0</v>
      </c>
      <c r="AY52" s="112">
        <f t="shared" si="25"/>
        <v>0</v>
      </c>
      <c r="AZ52" s="112">
        <f t="shared" si="25"/>
        <v>0</v>
      </c>
      <c r="BA52" s="112">
        <f t="shared" si="25"/>
        <v>0</v>
      </c>
      <c r="BB52" s="122">
        <f t="shared" si="16"/>
        <v>0</v>
      </c>
    </row>
    <row r="53" spans="1:54" customFormat="1" ht="36" x14ac:dyDescent="0.25">
      <c r="A53" s="48" t="s">
        <v>463</v>
      </c>
      <c r="B53" s="48" t="s">
        <v>476</v>
      </c>
      <c r="C53" s="48" t="s">
        <v>125</v>
      </c>
      <c r="D53" s="86" t="s">
        <v>246</v>
      </c>
      <c r="E53" s="21" t="s">
        <v>477</v>
      </c>
      <c r="F53" s="17" t="s">
        <v>138</v>
      </c>
      <c r="G53" s="18" t="s">
        <v>182</v>
      </c>
      <c r="H53" s="17"/>
      <c r="I53" s="68" t="str">
        <f t="shared" si="1"/>
        <v>Vraag vervallen</v>
      </c>
      <c r="J53" s="22" t="s">
        <v>183</v>
      </c>
      <c r="K53" s="19" t="s">
        <v>419</v>
      </c>
      <c r="L53" s="81"/>
      <c r="M53" s="46"/>
      <c r="N53" s="46"/>
      <c r="O53" s="46"/>
      <c r="P53" s="39"/>
      <c r="Q53" s="34"/>
      <c r="R53" s="34"/>
      <c r="S53" s="34"/>
      <c r="T53" s="34"/>
      <c r="U53" s="34"/>
      <c r="V53" s="34"/>
      <c r="W53" s="36" t="str">
        <f t="shared" si="22"/>
        <v>Vervallen</v>
      </c>
      <c r="X53" s="52">
        <f t="shared" si="24"/>
        <v>1</v>
      </c>
      <c r="Y53" s="56" t="s">
        <v>463</v>
      </c>
      <c r="Z53" s="35"/>
      <c r="AA53" s="35"/>
      <c r="AB53" s="35"/>
      <c r="AC53" s="35">
        <v>1</v>
      </c>
      <c r="AD53" s="35"/>
      <c r="AE53" s="35"/>
      <c r="AF53" s="35"/>
      <c r="AG53" s="35"/>
      <c r="AH53" s="69"/>
      <c r="AI53" s="65"/>
      <c r="AJ53" s="65">
        <v>3</v>
      </c>
      <c r="AK53" s="66" t="str">
        <f t="shared" si="20"/>
        <v>ok</v>
      </c>
      <c r="AL53" s="66" t="str">
        <f t="shared" si="21"/>
        <v>nok</v>
      </c>
      <c r="AM53" s="111">
        <f t="shared" si="19"/>
        <v>0</v>
      </c>
      <c r="AN53" s="112">
        <f t="shared" si="25"/>
        <v>0</v>
      </c>
      <c r="AO53" s="112">
        <f t="shared" si="25"/>
        <v>0</v>
      </c>
      <c r="AP53" s="112">
        <f t="shared" si="25"/>
        <v>0</v>
      </c>
      <c r="AQ53" s="112">
        <f t="shared" si="25"/>
        <v>0</v>
      </c>
      <c r="AR53" s="112">
        <f t="shared" si="25"/>
        <v>0</v>
      </c>
      <c r="AS53" s="112">
        <f t="shared" si="25"/>
        <v>0</v>
      </c>
      <c r="AT53" s="112">
        <f t="shared" si="25"/>
        <v>0</v>
      </c>
      <c r="AU53" s="112">
        <f t="shared" si="25"/>
        <v>0</v>
      </c>
      <c r="AV53" s="112">
        <f t="shared" si="25"/>
        <v>0</v>
      </c>
      <c r="AW53" s="112">
        <f t="shared" si="25"/>
        <v>0</v>
      </c>
      <c r="AX53" s="112">
        <f t="shared" si="25"/>
        <v>0</v>
      </c>
      <c r="AY53" s="112">
        <f t="shared" si="25"/>
        <v>0</v>
      </c>
      <c r="AZ53" s="112">
        <f t="shared" si="25"/>
        <v>0</v>
      </c>
      <c r="BA53" s="112">
        <f t="shared" si="25"/>
        <v>0</v>
      </c>
      <c r="BB53" s="122">
        <f t="shared" si="16"/>
        <v>0</v>
      </c>
    </row>
    <row r="54" spans="1:54" customFormat="1" ht="84" x14ac:dyDescent="0.25">
      <c r="A54" s="48" t="s">
        <v>248</v>
      </c>
      <c r="B54" s="48" t="s">
        <v>249</v>
      </c>
      <c r="C54" s="48" t="s">
        <v>125</v>
      </c>
      <c r="D54" s="86" t="s">
        <v>250</v>
      </c>
      <c r="E54" s="18" t="s">
        <v>478</v>
      </c>
      <c r="F54" s="17" t="s">
        <v>138</v>
      </c>
      <c r="G54" s="18" t="s">
        <v>182</v>
      </c>
      <c r="H54" s="17"/>
      <c r="I54" s="68" t="str">
        <f t="shared" si="1"/>
        <v>Nog te beantwoorden</v>
      </c>
      <c r="J54" s="22" t="s">
        <v>183</v>
      </c>
      <c r="K54" s="19" t="s">
        <v>252</v>
      </c>
      <c r="L54" s="81"/>
      <c r="M54" s="46"/>
      <c r="N54" s="46"/>
      <c r="O54" s="46"/>
      <c r="P54" s="39"/>
      <c r="Q54" s="34"/>
      <c r="R54" s="34"/>
      <c r="S54" s="34"/>
      <c r="T54" s="34"/>
      <c r="U54" s="34"/>
      <c r="V54" s="34"/>
      <c r="W54" s="36" t="str">
        <f t="shared" si="22"/>
        <v>Uitvragen</v>
      </c>
      <c r="X54" s="52">
        <f t="shared" si="24"/>
        <v>1</v>
      </c>
      <c r="Y54" s="56" t="s">
        <v>248</v>
      </c>
      <c r="Z54" s="35"/>
      <c r="AA54" s="35"/>
      <c r="AB54" s="35">
        <v>1</v>
      </c>
      <c r="AC54" s="35">
        <v>1</v>
      </c>
      <c r="AD54" s="35"/>
      <c r="AE54" s="35"/>
      <c r="AF54" s="35"/>
      <c r="AG54" s="35"/>
      <c r="AH54" s="69"/>
      <c r="AI54" s="65"/>
      <c r="AJ54" s="65"/>
      <c r="AK54" s="66" t="str">
        <f t="shared" si="20"/>
        <v>ok</v>
      </c>
      <c r="AL54" s="66" t="str">
        <f t="shared" si="21"/>
        <v>ok</v>
      </c>
      <c r="AM54" s="111">
        <f t="shared" si="19"/>
        <v>0</v>
      </c>
      <c r="AN54" s="112">
        <f t="shared" si="25"/>
        <v>0</v>
      </c>
      <c r="AO54" s="112">
        <f t="shared" si="25"/>
        <v>0</v>
      </c>
      <c r="AP54" s="112">
        <f t="shared" si="25"/>
        <v>0</v>
      </c>
      <c r="AQ54" s="112">
        <f t="shared" si="25"/>
        <v>0</v>
      </c>
      <c r="AR54" s="112">
        <f t="shared" si="25"/>
        <v>0</v>
      </c>
      <c r="AS54" s="112">
        <f t="shared" si="25"/>
        <v>0</v>
      </c>
      <c r="AT54" s="112">
        <f t="shared" si="25"/>
        <v>0</v>
      </c>
      <c r="AU54" s="112">
        <f t="shared" si="25"/>
        <v>0</v>
      </c>
      <c r="AV54" s="112">
        <f t="shared" si="25"/>
        <v>0</v>
      </c>
      <c r="AW54" s="112">
        <f t="shared" si="25"/>
        <v>0</v>
      </c>
      <c r="AX54" s="112">
        <f t="shared" si="25"/>
        <v>0</v>
      </c>
      <c r="AY54" s="112">
        <f t="shared" si="25"/>
        <v>0</v>
      </c>
      <c r="AZ54" s="112">
        <f t="shared" si="25"/>
        <v>0</v>
      </c>
      <c r="BA54" s="112">
        <f t="shared" si="25"/>
        <v>0</v>
      </c>
      <c r="BB54" s="122">
        <f t="shared" si="16"/>
        <v>0</v>
      </c>
    </row>
    <row r="55" spans="1:54" customFormat="1" ht="36" x14ac:dyDescent="0.25">
      <c r="A55" s="48" t="s">
        <v>253</v>
      </c>
      <c r="B55" s="48" t="s">
        <v>254</v>
      </c>
      <c r="C55" s="48" t="s">
        <v>125</v>
      </c>
      <c r="D55" s="86" t="s">
        <v>250</v>
      </c>
      <c r="E55" s="18" t="s">
        <v>255</v>
      </c>
      <c r="F55" s="17" t="s">
        <v>138</v>
      </c>
      <c r="G55" s="18" t="s">
        <v>182</v>
      </c>
      <c r="H55" s="17"/>
      <c r="I55" s="68" t="str">
        <f t="shared" si="1"/>
        <v>Nog te beantwoorden</v>
      </c>
      <c r="J55" s="22" t="s">
        <v>183</v>
      </c>
      <c r="K55" s="19" t="s">
        <v>256</v>
      </c>
      <c r="L55" s="81"/>
      <c r="M55" s="46"/>
      <c r="N55" s="46"/>
      <c r="O55" s="46"/>
      <c r="P55" s="39"/>
      <c r="Q55" s="34"/>
      <c r="R55" s="34"/>
      <c r="S55" s="34"/>
      <c r="T55" s="34"/>
      <c r="U55" s="34"/>
      <c r="V55" s="34"/>
      <c r="W55" s="36" t="str">
        <f t="shared" si="22"/>
        <v>Uitvragen</v>
      </c>
      <c r="X55" s="52">
        <f t="shared" si="24"/>
        <v>1</v>
      </c>
      <c r="Y55" s="56" t="s">
        <v>253</v>
      </c>
      <c r="Z55" s="35">
        <v>1</v>
      </c>
      <c r="AA55" s="35">
        <v>1</v>
      </c>
      <c r="AB55" s="35"/>
      <c r="AC55" s="35">
        <v>1</v>
      </c>
      <c r="AD55" s="35"/>
      <c r="AE55" s="35"/>
      <c r="AF55" s="35"/>
      <c r="AG55" s="35"/>
      <c r="AH55" s="69"/>
      <c r="AI55" s="65"/>
      <c r="AJ55" s="65"/>
      <c r="AK55" s="66" t="str">
        <f t="shared" si="20"/>
        <v>ok</v>
      </c>
      <c r="AL55" s="66" t="str">
        <f t="shared" si="21"/>
        <v>ok</v>
      </c>
      <c r="AM55" s="111">
        <f t="shared" si="19"/>
        <v>0</v>
      </c>
      <c r="AN55" s="112">
        <f t="shared" ref="AN55:BA64" si="26">IF(AND(AN$1="Nee",$C55=AN$2),-1,0)</f>
        <v>0</v>
      </c>
      <c r="AO55" s="112">
        <f t="shared" si="26"/>
        <v>0</v>
      </c>
      <c r="AP55" s="112">
        <f t="shared" si="26"/>
        <v>0</v>
      </c>
      <c r="AQ55" s="112">
        <f t="shared" si="26"/>
        <v>0</v>
      </c>
      <c r="AR55" s="112">
        <f t="shared" si="26"/>
        <v>0</v>
      </c>
      <c r="AS55" s="112">
        <f t="shared" si="26"/>
        <v>0</v>
      </c>
      <c r="AT55" s="112">
        <f t="shared" si="26"/>
        <v>0</v>
      </c>
      <c r="AU55" s="112">
        <f t="shared" si="26"/>
        <v>0</v>
      </c>
      <c r="AV55" s="112">
        <f t="shared" si="26"/>
        <v>0</v>
      </c>
      <c r="AW55" s="112">
        <f t="shared" si="26"/>
        <v>0</v>
      </c>
      <c r="AX55" s="112">
        <f t="shared" si="26"/>
        <v>0</v>
      </c>
      <c r="AY55" s="112">
        <f t="shared" si="26"/>
        <v>0</v>
      </c>
      <c r="AZ55" s="112">
        <f t="shared" si="26"/>
        <v>0</v>
      </c>
      <c r="BA55" s="112">
        <f t="shared" si="26"/>
        <v>0</v>
      </c>
      <c r="BB55" s="122">
        <f t="shared" si="16"/>
        <v>0</v>
      </c>
    </row>
    <row r="56" spans="1:54" customFormat="1" ht="48" x14ac:dyDescent="0.25">
      <c r="A56" s="48" t="s">
        <v>245</v>
      </c>
      <c r="B56" s="48" t="s">
        <v>479</v>
      </c>
      <c r="C56" s="48" t="s">
        <v>125</v>
      </c>
      <c r="D56" s="86" t="s">
        <v>250</v>
      </c>
      <c r="E56" s="18" t="s">
        <v>480</v>
      </c>
      <c r="F56" s="17" t="s">
        <v>138</v>
      </c>
      <c r="G56" s="18" t="s">
        <v>182</v>
      </c>
      <c r="H56" s="17"/>
      <c r="I56" s="68" t="str">
        <f t="shared" si="1"/>
        <v>Vraag vervallen</v>
      </c>
      <c r="J56" s="22" t="s">
        <v>183</v>
      </c>
      <c r="K56" s="19" t="s">
        <v>481</v>
      </c>
      <c r="L56" s="81"/>
      <c r="M56" s="46"/>
      <c r="N56" s="46"/>
      <c r="O56" s="46"/>
      <c r="P56" s="39"/>
      <c r="Q56" s="34"/>
      <c r="R56" s="34"/>
      <c r="S56" s="34"/>
      <c r="T56" s="34"/>
      <c r="U56" s="34"/>
      <c r="V56" s="34"/>
      <c r="W56" s="36" t="str">
        <f t="shared" si="22"/>
        <v>Vervallen</v>
      </c>
      <c r="X56" s="52">
        <f t="shared" si="24"/>
        <v>1</v>
      </c>
      <c r="Y56" s="56" t="s">
        <v>245</v>
      </c>
      <c r="Z56" s="35"/>
      <c r="AA56" s="35"/>
      <c r="AB56" s="35"/>
      <c r="AC56" s="35">
        <v>1</v>
      </c>
      <c r="AD56" s="35"/>
      <c r="AE56" s="35"/>
      <c r="AF56" s="35"/>
      <c r="AG56" s="35"/>
      <c r="AH56" s="69"/>
      <c r="AI56" s="65"/>
      <c r="AJ56" s="65"/>
      <c r="AK56" s="66" t="str">
        <f t="shared" si="20"/>
        <v>ok</v>
      </c>
      <c r="AL56" s="66" t="str">
        <f t="shared" si="21"/>
        <v>ok</v>
      </c>
      <c r="AM56" s="111">
        <f t="shared" ref="AM56:AM86" si="27">IF(SUM(AN56:BA56)&lt;0,-1,0)</f>
        <v>0</v>
      </c>
      <c r="AN56" s="112">
        <f t="shared" si="26"/>
        <v>0</v>
      </c>
      <c r="AO56" s="112">
        <f t="shared" si="26"/>
        <v>0</v>
      </c>
      <c r="AP56" s="112">
        <f t="shared" si="26"/>
        <v>0</v>
      </c>
      <c r="AQ56" s="112">
        <f t="shared" si="26"/>
        <v>0</v>
      </c>
      <c r="AR56" s="112">
        <f t="shared" si="26"/>
        <v>0</v>
      </c>
      <c r="AS56" s="112">
        <f t="shared" si="26"/>
        <v>0</v>
      </c>
      <c r="AT56" s="112">
        <f t="shared" si="26"/>
        <v>0</v>
      </c>
      <c r="AU56" s="112">
        <f t="shared" si="26"/>
        <v>0</v>
      </c>
      <c r="AV56" s="112">
        <f t="shared" si="26"/>
        <v>0</v>
      </c>
      <c r="AW56" s="112">
        <f t="shared" si="26"/>
        <v>0</v>
      </c>
      <c r="AX56" s="112">
        <f t="shared" si="26"/>
        <v>0</v>
      </c>
      <c r="AY56" s="112">
        <f t="shared" si="26"/>
        <v>0</v>
      </c>
      <c r="AZ56" s="112">
        <f t="shared" si="26"/>
        <v>0</v>
      </c>
      <c r="BA56" s="112">
        <f t="shared" si="26"/>
        <v>0</v>
      </c>
      <c r="BB56" s="122">
        <f t="shared" si="16"/>
        <v>0</v>
      </c>
    </row>
    <row r="57" spans="1:54" customFormat="1" ht="48" x14ac:dyDescent="0.25">
      <c r="A57" s="48" t="s">
        <v>473</v>
      </c>
      <c r="B57" s="48" t="s">
        <v>482</v>
      </c>
      <c r="C57" s="48" t="s">
        <v>125</v>
      </c>
      <c r="D57" s="86" t="s">
        <v>259</v>
      </c>
      <c r="E57" s="21" t="s">
        <v>483</v>
      </c>
      <c r="F57" s="17" t="s">
        <v>138</v>
      </c>
      <c r="G57" s="18" t="s">
        <v>182</v>
      </c>
      <c r="H57" s="17"/>
      <c r="I57" s="68" t="str">
        <f t="shared" si="1"/>
        <v>Vraag vervallen</v>
      </c>
      <c r="J57" s="22" t="s">
        <v>183</v>
      </c>
      <c r="K57" s="19"/>
      <c r="L57" s="81"/>
      <c r="M57" s="46"/>
      <c r="N57" s="46"/>
      <c r="O57" s="46"/>
      <c r="P57" s="39"/>
      <c r="Q57" s="34"/>
      <c r="R57" s="34"/>
      <c r="S57" s="34"/>
      <c r="T57" s="34"/>
      <c r="U57" s="34"/>
      <c r="V57" s="34"/>
      <c r="W57" s="36" t="str">
        <f t="shared" si="22"/>
        <v>Vervallen</v>
      </c>
      <c r="X57" s="52">
        <f t="shared" si="24"/>
        <v>1</v>
      </c>
      <c r="Y57" s="56" t="s">
        <v>473</v>
      </c>
      <c r="Z57" s="35">
        <v>1</v>
      </c>
      <c r="AA57" s="35">
        <v>1</v>
      </c>
      <c r="AB57" s="35"/>
      <c r="AC57" s="35">
        <v>1</v>
      </c>
      <c r="AD57" s="35">
        <v>1</v>
      </c>
      <c r="AE57" s="35"/>
      <c r="AF57" s="35"/>
      <c r="AG57" s="35"/>
      <c r="AH57" s="69"/>
      <c r="AI57" s="65"/>
      <c r="AJ57" s="65">
        <v>3</v>
      </c>
      <c r="AK57" s="66" t="str">
        <f t="shared" si="20"/>
        <v>ok</v>
      </c>
      <c r="AL57" s="66" t="str">
        <f t="shared" si="21"/>
        <v>nok</v>
      </c>
      <c r="AM57" s="111">
        <f t="shared" si="27"/>
        <v>0</v>
      </c>
      <c r="AN57" s="112">
        <f t="shared" si="26"/>
        <v>0</v>
      </c>
      <c r="AO57" s="112">
        <f t="shared" si="26"/>
        <v>0</v>
      </c>
      <c r="AP57" s="112">
        <f t="shared" si="26"/>
        <v>0</v>
      </c>
      <c r="AQ57" s="112">
        <f t="shared" si="26"/>
        <v>0</v>
      </c>
      <c r="AR57" s="112">
        <f t="shared" si="26"/>
        <v>0</v>
      </c>
      <c r="AS57" s="112">
        <f t="shared" si="26"/>
        <v>0</v>
      </c>
      <c r="AT57" s="112">
        <f t="shared" si="26"/>
        <v>0</v>
      </c>
      <c r="AU57" s="112">
        <f t="shared" si="26"/>
        <v>0</v>
      </c>
      <c r="AV57" s="112">
        <f t="shared" si="26"/>
        <v>0</v>
      </c>
      <c r="AW57" s="112">
        <f t="shared" si="26"/>
        <v>0</v>
      </c>
      <c r="AX57" s="112">
        <f t="shared" si="26"/>
        <v>0</v>
      </c>
      <c r="AY57" s="112">
        <f t="shared" si="26"/>
        <v>0</v>
      </c>
      <c r="AZ57" s="112">
        <f t="shared" si="26"/>
        <v>0</v>
      </c>
      <c r="BA57" s="112">
        <f t="shared" si="26"/>
        <v>0</v>
      </c>
      <c r="BB57" s="122">
        <f t="shared" si="16"/>
        <v>0</v>
      </c>
    </row>
    <row r="58" spans="1:54" customFormat="1" ht="60" x14ac:dyDescent="0.25">
      <c r="A58" s="48" t="s">
        <v>476</v>
      </c>
      <c r="B58" s="48" t="s">
        <v>257</v>
      </c>
      <c r="C58" s="48" t="s">
        <v>125</v>
      </c>
      <c r="D58" s="86" t="s">
        <v>259</v>
      </c>
      <c r="E58" s="21" t="s">
        <v>484</v>
      </c>
      <c r="F58" s="17" t="s">
        <v>138</v>
      </c>
      <c r="G58" s="18" t="s">
        <v>182</v>
      </c>
      <c r="H58" s="17"/>
      <c r="I58" s="68" t="str">
        <f t="shared" si="1"/>
        <v>Vraag vervallen</v>
      </c>
      <c r="J58" s="22" t="s">
        <v>183</v>
      </c>
      <c r="K58" s="19" t="s">
        <v>485</v>
      </c>
      <c r="L58" s="81"/>
      <c r="M58" s="46"/>
      <c r="N58" s="46"/>
      <c r="O58" s="46"/>
      <c r="P58" s="39"/>
      <c r="Q58" s="34"/>
      <c r="R58" s="34"/>
      <c r="S58" s="34"/>
      <c r="T58" s="34"/>
      <c r="U58" s="34"/>
      <c r="V58" s="34"/>
      <c r="W58" s="36" t="str">
        <f t="shared" si="22"/>
        <v>Vervallen</v>
      </c>
      <c r="X58" s="52">
        <f t="shared" si="24"/>
        <v>1</v>
      </c>
      <c r="Y58" s="56" t="s">
        <v>476</v>
      </c>
      <c r="Z58" s="35">
        <v>1</v>
      </c>
      <c r="AA58" s="35"/>
      <c r="AB58" s="35"/>
      <c r="AC58" s="35">
        <v>1</v>
      </c>
      <c r="AD58" s="35"/>
      <c r="AE58" s="35"/>
      <c r="AF58" s="35"/>
      <c r="AG58" s="35"/>
      <c r="AH58" s="69"/>
      <c r="AI58" s="65"/>
      <c r="AJ58" s="65">
        <v>3</v>
      </c>
      <c r="AK58" s="66" t="str">
        <f t="shared" si="20"/>
        <v>ok</v>
      </c>
      <c r="AL58" s="66" t="str">
        <f t="shared" si="21"/>
        <v>nok</v>
      </c>
      <c r="AM58" s="111">
        <f t="shared" si="27"/>
        <v>0</v>
      </c>
      <c r="AN58" s="112">
        <f t="shared" si="26"/>
        <v>0</v>
      </c>
      <c r="AO58" s="112">
        <f t="shared" si="26"/>
        <v>0</v>
      </c>
      <c r="AP58" s="112">
        <f t="shared" si="26"/>
        <v>0</v>
      </c>
      <c r="AQ58" s="112">
        <f t="shared" si="26"/>
        <v>0</v>
      </c>
      <c r="AR58" s="112">
        <f t="shared" si="26"/>
        <v>0</v>
      </c>
      <c r="AS58" s="112">
        <f t="shared" si="26"/>
        <v>0</v>
      </c>
      <c r="AT58" s="112">
        <f t="shared" si="26"/>
        <v>0</v>
      </c>
      <c r="AU58" s="112">
        <f t="shared" si="26"/>
        <v>0</v>
      </c>
      <c r="AV58" s="112">
        <f t="shared" si="26"/>
        <v>0</v>
      </c>
      <c r="AW58" s="112">
        <f t="shared" si="26"/>
        <v>0</v>
      </c>
      <c r="AX58" s="112">
        <f t="shared" si="26"/>
        <v>0</v>
      </c>
      <c r="AY58" s="112">
        <f t="shared" si="26"/>
        <v>0</v>
      </c>
      <c r="AZ58" s="112">
        <f t="shared" si="26"/>
        <v>0</v>
      </c>
      <c r="BA58" s="112">
        <f t="shared" si="26"/>
        <v>0</v>
      </c>
      <c r="BB58" s="122">
        <f t="shared" si="16"/>
        <v>0</v>
      </c>
    </row>
    <row r="59" spans="1:54" customFormat="1" ht="72" x14ac:dyDescent="0.25">
      <c r="A59" s="48" t="s">
        <v>249</v>
      </c>
      <c r="B59" s="48" t="s">
        <v>486</v>
      </c>
      <c r="C59" s="48" t="s">
        <v>125</v>
      </c>
      <c r="D59" s="86" t="s">
        <v>259</v>
      </c>
      <c r="E59" s="21" t="s">
        <v>487</v>
      </c>
      <c r="F59" s="17" t="s">
        <v>138</v>
      </c>
      <c r="G59" s="18" t="s">
        <v>182</v>
      </c>
      <c r="H59" s="17"/>
      <c r="I59" s="68" t="str">
        <f t="shared" si="1"/>
        <v>Vraag vervallen</v>
      </c>
      <c r="J59" s="22" t="s">
        <v>183</v>
      </c>
      <c r="K59" s="19" t="s">
        <v>488</v>
      </c>
      <c r="L59" s="81"/>
      <c r="M59" s="46"/>
      <c r="N59" s="46"/>
      <c r="O59" s="46"/>
      <c r="P59" s="39"/>
      <c r="Q59" s="34"/>
      <c r="R59" s="34"/>
      <c r="S59" s="34"/>
      <c r="T59" s="34"/>
      <c r="U59" s="34"/>
      <c r="V59" s="34"/>
      <c r="W59" s="36" t="str">
        <f t="shared" si="22"/>
        <v>Vervallen</v>
      </c>
      <c r="X59" s="52">
        <f t="shared" si="24"/>
        <v>1</v>
      </c>
      <c r="Y59" s="56" t="s">
        <v>249</v>
      </c>
      <c r="Z59" s="35"/>
      <c r="AA59" s="35"/>
      <c r="AB59" s="35"/>
      <c r="AC59" s="35">
        <v>1</v>
      </c>
      <c r="AD59" s="35"/>
      <c r="AE59" s="35"/>
      <c r="AF59" s="35"/>
      <c r="AG59" s="35"/>
      <c r="AH59" s="69"/>
      <c r="AI59" s="65"/>
      <c r="AJ59" s="65">
        <v>3</v>
      </c>
      <c r="AK59" s="66" t="str">
        <f t="shared" ref="AK59:AK90" si="28">IF(OR(AI59=0,_Beschik&lt;=AI59),"ok","nok")</f>
        <v>ok</v>
      </c>
      <c r="AL59" s="66" t="str">
        <f t="shared" ref="AL59:AL90" si="29">IF(OR(AJ59=0,_Vertrouw&lt;=AJ59),"ok","nok")</f>
        <v>nok</v>
      </c>
      <c r="AM59" s="111">
        <f t="shared" si="27"/>
        <v>0</v>
      </c>
      <c r="AN59" s="112">
        <f t="shared" si="26"/>
        <v>0</v>
      </c>
      <c r="AO59" s="112">
        <f t="shared" si="26"/>
        <v>0</v>
      </c>
      <c r="AP59" s="112">
        <f t="shared" si="26"/>
        <v>0</v>
      </c>
      <c r="AQ59" s="112">
        <f t="shared" si="26"/>
        <v>0</v>
      </c>
      <c r="AR59" s="112">
        <f t="shared" si="26"/>
        <v>0</v>
      </c>
      <c r="AS59" s="112">
        <f t="shared" si="26"/>
        <v>0</v>
      </c>
      <c r="AT59" s="112">
        <f t="shared" si="26"/>
        <v>0</v>
      </c>
      <c r="AU59" s="112">
        <f t="shared" si="26"/>
        <v>0</v>
      </c>
      <c r="AV59" s="112">
        <f t="shared" si="26"/>
        <v>0</v>
      </c>
      <c r="AW59" s="112">
        <f t="shared" si="26"/>
        <v>0</v>
      </c>
      <c r="AX59" s="112">
        <f t="shared" si="26"/>
        <v>0</v>
      </c>
      <c r="AY59" s="112">
        <f t="shared" si="26"/>
        <v>0</v>
      </c>
      <c r="AZ59" s="112">
        <f t="shared" si="26"/>
        <v>0</v>
      </c>
      <c r="BA59" s="112">
        <f t="shared" si="26"/>
        <v>0</v>
      </c>
      <c r="BB59" s="122">
        <f t="shared" si="16"/>
        <v>0</v>
      </c>
    </row>
    <row r="60" spans="1:54" customFormat="1" ht="48" x14ac:dyDescent="0.25">
      <c r="A60" s="48" t="s">
        <v>254</v>
      </c>
      <c r="B60" s="48" t="s">
        <v>489</v>
      </c>
      <c r="C60" s="48" t="s">
        <v>125</v>
      </c>
      <c r="D60" s="86" t="s">
        <v>259</v>
      </c>
      <c r="E60" s="21" t="s">
        <v>490</v>
      </c>
      <c r="F60" s="17" t="s">
        <v>138</v>
      </c>
      <c r="G60" s="18" t="s">
        <v>182</v>
      </c>
      <c r="H60" s="17"/>
      <c r="I60" s="68" t="str">
        <f t="shared" si="1"/>
        <v>Vraag vervallen</v>
      </c>
      <c r="J60" s="22" t="s">
        <v>183</v>
      </c>
      <c r="K60" s="19"/>
      <c r="L60" s="81"/>
      <c r="M60" s="46"/>
      <c r="N60" s="46"/>
      <c r="O60" s="46"/>
      <c r="P60" s="39"/>
      <c r="Q60" s="34"/>
      <c r="R60" s="34"/>
      <c r="S60" s="34"/>
      <c r="T60" s="34"/>
      <c r="U60" s="34"/>
      <c r="V60" s="34"/>
      <c r="W60" s="36" t="str">
        <f t="shared" si="22"/>
        <v>Vervallen</v>
      </c>
      <c r="X60" s="52">
        <f t="shared" si="24"/>
        <v>1</v>
      </c>
      <c r="Y60" s="56" t="s">
        <v>254</v>
      </c>
      <c r="Z60" s="35"/>
      <c r="AA60" s="35"/>
      <c r="AB60" s="35"/>
      <c r="AC60" s="35">
        <v>1</v>
      </c>
      <c r="AD60" s="35"/>
      <c r="AE60" s="35"/>
      <c r="AF60" s="35"/>
      <c r="AG60" s="35"/>
      <c r="AH60" s="69"/>
      <c r="AI60" s="65"/>
      <c r="AJ60" s="65"/>
      <c r="AK60" s="66" t="str">
        <f t="shared" si="28"/>
        <v>ok</v>
      </c>
      <c r="AL60" s="66" t="str">
        <f t="shared" si="29"/>
        <v>ok</v>
      </c>
      <c r="AM60" s="111">
        <f t="shared" si="27"/>
        <v>0</v>
      </c>
      <c r="AN60" s="112">
        <f t="shared" si="26"/>
        <v>0</v>
      </c>
      <c r="AO60" s="112">
        <f t="shared" si="26"/>
        <v>0</v>
      </c>
      <c r="AP60" s="112">
        <f t="shared" si="26"/>
        <v>0</v>
      </c>
      <c r="AQ60" s="112">
        <f t="shared" si="26"/>
        <v>0</v>
      </c>
      <c r="AR60" s="112">
        <f t="shared" si="26"/>
        <v>0</v>
      </c>
      <c r="AS60" s="112">
        <f t="shared" si="26"/>
        <v>0</v>
      </c>
      <c r="AT60" s="112">
        <f t="shared" si="26"/>
        <v>0</v>
      </c>
      <c r="AU60" s="112">
        <f t="shared" si="26"/>
        <v>0</v>
      </c>
      <c r="AV60" s="112">
        <f t="shared" si="26"/>
        <v>0</v>
      </c>
      <c r="AW60" s="112">
        <f t="shared" si="26"/>
        <v>0</v>
      </c>
      <c r="AX60" s="112">
        <f t="shared" si="26"/>
        <v>0</v>
      </c>
      <c r="AY60" s="112">
        <f t="shared" si="26"/>
        <v>0</v>
      </c>
      <c r="AZ60" s="112">
        <f t="shared" si="26"/>
        <v>0</v>
      </c>
      <c r="BA60" s="112">
        <f t="shared" si="26"/>
        <v>0</v>
      </c>
      <c r="BB60" s="122">
        <f t="shared" si="16"/>
        <v>0</v>
      </c>
    </row>
    <row r="61" spans="1:54" customFormat="1" ht="144" x14ac:dyDescent="0.25">
      <c r="A61" s="48" t="s">
        <v>479</v>
      </c>
      <c r="B61" s="48" t="s">
        <v>491</v>
      </c>
      <c r="C61" s="48" t="s">
        <v>125</v>
      </c>
      <c r="D61" s="86" t="s">
        <v>259</v>
      </c>
      <c r="E61" s="21" t="s">
        <v>492</v>
      </c>
      <c r="F61" s="17" t="s">
        <v>138</v>
      </c>
      <c r="G61" s="18" t="s">
        <v>182</v>
      </c>
      <c r="H61" s="17"/>
      <c r="I61" s="68" t="str">
        <f t="shared" si="1"/>
        <v>Vraag vervallen</v>
      </c>
      <c r="J61" s="22" t="s">
        <v>183</v>
      </c>
      <c r="K61" s="19" t="s">
        <v>493</v>
      </c>
      <c r="L61" s="81"/>
      <c r="M61" s="46"/>
      <c r="N61" s="46"/>
      <c r="O61" s="46"/>
      <c r="P61" s="39"/>
      <c r="Q61" s="34"/>
      <c r="R61" s="34"/>
      <c r="S61" s="34"/>
      <c r="T61" s="34"/>
      <c r="U61" s="34"/>
      <c r="V61" s="34"/>
      <c r="W61" s="36" t="str">
        <f t="shared" si="22"/>
        <v>Vervallen</v>
      </c>
      <c r="X61" s="52">
        <f t="shared" si="24"/>
        <v>1</v>
      </c>
      <c r="Y61" s="56" t="s">
        <v>479</v>
      </c>
      <c r="Z61" s="35"/>
      <c r="AA61" s="35"/>
      <c r="AB61" s="35"/>
      <c r="AC61" s="35">
        <v>1</v>
      </c>
      <c r="AD61" s="35"/>
      <c r="AE61" s="35"/>
      <c r="AF61" s="35"/>
      <c r="AG61" s="35"/>
      <c r="AH61" s="69"/>
      <c r="AI61" s="65"/>
      <c r="AJ61" s="65">
        <v>3</v>
      </c>
      <c r="AK61" s="66" t="str">
        <f t="shared" si="28"/>
        <v>ok</v>
      </c>
      <c r="AL61" s="66" t="str">
        <f t="shared" si="29"/>
        <v>nok</v>
      </c>
      <c r="AM61" s="111">
        <f t="shared" si="27"/>
        <v>0</v>
      </c>
      <c r="AN61" s="112">
        <f t="shared" si="26"/>
        <v>0</v>
      </c>
      <c r="AO61" s="112">
        <f t="shared" si="26"/>
        <v>0</v>
      </c>
      <c r="AP61" s="112">
        <f t="shared" si="26"/>
        <v>0</v>
      </c>
      <c r="AQ61" s="112">
        <f t="shared" si="26"/>
        <v>0</v>
      </c>
      <c r="AR61" s="112">
        <f t="shared" si="26"/>
        <v>0</v>
      </c>
      <c r="AS61" s="112">
        <f t="shared" si="26"/>
        <v>0</v>
      </c>
      <c r="AT61" s="112">
        <f t="shared" si="26"/>
        <v>0</v>
      </c>
      <c r="AU61" s="112">
        <f t="shared" si="26"/>
        <v>0</v>
      </c>
      <c r="AV61" s="112">
        <f t="shared" si="26"/>
        <v>0</v>
      </c>
      <c r="AW61" s="112">
        <f t="shared" si="26"/>
        <v>0</v>
      </c>
      <c r="AX61" s="112">
        <f t="shared" si="26"/>
        <v>0</v>
      </c>
      <c r="AY61" s="112">
        <f t="shared" si="26"/>
        <v>0</v>
      </c>
      <c r="AZ61" s="112">
        <f t="shared" si="26"/>
        <v>0</v>
      </c>
      <c r="BA61" s="112">
        <f t="shared" si="26"/>
        <v>0</v>
      </c>
      <c r="BB61" s="122">
        <f t="shared" si="16"/>
        <v>0</v>
      </c>
    </row>
    <row r="62" spans="1:54" customFormat="1" ht="168" x14ac:dyDescent="0.25">
      <c r="A62" s="48" t="s">
        <v>482</v>
      </c>
      <c r="B62" s="48" t="s">
        <v>494</v>
      </c>
      <c r="C62" s="48" t="s">
        <v>125</v>
      </c>
      <c r="D62" s="86" t="s">
        <v>259</v>
      </c>
      <c r="E62" s="21" t="s">
        <v>495</v>
      </c>
      <c r="F62" s="17" t="s">
        <v>138</v>
      </c>
      <c r="G62" s="18" t="s">
        <v>182</v>
      </c>
      <c r="H62" s="17"/>
      <c r="I62" s="68" t="str">
        <f t="shared" si="1"/>
        <v>Vraag vervallen</v>
      </c>
      <c r="J62" s="22" t="s">
        <v>183</v>
      </c>
      <c r="K62" s="19" t="s">
        <v>496</v>
      </c>
      <c r="L62" s="81"/>
      <c r="M62" s="46"/>
      <c r="N62" s="46"/>
      <c r="O62" s="46"/>
      <c r="P62" s="39"/>
      <c r="Q62" s="34"/>
      <c r="R62" s="34"/>
      <c r="S62" s="34"/>
      <c r="T62" s="34"/>
      <c r="U62" s="34"/>
      <c r="V62" s="34"/>
      <c r="W62" s="36" t="str">
        <f t="shared" si="22"/>
        <v>Vervallen</v>
      </c>
      <c r="X62" s="52">
        <f t="shared" si="24"/>
        <v>1</v>
      </c>
      <c r="Y62" s="56" t="s">
        <v>482</v>
      </c>
      <c r="Z62" s="35"/>
      <c r="AA62" s="35"/>
      <c r="AB62" s="35"/>
      <c r="AC62" s="35">
        <v>1</v>
      </c>
      <c r="AD62" s="35"/>
      <c r="AE62" s="35"/>
      <c r="AF62" s="35"/>
      <c r="AG62" s="35"/>
      <c r="AH62" s="69"/>
      <c r="AI62" s="65"/>
      <c r="AJ62" s="65">
        <v>3</v>
      </c>
      <c r="AK62" s="66" t="str">
        <f t="shared" si="28"/>
        <v>ok</v>
      </c>
      <c r="AL62" s="66" t="str">
        <f t="shared" si="29"/>
        <v>nok</v>
      </c>
      <c r="AM62" s="111">
        <f t="shared" si="27"/>
        <v>0</v>
      </c>
      <c r="AN62" s="112">
        <f t="shared" si="26"/>
        <v>0</v>
      </c>
      <c r="AO62" s="112">
        <f t="shared" si="26"/>
        <v>0</v>
      </c>
      <c r="AP62" s="112">
        <f t="shared" si="26"/>
        <v>0</v>
      </c>
      <c r="AQ62" s="112">
        <f t="shared" si="26"/>
        <v>0</v>
      </c>
      <c r="AR62" s="112">
        <f t="shared" si="26"/>
        <v>0</v>
      </c>
      <c r="AS62" s="112">
        <f t="shared" si="26"/>
        <v>0</v>
      </c>
      <c r="AT62" s="112">
        <f t="shared" si="26"/>
        <v>0</v>
      </c>
      <c r="AU62" s="112">
        <f t="shared" si="26"/>
        <v>0</v>
      </c>
      <c r="AV62" s="112">
        <f t="shared" si="26"/>
        <v>0</v>
      </c>
      <c r="AW62" s="112">
        <f t="shared" si="26"/>
        <v>0</v>
      </c>
      <c r="AX62" s="112">
        <f t="shared" si="26"/>
        <v>0</v>
      </c>
      <c r="AY62" s="112">
        <f t="shared" si="26"/>
        <v>0</v>
      </c>
      <c r="AZ62" s="112">
        <f t="shared" si="26"/>
        <v>0</v>
      </c>
      <c r="BA62" s="112">
        <f t="shared" si="26"/>
        <v>0</v>
      </c>
      <c r="BB62" s="122">
        <f t="shared" si="16"/>
        <v>0</v>
      </c>
    </row>
    <row r="63" spans="1:54" customFormat="1" ht="48" x14ac:dyDescent="0.25">
      <c r="A63" s="48" t="s">
        <v>257</v>
      </c>
      <c r="B63" s="48" t="s">
        <v>258</v>
      </c>
      <c r="C63" s="48" t="s">
        <v>125</v>
      </c>
      <c r="D63" s="86" t="s">
        <v>259</v>
      </c>
      <c r="E63" s="20" t="s">
        <v>260</v>
      </c>
      <c r="F63" s="17" t="s">
        <v>138</v>
      </c>
      <c r="G63" s="18" t="s">
        <v>182</v>
      </c>
      <c r="H63" s="16"/>
      <c r="I63" s="68" t="str">
        <f t="shared" si="1"/>
        <v>Nog te beantwoorden</v>
      </c>
      <c r="J63" s="22" t="s">
        <v>183</v>
      </c>
      <c r="K63" s="19" t="s">
        <v>261</v>
      </c>
      <c r="L63" s="81"/>
      <c r="M63" s="46"/>
      <c r="N63" s="46"/>
      <c r="O63" s="46"/>
      <c r="P63" s="39"/>
      <c r="Q63" s="34"/>
      <c r="R63" s="34"/>
      <c r="S63" s="34"/>
      <c r="T63" s="34"/>
      <c r="U63" s="34"/>
      <c r="V63" s="34"/>
      <c r="W63" s="36" t="str">
        <f t="shared" si="22"/>
        <v>Uitvragen</v>
      </c>
      <c r="X63" s="52">
        <f t="shared" si="24"/>
        <v>1</v>
      </c>
      <c r="Y63" s="56" t="s">
        <v>257</v>
      </c>
      <c r="Z63" s="35">
        <v>1</v>
      </c>
      <c r="AA63" s="35">
        <v>1</v>
      </c>
      <c r="AB63" s="35"/>
      <c r="AC63" s="35"/>
      <c r="AD63" s="35"/>
      <c r="AE63" s="35"/>
      <c r="AF63" s="35"/>
      <c r="AG63" s="35"/>
      <c r="AH63" s="69"/>
      <c r="AI63" s="65"/>
      <c r="AJ63" s="65"/>
      <c r="AK63" s="66" t="str">
        <f t="shared" si="28"/>
        <v>ok</v>
      </c>
      <c r="AL63" s="66" t="str">
        <f t="shared" si="29"/>
        <v>ok</v>
      </c>
      <c r="AM63" s="111">
        <f t="shared" si="27"/>
        <v>0</v>
      </c>
      <c r="AN63" s="112">
        <f t="shared" si="26"/>
        <v>0</v>
      </c>
      <c r="AO63" s="112">
        <f t="shared" si="26"/>
        <v>0</v>
      </c>
      <c r="AP63" s="112">
        <f t="shared" si="26"/>
        <v>0</v>
      </c>
      <c r="AQ63" s="112">
        <f t="shared" si="26"/>
        <v>0</v>
      </c>
      <c r="AR63" s="112">
        <f t="shared" si="26"/>
        <v>0</v>
      </c>
      <c r="AS63" s="112">
        <f t="shared" si="26"/>
        <v>0</v>
      </c>
      <c r="AT63" s="112">
        <f t="shared" si="26"/>
        <v>0</v>
      </c>
      <c r="AU63" s="112">
        <f t="shared" si="26"/>
        <v>0</v>
      </c>
      <c r="AV63" s="112">
        <f t="shared" si="26"/>
        <v>0</v>
      </c>
      <c r="AW63" s="112">
        <f t="shared" si="26"/>
        <v>0</v>
      </c>
      <c r="AX63" s="112">
        <f t="shared" si="26"/>
        <v>0</v>
      </c>
      <c r="AY63" s="112">
        <f t="shared" si="26"/>
        <v>0</v>
      </c>
      <c r="AZ63" s="112">
        <f t="shared" si="26"/>
        <v>0</v>
      </c>
      <c r="BA63" s="112">
        <f t="shared" si="26"/>
        <v>0</v>
      </c>
      <c r="BB63" s="122">
        <f t="shared" ref="BB63:BB122" si="30">IF(ISERROR(SEARCH($BB$2,K63)),0,1)</f>
        <v>0</v>
      </c>
    </row>
    <row r="64" spans="1:54" customFormat="1" ht="36" x14ac:dyDescent="0.25">
      <c r="A64" s="48" t="s">
        <v>486</v>
      </c>
      <c r="B64" s="48" t="s">
        <v>265</v>
      </c>
      <c r="C64" s="48" t="s">
        <v>125</v>
      </c>
      <c r="D64" s="86" t="s">
        <v>259</v>
      </c>
      <c r="E64" s="20" t="s">
        <v>497</v>
      </c>
      <c r="F64" s="16" t="s">
        <v>195</v>
      </c>
      <c r="G64" s="20" t="s">
        <v>196</v>
      </c>
      <c r="H64" s="16"/>
      <c r="I64" s="68" t="str">
        <f t="shared" si="1"/>
        <v>Vraag vervallen</v>
      </c>
      <c r="J64" s="22" t="s">
        <v>183</v>
      </c>
      <c r="K64" s="33"/>
      <c r="L64" s="81"/>
      <c r="M64" s="46"/>
      <c r="N64" s="46"/>
      <c r="O64" s="46"/>
      <c r="P64" s="39"/>
      <c r="Q64" s="34"/>
      <c r="R64" s="34"/>
      <c r="S64" s="34"/>
      <c r="T64" s="34"/>
      <c r="U64" s="34"/>
      <c r="V64" s="34"/>
      <c r="W64" s="36" t="str">
        <f t="shared" si="22"/>
        <v>Vervallen</v>
      </c>
      <c r="X64" s="52">
        <f t="shared" si="24"/>
        <v>1</v>
      </c>
      <c r="Y64" s="56" t="s">
        <v>486</v>
      </c>
      <c r="Z64" s="35">
        <v>1</v>
      </c>
      <c r="AA64" s="35">
        <v>1</v>
      </c>
      <c r="AB64" s="35"/>
      <c r="AC64" s="35"/>
      <c r="AD64" s="35"/>
      <c r="AE64" s="35"/>
      <c r="AF64" s="35"/>
      <c r="AG64" s="35"/>
      <c r="AH64" s="69"/>
      <c r="AI64" s="65"/>
      <c r="AJ64" s="65">
        <v>3</v>
      </c>
      <c r="AK64" s="66" t="str">
        <f t="shared" si="28"/>
        <v>ok</v>
      </c>
      <c r="AL64" s="66" t="str">
        <f t="shared" si="29"/>
        <v>nok</v>
      </c>
      <c r="AM64" s="111">
        <f t="shared" si="27"/>
        <v>0</v>
      </c>
      <c r="AN64" s="112">
        <f t="shared" si="26"/>
        <v>0</v>
      </c>
      <c r="AO64" s="112">
        <f t="shared" si="26"/>
        <v>0</v>
      </c>
      <c r="AP64" s="112">
        <f t="shared" si="26"/>
        <v>0</v>
      </c>
      <c r="AQ64" s="112">
        <f t="shared" si="26"/>
        <v>0</v>
      </c>
      <c r="AR64" s="112">
        <f t="shared" si="26"/>
        <v>0</v>
      </c>
      <c r="AS64" s="112">
        <f t="shared" si="26"/>
        <v>0</v>
      </c>
      <c r="AT64" s="112">
        <f t="shared" si="26"/>
        <v>0</v>
      </c>
      <c r="AU64" s="112">
        <f t="shared" si="26"/>
        <v>0</v>
      </c>
      <c r="AV64" s="112">
        <f t="shared" si="26"/>
        <v>0</v>
      </c>
      <c r="AW64" s="112">
        <f t="shared" si="26"/>
        <v>0</v>
      </c>
      <c r="AX64" s="112">
        <f t="shared" si="26"/>
        <v>0</v>
      </c>
      <c r="AY64" s="112">
        <f t="shared" si="26"/>
        <v>0</v>
      </c>
      <c r="AZ64" s="112">
        <f t="shared" si="26"/>
        <v>0</v>
      </c>
      <c r="BA64" s="112">
        <f t="shared" si="26"/>
        <v>0</v>
      </c>
      <c r="BB64" s="122">
        <f t="shared" si="30"/>
        <v>0</v>
      </c>
    </row>
    <row r="65" spans="1:54" customFormat="1" ht="24" x14ac:dyDescent="0.25">
      <c r="A65" s="49" t="s">
        <v>489</v>
      </c>
      <c r="B65" s="49" t="s">
        <v>498</v>
      </c>
      <c r="C65" s="48" t="s">
        <v>125</v>
      </c>
      <c r="D65" s="86" t="s">
        <v>267</v>
      </c>
      <c r="E65" s="18" t="s">
        <v>499</v>
      </c>
      <c r="F65" s="17" t="s">
        <v>138</v>
      </c>
      <c r="G65" s="18" t="s">
        <v>182</v>
      </c>
      <c r="H65" s="16"/>
      <c r="I65" s="68" t="str">
        <f t="shared" si="1"/>
        <v>Vraag vervallen</v>
      </c>
      <c r="J65" s="22" t="s">
        <v>183</v>
      </c>
      <c r="K65" s="19" t="s">
        <v>261</v>
      </c>
      <c r="L65" s="81"/>
      <c r="M65" s="46"/>
      <c r="N65" s="46"/>
      <c r="O65" s="46"/>
      <c r="P65" s="39"/>
      <c r="Q65" s="34"/>
      <c r="R65" s="34"/>
      <c r="S65" s="34"/>
      <c r="T65" s="34"/>
      <c r="U65" s="34"/>
      <c r="V65" s="34"/>
      <c r="W65" s="36" t="str">
        <f t="shared" si="22"/>
        <v>Vervallen</v>
      </c>
      <c r="X65" s="52">
        <f t="shared" si="24"/>
        <v>1</v>
      </c>
      <c r="Y65" s="56" t="s">
        <v>489</v>
      </c>
      <c r="Z65" s="35">
        <v>1</v>
      </c>
      <c r="AA65" s="35">
        <v>1</v>
      </c>
      <c r="AB65" s="35"/>
      <c r="AC65" s="35">
        <v>1</v>
      </c>
      <c r="AD65" s="35"/>
      <c r="AE65" s="35"/>
      <c r="AF65" s="35"/>
      <c r="AG65" s="35"/>
      <c r="AH65" s="69"/>
      <c r="AI65" s="65"/>
      <c r="AJ65" s="65">
        <v>3</v>
      </c>
      <c r="AK65" s="66" t="str">
        <f t="shared" si="28"/>
        <v>ok</v>
      </c>
      <c r="AL65" s="66" t="str">
        <f t="shared" si="29"/>
        <v>nok</v>
      </c>
      <c r="AM65" s="111">
        <f t="shared" si="27"/>
        <v>0</v>
      </c>
      <c r="AN65" s="112">
        <f t="shared" ref="AN65:BA74" si="31">IF(AND(AN$1="Nee",$C65=AN$2),-1,0)</f>
        <v>0</v>
      </c>
      <c r="AO65" s="112">
        <f t="shared" si="31"/>
        <v>0</v>
      </c>
      <c r="AP65" s="112">
        <f t="shared" si="31"/>
        <v>0</v>
      </c>
      <c r="AQ65" s="112">
        <f t="shared" si="31"/>
        <v>0</v>
      </c>
      <c r="AR65" s="112">
        <f t="shared" si="31"/>
        <v>0</v>
      </c>
      <c r="AS65" s="112">
        <f t="shared" si="31"/>
        <v>0</v>
      </c>
      <c r="AT65" s="112">
        <f t="shared" si="31"/>
        <v>0</v>
      </c>
      <c r="AU65" s="112">
        <f t="shared" si="31"/>
        <v>0</v>
      </c>
      <c r="AV65" s="112">
        <f t="shared" si="31"/>
        <v>0</v>
      </c>
      <c r="AW65" s="112">
        <f t="shared" si="31"/>
        <v>0</v>
      </c>
      <c r="AX65" s="112">
        <f t="shared" si="31"/>
        <v>0</v>
      </c>
      <c r="AY65" s="112">
        <f t="shared" si="31"/>
        <v>0</v>
      </c>
      <c r="AZ65" s="112">
        <f t="shared" si="31"/>
        <v>0</v>
      </c>
      <c r="BA65" s="112">
        <f t="shared" si="31"/>
        <v>0</v>
      </c>
      <c r="BB65" s="122">
        <f t="shared" si="30"/>
        <v>0</v>
      </c>
    </row>
    <row r="66" spans="1:54" customFormat="1" ht="252" x14ac:dyDescent="0.25">
      <c r="A66" s="48" t="s">
        <v>491</v>
      </c>
      <c r="B66" s="48" t="s">
        <v>500</v>
      </c>
      <c r="C66" s="48" t="s">
        <v>125</v>
      </c>
      <c r="D66" s="86" t="s">
        <v>501</v>
      </c>
      <c r="E66" s="18" t="s">
        <v>502</v>
      </c>
      <c r="F66" s="17" t="s">
        <v>138</v>
      </c>
      <c r="G66" s="18" t="s">
        <v>182</v>
      </c>
      <c r="H66" s="16"/>
      <c r="I66" s="68" t="str">
        <f t="shared" si="1"/>
        <v>Vraag vervallen</v>
      </c>
      <c r="J66" s="22" t="s">
        <v>183</v>
      </c>
      <c r="K66" s="19" t="s">
        <v>503</v>
      </c>
      <c r="L66" s="81"/>
      <c r="M66" s="46"/>
      <c r="N66" s="46"/>
      <c r="O66" s="46"/>
      <c r="P66" s="39"/>
      <c r="Q66" s="34"/>
      <c r="R66" s="34"/>
      <c r="S66" s="34"/>
      <c r="T66" s="34"/>
      <c r="U66" s="34"/>
      <c r="V66" s="34"/>
      <c r="W66" s="36" t="str">
        <f t="shared" si="22"/>
        <v>Vervallen</v>
      </c>
      <c r="X66" s="52">
        <f t="shared" si="24"/>
        <v>1</v>
      </c>
      <c r="Y66" s="56" t="s">
        <v>491</v>
      </c>
      <c r="Z66" s="35">
        <v>1</v>
      </c>
      <c r="AA66" s="35">
        <v>1</v>
      </c>
      <c r="AB66" s="35"/>
      <c r="AC66" s="35">
        <v>1</v>
      </c>
      <c r="AD66" s="35"/>
      <c r="AE66" s="35"/>
      <c r="AF66" s="35"/>
      <c r="AG66" s="35"/>
      <c r="AH66" s="69"/>
      <c r="AI66" s="65"/>
      <c r="AJ66" s="65">
        <v>2</v>
      </c>
      <c r="AK66" s="66" t="str">
        <f t="shared" si="28"/>
        <v>ok</v>
      </c>
      <c r="AL66" s="66" t="str">
        <f t="shared" si="29"/>
        <v>nok</v>
      </c>
      <c r="AM66" s="111">
        <f t="shared" si="27"/>
        <v>0</v>
      </c>
      <c r="AN66" s="112">
        <f t="shared" si="31"/>
        <v>0</v>
      </c>
      <c r="AO66" s="112">
        <f t="shared" si="31"/>
        <v>0</v>
      </c>
      <c r="AP66" s="112">
        <f t="shared" si="31"/>
        <v>0</v>
      </c>
      <c r="AQ66" s="112">
        <f t="shared" si="31"/>
        <v>0</v>
      </c>
      <c r="AR66" s="112">
        <f t="shared" si="31"/>
        <v>0</v>
      </c>
      <c r="AS66" s="112">
        <f t="shared" si="31"/>
        <v>0</v>
      </c>
      <c r="AT66" s="112">
        <f t="shared" si="31"/>
        <v>0</v>
      </c>
      <c r="AU66" s="112">
        <f t="shared" si="31"/>
        <v>0</v>
      </c>
      <c r="AV66" s="112">
        <f t="shared" si="31"/>
        <v>0</v>
      </c>
      <c r="AW66" s="112">
        <f t="shared" si="31"/>
        <v>0</v>
      </c>
      <c r="AX66" s="112">
        <f t="shared" si="31"/>
        <v>0</v>
      </c>
      <c r="AY66" s="112">
        <f t="shared" si="31"/>
        <v>0</v>
      </c>
      <c r="AZ66" s="112">
        <f t="shared" si="31"/>
        <v>0</v>
      </c>
      <c r="BA66" s="112">
        <f t="shared" si="31"/>
        <v>0</v>
      </c>
      <c r="BB66" s="122">
        <f t="shared" si="30"/>
        <v>0</v>
      </c>
    </row>
    <row r="67" spans="1:54" customFormat="1" ht="288" x14ac:dyDescent="0.25">
      <c r="A67" s="48" t="s">
        <v>494</v>
      </c>
      <c r="B67" s="48" t="s">
        <v>504</v>
      </c>
      <c r="C67" s="48" t="s">
        <v>125</v>
      </c>
      <c r="D67" s="86" t="s">
        <v>501</v>
      </c>
      <c r="E67" s="18" t="s">
        <v>505</v>
      </c>
      <c r="F67" s="17" t="s">
        <v>195</v>
      </c>
      <c r="G67" s="20" t="s">
        <v>222</v>
      </c>
      <c r="H67" s="16" t="s">
        <v>342</v>
      </c>
      <c r="I67" s="68" t="str">
        <f t="shared" si="1"/>
        <v>Vraag vervallen</v>
      </c>
      <c r="J67" s="22" t="s">
        <v>183</v>
      </c>
      <c r="K67" s="19" t="s">
        <v>506</v>
      </c>
      <c r="L67" s="81"/>
      <c r="M67" s="46"/>
      <c r="N67" s="46"/>
      <c r="O67" s="46"/>
      <c r="P67" s="39"/>
      <c r="Q67" s="34"/>
      <c r="R67" s="34"/>
      <c r="S67" s="34"/>
      <c r="T67" s="34"/>
      <c r="U67" s="34"/>
      <c r="V67" s="34"/>
      <c r="W67" s="36" t="str">
        <f t="shared" ref="W67:W98" si="32">IF(AND(OR(_OnPrem*Z67=1,_ICT_UMC*AA67=1,_KOPPELING*AB67=1,_SaaS*AC67=1,_Support*AD67=1,_SLA_EDU*AE67=1,_Medisch*AF67=1,_Data*AG67=1,_Toev0*AH67),X67=1,AK67="ok",AL67="ok",AM67=0),"Uitvragen","Vervallen")</f>
        <v>Vervallen</v>
      </c>
      <c r="X67" s="52">
        <f t="shared" si="24"/>
        <v>1</v>
      </c>
      <c r="Y67" s="56" t="s">
        <v>494</v>
      </c>
      <c r="Z67" s="35">
        <v>1</v>
      </c>
      <c r="AA67" s="35">
        <v>1</v>
      </c>
      <c r="AB67" s="35"/>
      <c r="AC67" s="35">
        <v>1</v>
      </c>
      <c r="AD67" s="35"/>
      <c r="AE67" s="35"/>
      <c r="AF67" s="35"/>
      <c r="AG67" s="35"/>
      <c r="AH67" s="69"/>
      <c r="AI67" s="65"/>
      <c r="AJ67" s="65">
        <v>2</v>
      </c>
      <c r="AK67" s="66" t="str">
        <f t="shared" si="28"/>
        <v>ok</v>
      </c>
      <c r="AL67" s="66" t="str">
        <f t="shared" si="29"/>
        <v>nok</v>
      </c>
      <c r="AM67" s="111">
        <f t="shared" si="27"/>
        <v>0</v>
      </c>
      <c r="AN67" s="112">
        <f t="shared" si="31"/>
        <v>0</v>
      </c>
      <c r="AO67" s="112">
        <f t="shared" si="31"/>
        <v>0</v>
      </c>
      <c r="AP67" s="112">
        <f t="shared" si="31"/>
        <v>0</v>
      </c>
      <c r="AQ67" s="112">
        <f t="shared" si="31"/>
        <v>0</v>
      </c>
      <c r="AR67" s="112">
        <f t="shared" si="31"/>
        <v>0</v>
      </c>
      <c r="AS67" s="112">
        <f t="shared" si="31"/>
        <v>0</v>
      </c>
      <c r="AT67" s="112">
        <f t="shared" si="31"/>
        <v>0</v>
      </c>
      <c r="AU67" s="112">
        <f t="shared" si="31"/>
        <v>0</v>
      </c>
      <c r="AV67" s="112">
        <f t="shared" si="31"/>
        <v>0</v>
      </c>
      <c r="AW67" s="112">
        <f t="shared" si="31"/>
        <v>0</v>
      </c>
      <c r="AX67" s="112">
        <f t="shared" si="31"/>
        <v>0</v>
      </c>
      <c r="AY67" s="112">
        <f t="shared" si="31"/>
        <v>0</v>
      </c>
      <c r="AZ67" s="112">
        <f t="shared" si="31"/>
        <v>0</v>
      </c>
      <c r="BA67" s="112">
        <f t="shared" si="31"/>
        <v>0</v>
      </c>
      <c r="BB67" s="122">
        <f t="shared" si="30"/>
        <v>0</v>
      </c>
    </row>
    <row r="68" spans="1:54" customFormat="1" ht="60" x14ac:dyDescent="0.25">
      <c r="A68" s="48" t="s">
        <v>258</v>
      </c>
      <c r="B68" s="48" t="s">
        <v>262</v>
      </c>
      <c r="C68" s="48" t="s">
        <v>125</v>
      </c>
      <c r="D68" s="86" t="s">
        <v>263</v>
      </c>
      <c r="E68" s="18" t="s">
        <v>264</v>
      </c>
      <c r="F68" s="17" t="s">
        <v>138</v>
      </c>
      <c r="G68" s="18" t="s">
        <v>182</v>
      </c>
      <c r="H68" s="32"/>
      <c r="I68" s="68" t="str">
        <f t="shared" si="1"/>
        <v>Nog te beantwoorden</v>
      </c>
      <c r="J68" s="22" t="s">
        <v>183</v>
      </c>
      <c r="K68" s="19"/>
      <c r="L68" s="81"/>
      <c r="M68" s="46"/>
      <c r="N68" s="46"/>
      <c r="O68" s="46"/>
      <c r="P68" s="39"/>
      <c r="Q68" s="34"/>
      <c r="R68" s="34"/>
      <c r="S68" s="34"/>
      <c r="T68" s="34"/>
      <c r="U68" s="34"/>
      <c r="V68" s="34"/>
      <c r="W68" s="36" t="str">
        <f t="shared" si="32"/>
        <v>Uitvragen</v>
      </c>
      <c r="X68" s="52">
        <f t="shared" si="24"/>
        <v>1</v>
      </c>
      <c r="Y68" s="56" t="s">
        <v>258</v>
      </c>
      <c r="Z68" s="35">
        <v>1</v>
      </c>
      <c r="AA68" s="35">
        <v>1</v>
      </c>
      <c r="AB68" s="35">
        <v>1</v>
      </c>
      <c r="AC68" s="35">
        <v>1</v>
      </c>
      <c r="AD68" s="35"/>
      <c r="AE68" s="35"/>
      <c r="AF68" s="35"/>
      <c r="AG68" s="35"/>
      <c r="AH68" s="69"/>
      <c r="AI68" s="65"/>
      <c r="AJ68" s="65"/>
      <c r="AK68" s="66" t="str">
        <f t="shared" si="28"/>
        <v>ok</v>
      </c>
      <c r="AL68" s="66" t="str">
        <f t="shared" si="29"/>
        <v>ok</v>
      </c>
      <c r="AM68" s="111">
        <f t="shared" si="27"/>
        <v>0</v>
      </c>
      <c r="AN68" s="112">
        <f t="shared" si="31"/>
        <v>0</v>
      </c>
      <c r="AO68" s="112">
        <f t="shared" si="31"/>
        <v>0</v>
      </c>
      <c r="AP68" s="112">
        <f t="shared" si="31"/>
        <v>0</v>
      </c>
      <c r="AQ68" s="112">
        <f t="shared" si="31"/>
        <v>0</v>
      </c>
      <c r="AR68" s="112">
        <f t="shared" si="31"/>
        <v>0</v>
      </c>
      <c r="AS68" s="112">
        <f t="shared" si="31"/>
        <v>0</v>
      </c>
      <c r="AT68" s="112">
        <f t="shared" si="31"/>
        <v>0</v>
      </c>
      <c r="AU68" s="112">
        <f t="shared" si="31"/>
        <v>0</v>
      </c>
      <c r="AV68" s="112">
        <f t="shared" si="31"/>
        <v>0</v>
      </c>
      <c r="AW68" s="112">
        <f t="shared" si="31"/>
        <v>0</v>
      </c>
      <c r="AX68" s="112">
        <f t="shared" si="31"/>
        <v>0</v>
      </c>
      <c r="AY68" s="112">
        <f t="shared" si="31"/>
        <v>0</v>
      </c>
      <c r="AZ68" s="112">
        <f t="shared" si="31"/>
        <v>0</v>
      </c>
      <c r="BA68" s="112">
        <f t="shared" si="31"/>
        <v>0</v>
      </c>
      <c r="BB68" s="122">
        <f t="shared" si="30"/>
        <v>0</v>
      </c>
    </row>
    <row r="69" spans="1:54" customFormat="1" ht="24" x14ac:dyDescent="0.25">
      <c r="A69" s="48" t="s">
        <v>265</v>
      </c>
      <c r="B69" s="48" t="s">
        <v>266</v>
      </c>
      <c r="C69" s="48" t="s">
        <v>125</v>
      </c>
      <c r="D69" s="86" t="s">
        <v>267</v>
      </c>
      <c r="E69" s="18" t="s">
        <v>268</v>
      </c>
      <c r="F69" s="17" t="s">
        <v>195</v>
      </c>
      <c r="G69" s="18" t="s">
        <v>196</v>
      </c>
      <c r="H69" s="16"/>
      <c r="I69" s="68" t="str">
        <f t="shared" si="1"/>
        <v>Nog te beantwoorden</v>
      </c>
      <c r="J69" s="22" t="s">
        <v>183</v>
      </c>
      <c r="K69" s="19" t="s">
        <v>261</v>
      </c>
      <c r="L69" s="81"/>
      <c r="M69" s="46"/>
      <c r="N69" s="46"/>
      <c r="O69" s="46"/>
      <c r="P69" s="39"/>
      <c r="Q69" s="34"/>
      <c r="R69" s="34"/>
      <c r="S69" s="34"/>
      <c r="T69" s="34"/>
      <c r="U69" s="34"/>
      <c r="V69" s="34"/>
      <c r="W69" s="36" t="str">
        <f t="shared" si="32"/>
        <v>Uitvragen</v>
      </c>
      <c r="X69" s="52">
        <f t="shared" si="24"/>
        <v>1</v>
      </c>
      <c r="Y69" s="56" t="s">
        <v>265</v>
      </c>
      <c r="Z69" s="35">
        <v>1</v>
      </c>
      <c r="AA69" s="35">
        <v>1</v>
      </c>
      <c r="AB69" s="35"/>
      <c r="AC69" s="35">
        <v>1</v>
      </c>
      <c r="AD69" s="35"/>
      <c r="AE69" s="35"/>
      <c r="AF69" s="35"/>
      <c r="AG69" s="35"/>
      <c r="AH69" s="69"/>
      <c r="AI69" s="65">
        <v>2</v>
      </c>
      <c r="AJ69" s="65"/>
      <c r="AK69" s="66" t="str">
        <f t="shared" si="28"/>
        <v>ok</v>
      </c>
      <c r="AL69" s="66" t="str">
        <f t="shared" si="29"/>
        <v>ok</v>
      </c>
      <c r="AM69" s="111">
        <f t="shared" si="27"/>
        <v>0</v>
      </c>
      <c r="AN69" s="112">
        <f t="shared" si="31"/>
        <v>0</v>
      </c>
      <c r="AO69" s="112">
        <f t="shared" si="31"/>
        <v>0</v>
      </c>
      <c r="AP69" s="112">
        <f t="shared" si="31"/>
        <v>0</v>
      </c>
      <c r="AQ69" s="112">
        <f t="shared" si="31"/>
        <v>0</v>
      </c>
      <c r="AR69" s="112">
        <f t="shared" si="31"/>
        <v>0</v>
      </c>
      <c r="AS69" s="112">
        <f t="shared" si="31"/>
        <v>0</v>
      </c>
      <c r="AT69" s="112">
        <f t="shared" si="31"/>
        <v>0</v>
      </c>
      <c r="AU69" s="112">
        <f t="shared" si="31"/>
        <v>0</v>
      </c>
      <c r="AV69" s="112">
        <f t="shared" si="31"/>
        <v>0</v>
      </c>
      <c r="AW69" s="112">
        <f t="shared" si="31"/>
        <v>0</v>
      </c>
      <c r="AX69" s="112">
        <f t="shared" si="31"/>
        <v>0</v>
      </c>
      <c r="AY69" s="112">
        <f t="shared" si="31"/>
        <v>0</v>
      </c>
      <c r="AZ69" s="112">
        <f t="shared" si="31"/>
        <v>0</v>
      </c>
      <c r="BA69" s="112">
        <f t="shared" si="31"/>
        <v>0</v>
      </c>
      <c r="BB69" s="122">
        <f t="shared" si="30"/>
        <v>0</v>
      </c>
    </row>
    <row r="70" spans="1:54" customFormat="1" ht="48" x14ac:dyDescent="0.25">
      <c r="A70" s="48" t="s">
        <v>500</v>
      </c>
      <c r="B70" s="48" t="s">
        <v>507</v>
      </c>
      <c r="C70" s="48" t="s">
        <v>125</v>
      </c>
      <c r="D70" s="86" t="s">
        <v>508</v>
      </c>
      <c r="E70" s="18" t="s">
        <v>509</v>
      </c>
      <c r="F70" s="17" t="s">
        <v>138</v>
      </c>
      <c r="G70" s="18" t="s">
        <v>182</v>
      </c>
      <c r="H70" s="16"/>
      <c r="I70" s="68" t="str">
        <f t="shared" si="1"/>
        <v>Nog te beantwoorden</v>
      </c>
      <c r="J70" s="22" t="s">
        <v>183</v>
      </c>
      <c r="K70" s="19"/>
      <c r="L70" s="81"/>
      <c r="M70" s="46"/>
      <c r="N70" s="46"/>
      <c r="O70" s="46"/>
      <c r="P70" s="39"/>
      <c r="Q70" s="34"/>
      <c r="R70" s="34"/>
      <c r="S70" s="34"/>
      <c r="T70" s="34"/>
      <c r="U70" s="34"/>
      <c r="V70" s="34"/>
      <c r="W70" s="36" t="str">
        <f t="shared" si="32"/>
        <v>Uitvragen</v>
      </c>
      <c r="X70" s="52">
        <f t="shared" si="24"/>
        <v>1</v>
      </c>
      <c r="Y70" s="56" t="s">
        <v>500</v>
      </c>
      <c r="Z70" s="35">
        <v>1</v>
      </c>
      <c r="AA70" s="35">
        <v>1</v>
      </c>
      <c r="AB70" s="35"/>
      <c r="AC70" s="35">
        <v>1</v>
      </c>
      <c r="AD70" s="35"/>
      <c r="AE70" s="35"/>
      <c r="AF70" s="35"/>
      <c r="AG70" s="35"/>
      <c r="AH70" s="69"/>
      <c r="AI70" s="65"/>
      <c r="AJ70" s="65"/>
      <c r="AK70" s="66" t="str">
        <f t="shared" si="28"/>
        <v>ok</v>
      </c>
      <c r="AL70" s="66" t="str">
        <f t="shared" si="29"/>
        <v>ok</v>
      </c>
      <c r="AM70" s="111">
        <f t="shared" si="27"/>
        <v>0</v>
      </c>
      <c r="AN70" s="112">
        <f t="shared" si="31"/>
        <v>0</v>
      </c>
      <c r="AO70" s="112">
        <f t="shared" si="31"/>
        <v>0</v>
      </c>
      <c r="AP70" s="112">
        <f t="shared" si="31"/>
        <v>0</v>
      </c>
      <c r="AQ70" s="112">
        <f t="shared" si="31"/>
        <v>0</v>
      </c>
      <c r="AR70" s="112">
        <f t="shared" si="31"/>
        <v>0</v>
      </c>
      <c r="AS70" s="112">
        <f t="shared" si="31"/>
        <v>0</v>
      </c>
      <c r="AT70" s="112">
        <f t="shared" si="31"/>
        <v>0</v>
      </c>
      <c r="AU70" s="112">
        <f t="shared" si="31"/>
        <v>0</v>
      </c>
      <c r="AV70" s="112">
        <f t="shared" si="31"/>
        <v>0</v>
      </c>
      <c r="AW70" s="112">
        <f t="shared" si="31"/>
        <v>0</v>
      </c>
      <c r="AX70" s="112">
        <f t="shared" si="31"/>
        <v>0</v>
      </c>
      <c r="AY70" s="112">
        <f t="shared" si="31"/>
        <v>0</v>
      </c>
      <c r="AZ70" s="112">
        <f t="shared" si="31"/>
        <v>0</v>
      </c>
      <c r="BA70" s="112">
        <f t="shared" si="31"/>
        <v>0</v>
      </c>
      <c r="BB70" s="122">
        <f t="shared" si="30"/>
        <v>0</v>
      </c>
    </row>
    <row r="71" spans="1:54" customFormat="1" ht="72" x14ac:dyDescent="0.25">
      <c r="A71" s="48" t="s">
        <v>504</v>
      </c>
      <c r="B71" s="48" t="s">
        <v>510</v>
      </c>
      <c r="C71" s="48" t="s">
        <v>125</v>
      </c>
      <c r="D71" s="86" t="s">
        <v>511</v>
      </c>
      <c r="E71" s="18" t="s">
        <v>512</v>
      </c>
      <c r="F71" s="17" t="s">
        <v>138</v>
      </c>
      <c r="G71" s="18" t="s">
        <v>182</v>
      </c>
      <c r="H71" s="16"/>
      <c r="I71" s="68" t="str">
        <f t="shared" si="1"/>
        <v>Vraag vervallen</v>
      </c>
      <c r="J71" s="22" t="s">
        <v>183</v>
      </c>
      <c r="K71" s="19" t="s">
        <v>513</v>
      </c>
      <c r="L71" s="81"/>
      <c r="M71" s="46"/>
      <c r="N71" s="46"/>
      <c r="O71" s="46"/>
      <c r="P71" s="39"/>
      <c r="Q71" s="34"/>
      <c r="R71" s="34"/>
      <c r="S71" s="34"/>
      <c r="T71" s="34"/>
      <c r="U71" s="34"/>
      <c r="V71" s="34"/>
      <c r="W71" s="36" t="str">
        <f t="shared" si="32"/>
        <v>Vervallen</v>
      </c>
      <c r="X71" s="52">
        <f t="shared" si="24"/>
        <v>1</v>
      </c>
      <c r="Y71" s="56" t="s">
        <v>504</v>
      </c>
      <c r="Z71" s="35">
        <v>1</v>
      </c>
      <c r="AA71" s="35">
        <v>1</v>
      </c>
      <c r="AB71" s="35">
        <v>1</v>
      </c>
      <c r="AC71" s="35">
        <v>1</v>
      </c>
      <c r="AD71" s="35"/>
      <c r="AE71" s="35"/>
      <c r="AF71" s="35"/>
      <c r="AG71" s="35"/>
      <c r="AH71" s="69"/>
      <c r="AI71" s="65"/>
      <c r="AJ71" s="65">
        <v>2</v>
      </c>
      <c r="AK71" s="66" t="str">
        <f t="shared" si="28"/>
        <v>ok</v>
      </c>
      <c r="AL71" s="66" t="str">
        <f t="shared" si="29"/>
        <v>nok</v>
      </c>
      <c r="AM71" s="111">
        <f t="shared" si="27"/>
        <v>0</v>
      </c>
      <c r="AN71" s="112">
        <f t="shared" si="31"/>
        <v>0</v>
      </c>
      <c r="AO71" s="112">
        <f t="shared" si="31"/>
        <v>0</v>
      </c>
      <c r="AP71" s="112">
        <f t="shared" si="31"/>
        <v>0</v>
      </c>
      <c r="AQ71" s="112">
        <f t="shared" si="31"/>
        <v>0</v>
      </c>
      <c r="AR71" s="112">
        <f t="shared" si="31"/>
        <v>0</v>
      </c>
      <c r="AS71" s="112">
        <f t="shared" si="31"/>
        <v>0</v>
      </c>
      <c r="AT71" s="112">
        <f t="shared" si="31"/>
        <v>0</v>
      </c>
      <c r="AU71" s="112">
        <f t="shared" si="31"/>
        <v>0</v>
      </c>
      <c r="AV71" s="112">
        <f t="shared" si="31"/>
        <v>0</v>
      </c>
      <c r="AW71" s="112">
        <f t="shared" si="31"/>
        <v>0</v>
      </c>
      <c r="AX71" s="112">
        <f t="shared" si="31"/>
        <v>0</v>
      </c>
      <c r="AY71" s="112">
        <f t="shared" si="31"/>
        <v>0</v>
      </c>
      <c r="AZ71" s="112">
        <f t="shared" si="31"/>
        <v>0</v>
      </c>
      <c r="BA71" s="112">
        <f t="shared" si="31"/>
        <v>0</v>
      </c>
      <c r="BB71" s="122">
        <f t="shared" si="30"/>
        <v>0</v>
      </c>
    </row>
    <row r="72" spans="1:54" customFormat="1" ht="48" x14ac:dyDescent="0.25">
      <c r="A72" s="48" t="s">
        <v>262</v>
      </c>
      <c r="B72" s="48" t="s">
        <v>514</v>
      </c>
      <c r="C72" s="48" t="s">
        <v>125</v>
      </c>
      <c r="D72" s="86" t="s">
        <v>511</v>
      </c>
      <c r="E72" s="18" t="s">
        <v>515</v>
      </c>
      <c r="F72" s="17" t="s">
        <v>195</v>
      </c>
      <c r="G72" s="20" t="s">
        <v>222</v>
      </c>
      <c r="H72" s="16" t="s">
        <v>333</v>
      </c>
      <c r="I72" s="68" t="str">
        <f t="shared" si="1"/>
        <v>Vraag vervallen</v>
      </c>
      <c r="J72" s="22" t="s">
        <v>183</v>
      </c>
      <c r="K72" s="19" t="s">
        <v>513</v>
      </c>
      <c r="L72" s="81"/>
      <c r="M72" s="46"/>
      <c r="N72" s="46"/>
      <c r="O72" s="46"/>
      <c r="P72" s="39"/>
      <c r="Q72" s="34"/>
      <c r="R72" s="34"/>
      <c r="S72" s="34"/>
      <c r="T72" s="34"/>
      <c r="U72" s="34"/>
      <c r="V72" s="34"/>
      <c r="W72" s="36" t="str">
        <f t="shared" si="32"/>
        <v>Vervallen</v>
      </c>
      <c r="X72" s="52">
        <f t="shared" ref="X72:X103" si="33">IF(OR(AND(LEFT(E72,9)&lt;&gt;"Voeg hier",_KnockOut="Ja",OR(F72="Knockout Eis",F72="Gunningscriteria")),AND(_Verificatie="Ja",OR(F72="Verificatie",F72="Gewenst"))),1,-1)</f>
        <v>1</v>
      </c>
      <c r="Y72" s="56" t="s">
        <v>262</v>
      </c>
      <c r="Z72" s="35">
        <v>1</v>
      </c>
      <c r="AA72" s="35">
        <v>1</v>
      </c>
      <c r="AB72" s="35">
        <v>1</v>
      </c>
      <c r="AC72" s="35">
        <v>1</v>
      </c>
      <c r="AD72" s="35"/>
      <c r="AE72" s="35"/>
      <c r="AF72" s="35"/>
      <c r="AG72" s="35"/>
      <c r="AH72" s="69"/>
      <c r="AI72" s="65"/>
      <c r="AJ72" s="65">
        <v>2</v>
      </c>
      <c r="AK72" s="66" t="str">
        <f t="shared" si="28"/>
        <v>ok</v>
      </c>
      <c r="AL72" s="66" t="str">
        <f t="shared" si="29"/>
        <v>nok</v>
      </c>
      <c r="AM72" s="111">
        <f t="shared" si="27"/>
        <v>0</v>
      </c>
      <c r="AN72" s="112">
        <f t="shared" si="31"/>
        <v>0</v>
      </c>
      <c r="AO72" s="112">
        <f t="shared" si="31"/>
        <v>0</v>
      </c>
      <c r="AP72" s="112">
        <f t="shared" si="31"/>
        <v>0</v>
      </c>
      <c r="AQ72" s="112">
        <f t="shared" si="31"/>
        <v>0</v>
      </c>
      <c r="AR72" s="112">
        <f t="shared" si="31"/>
        <v>0</v>
      </c>
      <c r="AS72" s="112">
        <f t="shared" si="31"/>
        <v>0</v>
      </c>
      <c r="AT72" s="112">
        <f t="shared" si="31"/>
        <v>0</v>
      </c>
      <c r="AU72" s="112">
        <f t="shared" si="31"/>
        <v>0</v>
      </c>
      <c r="AV72" s="112">
        <f t="shared" si="31"/>
        <v>0</v>
      </c>
      <c r="AW72" s="112">
        <f t="shared" si="31"/>
        <v>0</v>
      </c>
      <c r="AX72" s="112">
        <f t="shared" si="31"/>
        <v>0</v>
      </c>
      <c r="AY72" s="112">
        <f t="shared" si="31"/>
        <v>0</v>
      </c>
      <c r="AZ72" s="112">
        <f t="shared" si="31"/>
        <v>0</v>
      </c>
      <c r="BA72" s="112">
        <f t="shared" si="31"/>
        <v>0</v>
      </c>
      <c r="BB72" s="122">
        <f t="shared" si="30"/>
        <v>0</v>
      </c>
    </row>
    <row r="73" spans="1:54" customFormat="1" ht="72" x14ac:dyDescent="0.25">
      <c r="A73" s="48" t="s">
        <v>516</v>
      </c>
      <c r="B73" s="48" t="s">
        <v>517</v>
      </c>
      <c r="C73" s="48" t="s">
        <v>125</v>
      </c>
      <c r="D73" s="86" t="s">
        <v>518</v>
      </c>
      <c r="E73" s="18" t="s">
        <v>519</v>
      </c>
      <c r="F73" s="17" t="s">
        <v>138</v>
      </c>
      <c r="G73" s="18" t="s">
        <v>182</v>
      </c>
      <c r="H73" s="17"/>
      <c r="I73" s="68" t="str">
        <f t="shared" si="1"/>
        <v>Vraag vervallen</v>
      </c>
      <c r="J73" s="22" t="s">
        <v>183</v>
      </c>
      <c r="K73" s="19"/>
      <c r="L73" s="81"/>
      <c r="M73" s="46"/>
      <c r="N73" s="46"/>
      <c r="O73" s="46"/>
      <c r="P73" s="39"/>
      <c r="Q73" s="34"/>
      <c r="R73" s="34"/>
      <c r="S73" s="34"/>
      <c r="T73" s="34"/>
      <c r="U73" s="34"/>
      <c r="V73" s="34"/>
      <c r="W73" s="36" t="str">
        <f t="shared" si="32"/>
        <v>Vervallen</v>
      </c>
      <c r="X73" s="52">
        <f t="shared" si="33"/>
        <v>1</v>
      </c>
      <c r="Y73" s="56" t="s">
        <v>516</v>
      </c>
      <c r="Z73" s="35">
        <v>1</v>
      </c>
      <c r="AA73" s="35"/>
      <c r="AB73" s="35">
        <v>1</v>
      </c>
      <c r="AC73" s="35">
        <v>1</v>
      </c>
      <c r="AD73" s="35">
        <v>1</v>
      </c>
      <c r="AE73" s="35"/>
      <c r="AF73" s="35"/>
      <c r="AG73" s="35"/>
      <c r="AH73" s="69"/>
      <c r="AI73" s="65"/>
      <c r="AJ73" s="65">
        <v>2</v>
      </c>
      <c r="AK73" s="66" t="str">
        <f t="shared" si="28"/>
        <v>ok</v>
      </c>
      <c r="AL73" s="66" t="str">
        <f t="shared" si="29"/>
        <v>nok</v>
      </c>
      <c r="AM73" s="111">
        <f t="shared" si="27"/>
        <v>0</v>
      </c>
      <c r="AN73" s="112">
        <f t="shared" si="31"/>
        <v>0</v>
      </c>
      <c r="AO73" s="112">
        <f t="shared" si="31"/>
        <v>0</v>
      </c>
      <c r="AP73" s="112">
        <f t="shared" si="31"/>
        <v>0</v>
      </c>
      <c r="AQ73" s="112">
        <f t="shared" si="31"/>
        <v>0</v>
      </c>
      <c r="AR73" s="112">
        <f t="shared" si="31"/>
        <v>0</v>
      </c>
      <c r="AS73" s="112">
        <f t="shared" si="31"/>
        <v>0</v>
      </c>
      <c r="AT73" s="112">
        <f t="shared" si="31"/>
        <v>0</v>
      </c>
      <c r="AU73" s="112">
        <f t="shared" si="31"/>
        <v>0</v>
      </c>
      <c r="AV73" s="112">
        <f t="shared" si="31"/>
        <v>0</v>
      </c>
      <c r="AW73" s="112">
        <f t="shared" si="31"/>
        <v>0</v>
      </c>
      <c r="AX73" s="112">
        <f t="shared" si="31"/>
        <v>0</v>
      </c>
      <c r="AY73" s="112">
        <f t="shared" si="31"/>
        <v>0</v>
      </c>
      <c r="AZ73" s="112">
        <f t="shared" si="31"/>
        <v>0</v>
      </c>
      <c r="BA73" s="112">
        <f t="shared" si="31"/>
        <v>0</v>
      </c>
      <c r="BB73" s="122">
        <f t="shared" si="30"/>
        <v>0</v>
      </c>
    </row>
    <row r="74" spans="1:54" customFormat="1" ht="72" x14ac:dyDescent="0.25">
      <c r="A74" s="48" t="s">
        <v>299</v>
      </c>
      <c r="B74" s="48" t="s">
        <v>517</v>
      </c>
      <c r="C74" s="48" t="s">
        <v>125</v>
      </c>
      <c r="D74" s="86" t="s">
        <v>518</v>
      </c>
      <c r="E74" s="18" t="s">
        <v>520</v>
      </c>
      <c r="F74" s="17" t="s">
        <v>138</v>
      </c>
      <c r="G74" s="18" t="s">
        <v>182</v>
      </c>
      <c r="H74" s="17"/>
      <c r="I74" s="68" t="str">
        <f t="shared" si="1"/>
        <v>Vraag vervallen</v>
      </c>
      <c r="J74" s="22" t="s">
        <v>183</v>
      </c>
      <c r="K74" s="19"/>
      <c r="L74" s="81"/>
      <c r="M74" s="46"/>
      <c r="N74" s="46"/>
      <c r="O74" s="46"/>
      <c r="P74" s="39"/>
      <c r="Q74" s="34"/>
      <c r="R74" s="34"/>
      <c r="S74" s="34"/>
      <c r="T74" s="34"/>
      <c r="U74" s="34"/>
      <c r="V74" s="34"/>
      <c r="W74" s="36" t="str">
        <f t="shared" si="32"/>
        <v>Vervallen</v>
      </c>
      <c r="X74" s="52">
        <f t="shared" si="33"/>
        <v>1</v>
      </c>
      <c r="Y74" s="56" t="s">
        <v>299</v>
      </c>
      <c r="Z74" s="35">
        <v>1</v>
      </c>
      <c r="AA74" s="35"/>
      <c r="AB74" s="35">
        <v>1</v>
      </c>
      <c r="AC74" s="35">
        <v>1</v>
      </c>
      <c r="AD74" s="35">
        <v>1</v>
      </c>
      <c r="AE74" s="35"/>
      <c r="AF74" s="35"/>
      <c r="AG74" s="35"/>
      <c r="AH74" s="69"/>
      <c r="AI74" s="65"/>
      <c r="AJ74" s="65">
        <v>3</v>
      </c>
      <c r="AK74" s="66" t="str">
        <f t="shared" si="28"/>
        <v>ok</v>
      </c>
      <c r="AL74" s="66" t="str">
        <f t="shared" si="29"/>
        <v>nok</v>
      </c>
      <c r="AM74" s="111">
        <f t="shared" si="27"/>
        <v>0</v>
      </c>
      <c r="AN74" s="112">
        <f t="shared" si="31"/>
        <v>0</v>
      </c>
      <c r="AO74" s="112">
        <f t="shared" si="31"/>
        <v>0</v>
      </c>
      <c r="AP74" s="112">
        <f t="shared" si="31"/>
        <v>0</v>
      </c>
      <c r="AQ74" s="112">
        <f t="shared" si="31"/>
        <v>0</v>
      </c>
      <c r="AR74" s="112">
        <f t="shared" si="31"/>
        <v>0</v>
      </c>
      <c r="AS74" s="112">
        <f t="shared" si="31"/>
        <v>0</v>
      </c>
      <c r="AT74" s="112">
        <f t="shared" si="31"/>
        <v>0</v>
      </c>
      <c r="AU74" s="112">
        <f t="shared" si="31"/>
        <v>0</v>
      </c>
      <c r="AV74" s="112">
        <f t="shared" si="31"/>
        <v>0</v>
      </c>
      <c r="AW74" s="112">
        <f t="shared" si="31"/>
        <v>0</v>
      </c>
      <c r="AX74" s="112">
        <f t="shared" si="31"/>
        <v>0</v>
      </c>
      <c r="AY74" s="112">
        <f t="shared" si="31"/>
        <v>0</v>
      </c>
      <c r="AZ74" s="112">
        <f t="shared" si="31"/>
        <v>0</v>
      </c>
      <c r="BA74" s="112">
        <f t="shared" si="31"/>
        <v>0</v>
      </c>
      <c r="BB74" s="122">
        <f t="shared" si="30"/>
        <v>0</v>
      </c>
    </row>
    <row r="75" spans="1:54" customFormat="1" ht="96" x14ac:dyDescent="0.25">
      <c r="A75" s="48" t="s">
        <v>302</v>
      </c>
      <c r="B75" s="48" t="s">
        <v>521</v>
      </c>
      <c r="C75" s="48" t="s">
        <v>125</v>
      </c>
      <c r="D75" s="86" t="s">
        <v>522</v>
      </c>
      <c r="E75" s="58" t="s">
        <v>523</v>
      </c>
      <c r="F75" s="17" t="s">
        <v>138</v>
      </c>
      <c r="G75" s="18" t="s">
        <v>182</v>
      </c>
      <c r="H75" s="17"/>
      <c r="I75" s="68" t="str">
        <f t="shared" si="1"/>
        <v>Vraag vervallen</v>
      </c>
      <c r="J75" s="22" t="s">
        <v>183</v>
      </c>
      <c r="K75" s="19" t="s">
        <v>406</v>
      </c>
      <c r="L75" s="81"/>
      <c r="M75" s="46"/>
      <c r="N75" s="46"/>
      <c r="O75" s="46"/>
      <c r="P75" s="39"/>
      <c r="Q75" s="34"/>
      <c r="R75" s="34"/>
      <c r="S75" s="34"/>
      <c r="T75" s="34"/>
      <c r="U75" s="34"/>
      <c r="V75" s="34"/>
      <c r="W75" s="36" t="str">
        <f t="shared" si="32"/>
        <v>Vervallen</v>
      </c>
      <c r="X75" s="52">
        <f t="shared" si="33"/>
        <v>1</v>
      </c>
      <c r="Y75" s="56" t="s">
        <v>302</v>
      </c>
      <c r="Z75" s="35"/>
      <c r="AA75" s="35"/>
      <c r="AB75" s="35"/>
      <c r="AC75" s="35">
        <v>1</v>
      </c>
      <c r="AD75" s="35"/>
      <c r="AE75" s="35"/>
      <c r="AF75" s="35"/>
      <c r="AG75" s="35"/>
      <c r="AH75" s="69"/>
      <c r="AI75" s="65">
        <v>1</v>
      </c>
      <c r="AJ75" s="65"/>
      <c r="AK75" s="66" t="str">
        <f t="shared" si="28"/>
        <v>nok</v>
      </c>
      <c r="AL75" s="66" t="str">
        <f t="shared" si="29"/>
        <v>ok</v>
      </c>
      <c r="AM75" s="111">
        <f t="shared" si="27"/>
        <v>0</v>
      </c>
      <c r="AN75" s="112">
        <f t="shared" ref="AN75:BA84" si="34">IF(AND(AN$1="Nee",$C75=AN$2),-1,0)</f>
        <v>0</v>
      </c>
      <c r="AO75" s="112">
        <f t="shared" si="34"/>
        <v>0</v>
      </c>
      <c r="AP75" s="112">
        <f t="shared" si="34"/>
        <v>0</v>
      </c>
      <c r="AQ75" s="112">
        <f t="shared" si="34"/>
        <v>0</v>
      </c>
      <c r="AR75" s="112">
        <f t="shared" si="34"/>
        <v>0</v>
      </c>
      <c r="AS75" s="112">
        <f t="shared" si="34"/>
        <v>0</v>
      </c>
      <c r="AT75" s="112">
        <f t="shared" si="34"/>
        <v>0</v>
      </c>
      <c r="AU75" s="112">
        <f t="shared" si="34"/>
        <v>0</v>
      </c>
      <c r="AV75" s="112">
        <f t="shared" si="34"/>
        <v>0</v>
      </c>
      <c r="AW75" s="112">
        <f t="shared" si="34"/>
        <v>0</v>
      </c>
      <c r="AX75" s="112">
        <f t="shared" si="34"/>
        <v>0</v>
      </c>
      <c r="AY75" s="112">
        <f t="shared" si="34"/>
        <v>0</v>
      </c>
      <c r="AZ75" s="112">
        <f t="shared" si="34"/>
        <v>0</v>
      </c>
      <c r="BA75" s="112">
        <f t="shared" si="34"/>
        <v>0</v>
      </c>
      <c r="BB75" s="122">
        <f t="shared" si="30"/>
        <v>0</v>
      </c>
    </row>
    <row r="76" spans="1:54" customFormat="1" ht="24" x14ac:dyDescent="0.25">
      <c r="A76" s="48" t="s">
        <v>269</v>
      </c>
      <c r="B76" s="48" t="s">
        <v>270</v>
      </c>
      <c r="C76" s="48" t="s">
        <v>125</v>
      </c>
      <c r="D76" s="86" t="s">
        <v>259</v>
      </c>
      <c r="E76" s="20" t="s">
        <v>271</v>
      </c>
      <c r="F76" s="17" t="s">
        <v>138</v>
      </c>
      <c r="G76" s="18" t="s">
        <v>182</v>
      </c>
      <c r="H76" s="16"/>
      <c r="I76" s="68" t="str">
        <f t="shared" si="1"/>
        <v>Nog te beantwoorden</v>
      </c>
      <c r="J76" s="22" t="s">
        <v>183</v>
      </c>
      <c r="K76" s="19" t="s">
        <v>272</v>
      </c>
      <c r="L76" s="81"/>
      <c r="M76" s="46"/>
      <c r="N76" s="46"/>
      <c r="O76" s="46"/>
      <c r="P76" s="39"/>
      <c r="T76" s="34"/>
      <c r="U76" s="34"/>
      <c r="V76" s="34"/>
      <c r="W76" s="36" t="str">
        <f t="shared" si="32"/>
        <v>Uitvragen</v>
      </c>
      <c r="X76" s="52">
        <f t="shared" si="33"/>
        <v>1</v>
      </c>
      <c r="Y76" s="56" t="s">
        <v>269</v>
      </c>
      <c r="Z76" s="35">
        <v>1</v>
      </c>
      <c r="AA76" s="35">
        <v>1</v>
      </c>
      <c r="AB76" s="35"/>
      <c r="AC76" s="35"/>
      <c r="AD76" s="35"/>
      <c r="AE76" s="35"/>
      <c r="AF76" s="35"/>
      <c r="AG76" s="35"/>
      <c r="AH76" s="69"/>
      <c r="AI76" s="65"/>
      <c r="AJ76" s="65"/>
      <c r="AK76" s="66" t="str">
        <f t="shared" si="28"/>
        <v>ok</v>
      </c>
      <c r="AL76" s="66" t="str">
        <f t="shared" si="29"/>
        <v>ok</v>
      </c>
      <c r="AM76" s="111">
        <f t="shared" si="27"/>
        <v>0</v>
      </c>
      <c r="AN76" s="112">
        <f t="shared" si="34"/>
        <v>0</v>
      </c>
      <c r="AO76" s="112">
        <f t="shared" si="34"/>
        <v>0</v>
      </c>
      <c r="AP76" s="112">
        <f t="shared" si="34"/>
        <v>0</v>
      </c>
      <c r="AQ76" s="112">
        <f t="shared" si="34"/>
        <v>0</v>
      </c>
      <c r="AR76" s="112">
        <f t="shared" si="34"/>
        <v>0</v>
      </c>
      <c r="AS76" s="112">
        <f t="shared" si="34"/>
        <v>0</v>
      </c>
      <c r="AT76" s="112">
        <f t="shared" si="34"/>
        <v>0</v>
      </c>
      <c r="AU76" s="112">
        <f t="shared" si="34"/>
        <v>0</v>
      </c>
      <c r="AV76" s="112">
        <f t="shared" si="34"/>
        <v>0</v>
      </c>
      <c r="AW76" s="112">
        <f t="shared" si="34"/>
        <v>0</v>
      </c>
      <c r="AX76" s="112">
        <f t="shared" si="34"/>
        <v>0</v>
      </c>
      <c r="AY76" s="112">
        <f t="shared" si="34"/>
        <v>0</v>
      </c>
      <c r="AZ76" s="112">
        <f t="shared" si="34"/>
        <v>0</v>
      </c>
      <c r="BA76" s="112">
        <f t="shared" si="34"/>
        <v>0</v>
      </c>
      <c r="BB76" s="122">
        <f t="shared" si="30"/>
        <v>0</v>
      </c>
    </row>
    <row r="77" spans="1:54" customFormat="1" ht="72" x14ac:dyDescent="0.25">
      <c r="A77" s="48" t="s">
        <v>524</v>
      </c>
      <c r="B77" s="48" t="s">
        <v>524</v>
      </c>
      <c r="C77" s="48" t="s">
        <v>123</v>
      </c>
      <c r="D77" s="86" t="s">
        <v>525</v>
      </c>
      <c r="E77" s="18" t="s">
        <v>526</v>
      </c>
      <c r="F77" s="17" t="s">
        <v>138</v>
      </c>
      <c r="G77" s="18" t="s">
        <v>182</v>
      </c>
      <c r="H77" s="16"/>
      <c r="I77" s="68" t="str">
        <f t="shared" si="1"/>
        <v>Vraag vervallen</v>
      </c>
      <c r="J77" s="22" t="s">
        <v>183</v>
      </c>
      <c r="K77" s="33" t="s">
        <v>527</v>
      </c>
      <c r="L77" s="81"/>
      <c r="M77" s="118"/>
      <c r="N77" s="118"/>
      <c r="O77" s="46"/>
      <c r="P77" s="39"/>
      <c r="Q77" s="34"/>
      <c r="R77" s="34"/>
      <c r="S77" s="34"/>
      <c r="T77" s="34"/>
      <c r="U77" s="34"/>
      <c r="V77" s="34"/>
      <c r="W77" s="36" t="str">
        <f t="shared" si="32"/>
        <v>Vervallen</v>
      </c>
      <c r="X77" s="52">
        <f t="shared" si="33"/>
        <v>1</v>
      </c>
      <c r="Y77" s="56" t="s">
        <v>524</v>
      </c>
      <c r="Z77" s="35"/>
      <c r="AA77" s="35"/>
      <c r="AB77" s="35"/>
      <c r="AC77" s="35">
        <v>1</v>
      </c>
      <c r="AD77" s="35"/>
      <c r="AE77" s="35"/>
      <c r="AF77" s="35"/>
      <c r="AG77" s="35"/>
      <c r="AH77" s="69"/>
      <c r="AI77" s="65"/>
      <c r="AJ77" s="65"/>
      <c r="AK77" s="66" t="str">
        <f t="shared" si="28"/>
        <v>ok</v>
      </c>
      <c r="AL77" s="66" t="str">
        <f t="shared" si="29"/>
        <v>ok</v>
      </c>
      <c r="AM77" s="111">
        <f t="shared" si="27"/>
        <v>0</v>
      </c>
      <c r="AN77" s="112">
        <f t="shared" si="34"/>
        <v>0</v>
      </c>
      <c r="AO77" s="112">
        <f t="shared" si="34"/>
        <v>0</v>
      </c>
      <c r="AP77" s="112">
        <f t="shared" si="34"/>
        <v>0</v>
      </c>
      <c r="AQ77" s="112">
        <f t="shared" si="34"/>
        <v>0</v>
      </c>
      <c r="AR77" s="112">
        <f t="shared" si="34"/>
        <v>0</v>
      </c>
      <c r="AS77" s="112">
        <f t="shared" si="34"/>
        <v>0</v>
      </c>
      <c r="AT77" s="112">
        <f t="shared" si="34"/>
        <v>0</v>
      </c>
      <c r="AU77" s="112">
        <f t="shared" si="34"/>
        <v>0</v>
      </c>
      <c r="AV77" s="112">
        <f t="shared" si="34"/>
        <v>0</v>
      </c>
      <c r="AW77" s="112">
        <f t="shared" si="34"/>
        <v>0</v>
      </c>
      <c r="AX77" s="112">
        <f t="shared" si="34"/>
        <v>0</v>
      </c>
      <c r="AY77" s="112">
        <f t="shared" si="34"/>
        <v>0</v>
      </c>
      <c r="AZ77" s="112">
        <f t="shared" si="34"/>
        <v>0</v>
      </c>
      <c r="BA77" s="112">
        <f t="shared" si="34"/>
        <v>0</v>
      </c>
      <c r="BB77" s="122">
        <f t="shared" si="30"/>
        <v>0</v>
      </c>
    </row>
    <row r="78" spans="1:54" customFormat="1" ht="108" x14ac:dyDescent="0.25">
      <c r="A78" s="48" t="s">
        <v>528</v>
      </c>
      <c r="B78" s="48" t="s">
        <v>528</v>
      </c>
      <c r="C78" s="48" t="s">
        <v>123</v>
      </c>
      <c r="D78" s="87" t="s">
        <v>525</v>
      </c>
      <c r="E78" s="20" t="s">
        <v>529</v>
      </c>
      <c r="F78" s="17" t="s">
        <v>138</v>
      </c>
      <c r="G78" s="20" t="s">
        <v>182</v>
      </c>
      <c r="H78" s="16"/>
      <c r="I78" s="68" t="str">
        <f t="shared" si="1"/>
        <v>Vraag vervallen</v>
      </c>
      <c r="J78" s="22" t="s">
        <v>183</v>
      </c>
      <c r="K78" s="33" t="s">
        <v>530</v>
      </c>
      <c r="L78" s="81"/>
      <c r="M78" s="118"/>
      <c r="N78" s="118"/>
      <c r="O78" s="46"/>
      <c r="P78" s="39"/>
      <c r="Q78" s="34"/>
      <c r="R78" s="34"/>
      <c r="S78" s="34"/>
      <c r="T78" s="34"/>
      <c r="U78" s="34"/>
      <c r="V78" s="34"/>
      <c r="W78" s="36" t="str">
        <f t="shared" si="32"/>
        <v>Vervallen</v>
      </c>
      <c r="X78" s="52">
        <f t="shared" si="33"/>
        <v>1</v>
      </c>
      <c r="Y78" s="56" t="s">
        <v>528</v>
      </c>
      <c r="Z78" s="35"/>
      <c r="AA78" s="35"/>
      <c r="AB78" s="35"/>
      <c r="AC78" s="35">
        <v>1</v>
      </c>
      <c r="AD78" s="35"/>
      <c r="AE78" s="35"/>
      <c r="AF78" s="35"/>
      <c r="AG78" s="35"/>
      <c r="AH78" s="69"/>
      <c r="AI78" s="65"/>
      <c r="AJ78" s="65"/>
      <c r="AK78" s="66" t="str">
        <f t="shared" si="28"/>
        <v>ok</v>
      </c>
      <c r="AL78" s="66" t="str">
        <f t="shared" si="29"/>
        <v>ok</v>
      </c>
      <c r="AM78" s="111">
        <f t="shared" si="27"/>
        <v>0</v>
      </c>
      <c r="AN78" s="112">
        <f t="shared" si="34"/>
        <v>0</v>
      </c>
      <c r="AO78" s="112">
        <f t="shared" si="34"/>
        <v>0</v>
      </c>
      <c r="AP78" s="112">
        <f t="shared" si="34"/>
        <v>0</v>
      </c>
      <c r="AQ78" s="112">
        <f t="shared" si="34"/>
        <v>0</v>
      </c>
      <c r="AR78" s="112">
        <f t="shared" si="34"/>
        <v>0</v>
      </c>
      <c r="AS78" s="112">
        <f t="shared" si="34"/>
        <v>0</v>
      </c>
      <c r="AT78" s="112">
        <f t="shared" si="34"/>
        <v>0</v>
      </c>
      <c r="AU78" s="112">
        <f t="shared" si="34"/>
        <v>0</v>
      </c>
      <c r="AV78" s="112">
        <f t="shared" si="34"/>
        <v>0</v>
      </c>
      <c r="AW78" s="112">
        <f t="shared" si="34"/>
        <v>0</v>
      </c>
      <c r="AX78" s="112">
        <f t="shared" si="34"/>
        <v>0</v>
      </c>
      <c r="AY78" s="112">
        <f t="shared" si="34"/>
        <v>0</v>
      </c>
      <c r="AZ78" s="112">
        <f t="shared" si="34"/>
        <v>0</v>
      </c>
      <c r="BA78" s="112">
        <f t="shared" si="34"/>
        <v>0</v>
      </c>
      <c r="BB78" s="122">
        <f t="shared" si="30"/>
        <v>0</v>
      </c>
    </row>
    <row r="79" spans="1:54" customFormat="1" ht="72" x14ac:dyDescent="0.25">
      <c r="A79" s="48" t="s">
        <v>531</v>
      </c>
      <c r="B79" s="48" t="s">
        <v>531</v>
      </c>
      <c r="C79" s="48" t="s">
        <v>123</v>
      </c>
      <c r="D79" s="87" t="s">
        <v>532</v>
      </c>
      <c r="E79" s="20" t="s">
        <v>533</v>
      </c>
      <c r="F79" s="17" t="s">
        <v>195</v>
      </c>
      <c r="G79" s="18" t="s">
        <v>182</v>
      </c>
      <c r="H79" s="16"/>
      <c r="I79" s="68" t="str">
        <f t="shared" si="1"/>
        <v>Vraag vervallen</v>
      </c>
      <c r="J79" s="129" t="s">
        <v>380</v>
      </c>
      <c r="K79" s="33" t="s">
        <v>534</v>
      </c>
      <c r="L79" s="81"/>
      <c r="M79" s="118"/>
      <c r="N79" s="118"/>
      <c r="O79" s="46"/>
      <c r="P79" s="39"/>
      <c r="Q79" s="34"/>
      <c r="R79" s="34"/>
      <c r="S79" s="34"/>
      <c r="T79" s="34"/>
      <c r="U79" s="34"/>
      <c r="V79" s="34"/>
      <c r="W79" s="36" t="str">
        <f t="shared" si="32"/>
        <v>Vervallen</v>
      </c>
      <c r="X79" s="52">
        <f t="shared" si="33"/>
        <v>1</v>
      </c>
      <c r="Y79" s="56" t="s">
        <v>531</v>
      </c>
      <c r="Z79" s="35">
        <v>1</v>
      </c>
      <c r="AA79" s="35">
        <v>1</v>
      </c>
      <c r="AB79" s="35"/>
      <c r="AC79" s="35">
        <v>1</v>
      </c>
      <c r="AD79" s="35"/>
      <c r="AE79" s="35"/>
      <c r="AF79" s="35"/>
      <c r="AG79" s="35"/>
      <c r="AH79" s="69"/>
      <c r="AI79" s="65">
        <v>1</v>
      </c>
      <c r="AJ79" s="65"/>
      <c r="AK79" s="66" t="str">
        <f t="shared" si="28"/>
        <v>nok</v>
      </c>
      <c r="AL79" s="66" t="str">
        <f t="shared" si="29"/>
        <v>ok</v>
      </c>
      <c r="AM79" s="111">
        <f t="shared" si="27"/>
        <v>0</v>
      </c>
      <c r="AN79" s="112">
        <f t="shared" si="34"/>
        <v>0</v>
      </c>
      <c r="AO79" s="112">
        <f t="shared" si="34"/>
        <v>0</v>
      </c>
      <c r="AP79" s="112">
        <f t="shared" si="34"/>
        <v>0</v>
      </c>
      <c r="AQ79" s="112">
        <f t="shared" si="34"/>
        <v>0</v>
      </c>
      <c r="AR79" s="112">
        <f t="shared" si="34"/>
        <v>0</v>
      </c>
      <c r="AS79" s="112">
        <f t="shared" si="34"/>
        <v>0</v>
      </c>
      <c r="AT79" s="112">
        <f t="shared" si="34"/>
        <v>0</v>
      </c>
      <c r="AU79" s="112">
        <f t="shared" si="34"/>
        <v>0</v>
      </c>
      <c r="AV79" s="112">
        <f t="shared" si="34"/>
        <v>0</v>
      </c>
      <c r="AW79" s="112">
        <f t="shared" si="34"/>
        <v>0</v>
      </c>
      <c r="AX79" s="112">
        <f t="shared" si="34"/>
        <v>0</v>
      </c>
      <c r="AY79" s="112">
        <f t="shared" si="34"/>
        <v>0</v>
      </c>
      <c r="AZ79" s="112">
        <f t="shared" si="34"/>
        <v>0</v>
      </c>
      <c r="BA79" s="112">
        <f t="shared" si="34"/>
        <v>0</v>
      </c>
      <c r="BB79" s="122">
        <f t="shared" si="30"/>
        <v>0</v>
      </c>
    </row>
    <row r="80" spans="1:54" customFormat="1" ht="36" x14ac:dyDescent="0.25">
      <c r="A80" s="48" t="s">
        <v>535</v>
      </c>
      <c r="B80" s="48" t="s">
        <v>535</v>
      </c>
      <c r="C80" s="48" t="s">
        <v>123</v>
      </c>
      <c r="D80" s="87" t="s">
        <v>532</v>
      </c>
      <c r="E80" s="20" t="s">
        <v>536</v>
      </c>
      <c r="F80" s="17" t="s">
        <v>138</v>
      </c>
      <c r="G80" s="18" t="s">
        <v>182</v>
      </c>
      <c r="H80" s="16"/>
      <c r="I80" s="68" t="str">
        <f t="shared" si="1"/>
        <v>Vraag vervallen</v>
      </c>
      <c r="J80" s="22" t="s">
        <v>183</v>
      </c>
      <c r="K80" s="19" t="s">
        <v>261</v>
      </c>
      <c r="L80" s="81"/>
      <c r="M80" s="118"/>
      <c r="N80" s="118"/>
      <c r="O80" s="46"/>
      <c r="P80" s="39"/>
      <c r="Q80" s="34"/>
      <c r="R80" s="34"/>
      <c r="S80" s="34"/>
      <c r="T80" s="34"/>
      <c r="U80" s="34"/>
      <c r="V80" s="34"/>
      <c r="W80" s="36" t="str">
        <f t="shared" si="32"/>
        <v>Vervallen</v>
      </c>
      <c r="X80" s="52">
        <f t="shared" si="33"/>
        <v>1</v>
      </c>
      <c r="Y80" s="56" t="s">
        <v>535</v>
      </c>
      <c r="Z80" s="35">
        <v>1</v>
      </c>
      <c r="AA80" s="35">
        <v>1</v>
      </c>
      <c r="AB80" s="35"/>
      <c r="AC80" s="35">
        <v>1</v>
      </c>
      <c r="AD80" s="35"/>
      <c r="AE80" s="35"/>
      <c r="AF80" s="35"/>
      <c r="AG80" s="35"/>
      <c r="AH80" s="69"/>
      <c r="AI80" s="65">
        <v>1</v>
      </c>
      <c r="AJ80" s="65"/>
      <c r="AK80" s="66" t="str">
        <f t="shared" si="28"/>
        <v>nok</v>
      </c>
      <c r="AL80" s="66" t="str">
        <f t="shared" si="29"/>
        <v>ok</v>
      </c>
      <c r="AM80" s="111">
        <f t="shared" si="27"/>
        <v>0</v>
      </c>
      <c r="AN80" s="112">
        <f t="shared" si="34"/>
        <v>0</v>
      </c>
      <c r="AO80" s="112">
        <f t="shared" si="34"/>
        <v>0</v>
      </c>
      <c r="AP80" s="112">
        <f t="shared" si="34"/>
        <v>0</v>
      </c>
      <c r="AQ80" s="112">
        <f t="shared" si="34"/>
        <v>0</v>
      </c>
      <c r="AR80" s="112">
        <f t="shared" si="34"/>
        <v>0</v>
      </c>
      <c r="AS80" s="112">
        <f t="shared" si="34"/>
        <v>0</v>
      </c>
      <c r="AT80" s="112">
        <f t="shared" si="34"/>
        <v>0</v>
      </c>
      <c r="AU80" s="112">
        <f t="shared" si="34"/>
        <v>0</v>
      </c>
      <c r="AV80" s="112">
        <f t="shared" si="34"/>
        <v>0</v>
      </c>
      <c r="AW80" s="112">
        <f t="shared" si="34"/>
        <v>0</v>
      </c>
      <c r="AX80" s="112">
        <f t="shared" si="34"/>
        <v>0</v>
      </c>
      <c r="AY80" s="112">
        <f t="shared" si="34"/>
        <v>0</v>
      </c>
      <c r="AZ80" s="112">
        <f t="shared" si="34"/>
        <v>0</v>
      </c>
      <c r="BA80" s="112">
        <f t="shared" si="34"/>
        <v>0</v>
      </c>
      <c r="BB80" s="122">
        <f t="shared" si="30"/>
        <v>0</v>
      </c>
    </row>
    <row r="81" spans="1:54" s="26" customFormat="1" ht="48" x14ac:dyDescent="0.25">
      <c r="A81" s="48" t="s">
        <v>537</v>
      </c>
      <c r="B81" s="48" t="s">
        <v>537</v>
      </c>
      <c r="C81" s="48" t="s">
        <v>123</v>
      </c>
      <c r="D81" s="87" t="s">
        <v>532</v>
      </c>
      <c r="E81" s="20" t="s">
        <v>538</v>
      </c>
      <c r="F81" s="17" t="s">
        <v>138</v>
      </c>
      <c r="G81" s="18" t="s">
        <v>182</v>
      </c>
      <c r="H81" s="16"/>
      <c r="I81" s="68" t="str">
        <f t="shared" si="1"/>
        <v>Nog te beantwoorden</v>
      </c>
      <c r="J81" s="22" t="s">
        <v>183</v>
      </c>
      <c r="K81" s="19" t="s">
        <v>539</v>
      </c>
      <c r="L81" s="81"/>
      <c r="M81" s="118"/>
      <c r="N81" s="118"/>
      <c r="O81" s="46"/>
      <c r="P81" s="39"/>
      <c r="Q81" s="34"/>
      <c r="R81" s="34"/>
      <c r="S81" s="34"/>
      <c r="T81" s="34"/>
      <c r="U81" s="34"/>
      <c r="V81" s="34"/>
      <c r="W81" s="36" t="str">
        <f t="shared" si="32"/>
        <v>Uitvragen</v>
      </c>
      <c r="X81" s="52">
        <f t="shared" si="33"/>
        <v>1</v>
      </c>
      <c r="Y81" s="56" t="s">
        <v>537</v>
      </c>
      <c r="Z81" s="35">
        <v>1</v>
      </c>
      <c r="AA81" s="35">
        <v>1</v>
      </c>
      <c r="AB81" s="35"/>
      <c r="AC81" s="35">
        <v>1</v>
      </c>
      <c r="AD81" s="35"/>
      <c r="AE81" s="35"/>
      <c r="AF81" s="35"/>
      <c r="AG81" s="35"/>
      <c r="AH81" s="69"/>
      <c r="AI81" s="65"/>
      <c r="AJ81" s="65"/>
      <c r="AK81" s="66" t="str">
        <f t="shared" si="28"/>
        <v>ok</v>
      </c>
      <c r="AL81" s="66" t="str">
        <f t="shared" si="29"/>
        <v>ok</v>
      </c>
      <c r="AM81" s="111">
        <f t="shared" si="27"/>
        <v>0</v>
      </c>
      <c r="AN81" s="112">
        <f t="shared" si="34"/>
        <v>0</v>
      </c>
      <c r="AO81" s="112">
        <f t="shared" si="34"/>
        <v>0</v>
      </c>
      <c r="AP81" s="112">
        <f t="shared" si="34"/>
        <v>0</v>
      </c>
      <c r="AQ81" s="112">
        <f t="shared" si="34"/>
        <v>0</v>
      </c>
      <c r="AR81" s="112">
        <f t="shared" si="34"/>
        <v>0</v>
      </c>
      <c r="AS81" s="112">
        <f t="shared" si="34"/>
        <v>0</v>
      </c>
      <c r="AT81" s="112">
        <f t="shared" si="34"/>
        <v>0</v>
      </c>
      <c r="AU81" s="112">
        <f t="shared" si="34"/>
        <v>0</v>
      </c>
      <c r="AV81" s="112">
        <f t="shared" si="34"/>
        <v>0</v>
      </c>
      <c r="AW81" s="112">
        <f t="shared" si="34"/>
        <v>0</v>
      </c>
      <c r="AX81" s="112">
        <f t="shared" si="34"/>
        <v>0</v>
      </c>
      <c r="AY81" s="112">
        <f t="shared" si="34"/>
        <v>0</v>
      </c>
      <c r="AZ81" s="112">
        <f t="shared" si="34"/>
        <v>0</v>
      </c>
      <c r="BA81" s="112">
        <f t="shared" si="34"/>
        <v>0</v>
      </c>
      <c r="BB81" s="122">
        <f t="shared" si="30"/>
        <v>0</v>
      </c>
    </row>
    <row r="82" spans="1:54" customFormat="1" ht="168" x14ac:dyDescent="0.25">
      <c r="A82" s="48" t="s">
        <v>540</v>
      </c>
      <c r="B82" s="48" t="s">
        <v>540</v>
      </c>
      <c r="C82" s="48" t="s">
        <v>132</v>
      </c>
      <c r="D82" s="86" t="s">
        <v>541</v>
      </c>
      <c r="E82" s="20" t="s">
        <v>542</v>
      </c>
      <c r="F82" s="17" t="s">
        <v>138</v>
      </c>
      <c r="G82" s="18" t="s">
        <v>182</v>
      </c>
      <c r="H82" s="16"/>
      <c r="I82" s="68" t="str">
        <f t="shared" si="1"/>
        <v>Nog te beantwoorden</v>
      </c>
      <c r="J82" s="22" t="s">
        <v>183</v>
      </c>
      <c r="K82" s="19" t="s">
        <v>543</v>
      </c>
      <c r="L82" s="81"/>
      <c r="M82" s="119"/>
      <c r="N82" s="119"/>
      <c r="O82" s="46"/>
      <c r="P82" s="39"/>
      <c r="T82" s="34"/>
      <c r="U82" s="34"/>
      <c r="V82" s="34"/>
      <c r="W82" s="36" t="str">
        <f t="shared" si="32"/>
        <v>Uitvragen</v>
      </c>
      <c r="X82" s="52">
        <f t="shared" si="33"/>
        <v>1</v>
      </c>
      <c r="Y82" s="56" t="s">
        <v>540</v>
      </c>
      <c r="Z82" s="35">
        <v>1</v>
      </c>
      <c r="AA82" s="35">
        <v>1</v>
      </c>
      <c r="AB82" s="35"/>
      <c r="AC82" s="35"/>
      <c r="AD82" s="35"/>
      <c r="AE82" s="35"/>
      <c r="AF82" s="35"/>
      <c r="AG82" s="35"/>
      <c r="AH82" s="69"/>
      <c r="AI82" s="65"/>
      <c r="AJ82" s="65"/>
      <c r="AK82" s="66" t="str">
        <f t="shared" si="28"/>
        <v>ok</v>
      </c>
      <c r="AL82" s="66" t="str">
        <f t="shared" si="29"/>
        <v>ok</v>
      </c>
      <c r="AM82" s="111">
        <f t="shared" si="27"/>
        <v>0</v>
      </c>
      <c r="AN82" s="112">
        <f t="shared" si="34"/>
        <v>0</v>
      </c>
      <c r="AO82" s="112">
        <f t="shared" si="34"/>
        <v>0</v>
      </c>
      <c r="AP82" s="112">
        <f t="shared" si="34"/>
        <v>0</v>
      </c>
      <c r="AQ82" s="112">
        <f t="shared" si="34"/>
        <v>0</v>
      </c>
      <c r="AR82" s="112">
        <f t="shared" si="34"/>
        <v>0</v>
      </c>
      <c r="AS82" s="112">
        <f t="shared" si="34"/>
        <v>0</v>
      </c>
      <c r="AT82" s="112">
        <f t="shared" si="34"/>
        <v>0</v>
      </c>
      <c r="AU82" s="112">
        <f t="shared" si="34"/>
        <v>0</v>
      </c>
      <c r="AV82" s="112">
        <f t="shared" si="34"/>
        <v>0</v>
      </c>
      <c r="AW82" s="112">
        <f t="shared" si="34"/>
        <v>0</v>
      </c>
      <c r="AX82" s="112">
        <f t="shared" si="34"/>
        <v>0</v>
      </c>
      <c r="AY82" s="112">
        <f t="shared" si="34"/>
        <v>0</v>
      </c>
      <c r="AZ82" s="112">
        <f t="shared" si="34"/>
        <v>0</v>
      </c>
      <c r="BA82" s="112">
        <f t="shared" si="34"/>
        <v>0</v>
      </c>
      <c r="BB82" s="122">
        <f t="shared" si="30"/>
        <v>0</v>
      </c>
    </row>
    <row r="83" spans="1:54" customFormat="1" ht="180" x14ac:dyDescent="0.25">
      <c r="A83" s="48" t="s">
        <v>544</v>
      </c>
      <c r="B83" s="48" t="s">
        <v>545</v>
      </c>
      <c r="C83" s="48" t="s">
        <v>132</v>
      </c>
      <c r="D83" s="86" t="s">
        <v>541</v>
      </c>
      <c r="E83" s="20" t="s">
        <v>546</v>
      </c>
      <c r="F83" s="17" t="s">
        <v>195</v>
      </c>
      <c r="G83" s="18" t="s">
        <v>196</v>
      </c>
      <c r="H83" s="16" t="s">
        <v>333</v>
      </c>
      <c r="I83" s="68" t="str">
        <f t="shared" si="1"/>
        <v>Vraag vervallen</v>
      </c>
      <c r="J83" s="22" t="s">
        <v>183</v>
      </c>
      <c r="K83" s="19" t="s">
        <v>547</v>
      </c>
      <c r="L83" s="81"/>
      <c r="M83" s="46"/>
      <c r="N83" s="46"/>
      <c r="O83" s="46"/>
      <c r="P83" s="39"/>
      <c r="T83" s="34"/>
      <c r="U83" s="34"/>
      <c r="V83" s="34"/>
      <c r="W83" s="36" t="str">
        <f t="shared" si="32"/>
        <v>Vervallen</v>
      </c>
      <c r="X83" s="52">
        <f t="shared" si="33"/>
        <v>1</v>
      </c>
      <c r="Y83" s="56" t="s">
        <v>544</v>
      </c>
      <c r="Z83" s="35"/>
      <c r="AA83" s="35">
        <v>1</v>
      </c>
      <c r="AB83" s="35"/>
      <c r="AC83" s="35"/>
      <c r="AD83" s="35"/>
      <c r="AE83" s="35"/>
      <c r="AF83" s="35"/>
      <c r="AG83" s="35"/>
      <c r="AH83" s="69"/>
      <c r="AI83" s="65"/>
      <c r="AJ83" s="65"/>
      <c r="AK83" s="66" t="str">
        <f t="shared" si="28"/>
        <v>ok</v>
      </c>
      <c r="AL83" s="66" t="str">
        <f t="shared" si="29"/>
        <v>ok</v>
      </c>
      <c r="AM83" s="111">
        <f t="shared" si="27"/>
        <v>0</v>
      </c>
      <c r="AN83" s="112">
        <f t="shared" si="34"/>
        <v>0</v>
      </c>
      <c r="AO83" s="112">
        <f t="shared" si="34"/>
        <v>0</v>
      </c>
      <c r="AP83" s="112">
        <f t="shared" si="34"/>
        <v>0</v>
      </c>
      <c r="AQ83" s="112">
        <f t="shared" si="34"/>
        <v>0</v>
      </c>
      <c r="AR83" s="112">
        <f t="shared" si="34"/>
        <v>0</v>
      </c>
      <c r="AS83" s="112">
        <f t="shared" si="34"/>
        <v>0</v>
      </c>
      <c r="AT83" s="112">
        <f t="shared" si="34"/>
        <v>0</v>
      </c>
      <c r="AU83" s="112">
        <f t="shared" si="34"/>
        <v>0</v>
      </c>
      <c r="AV83" s="112">
        <f t="shared" si="34"/>
        <v>0</v>
      </c>
      <c r="AW83" s="112">
        <f t="shared" si="34"/>
        <v>0</v>
      </c>
      <c r="AX83" s="112">
        <f t="shared" si="34"/>
        <v>0</v>
      </c>
      <c r="AY83" s="112">
        <f t="shared" si="34"/>
        <v>0</v>
      </c>
      <c r="AZ83" s="112">
        <f t="shared" si="34"/>
        <v>0</v>
      </c>
      <c r="BA83" s="112">
        <f t="shared" si="34"/>
        <v>0</v>
      </c>
      <c r="BB83" s="122">
        <f t="shared" si="30"/>
        <v>0</v>
      </c>
    </row>
    <row r="84" spans="1:54" customFormat="1" ht="24" x14ac:dyDescent="0.25">
      <c r="A84" s="48" t="s">
        <v>548</v>
      </c>
      <c r="B84" s="48" t="s">
        <v>549</v>
      </c>
      <c r="C84" s="48" t="s">
        <v>132</v>
      </c>
      <c r="D84" s="86" t="s">
        <v>541</v>
      </c>
      <c r="E84" s="18" t="s">
        <v>550</v>
      </c>
      <c r="F84" s="17" t="s">
        <v>138</v>
      </c>
      <c r="G84" s="18" t="s">
        <v>182</v>
      </c>
      <c r="H84" s="16"/>
      <c r="I84" s="68" t="str">
        <f t="shared" si="1"/>
        <v>Vraag vervallen</v>
      </c>
      <c r="J84" s="22" t="s">
        <v>183</v>
      </c>
      <c r="K84" s="19" t="s">
        <v>272</v>
      </c>
      <c r="L84" s="81"/>
      <c r="M84" s="46"/>
      <c r="N84" s="46"/>
      <c r="O84" s="46"/>
      <c r="P84" s="39"/>
      <c r="T84" s="34"/>
      <c r="U84" s="34"/>
      <c r="V84" s="34"/>
      <c r="W84" s="36" t="str">
        <f t="shared" si="32"/>
        <v>Vervallen</v>
      </c>
      <c r="X84" s="52">
        <f t="shared" si="33"/>
        <v>1</v>
      </c>
      <c r="Y84" s="56" t="s">
        <v>548</v>
      </c>
      <c r="Z84" s="35">
        <v>1</v>
      </c>
      <c r="AA84" s="35">
        <v>1</v>
      </c>
      <c r="AB84" s="35"/>
      <c r="AC84" s="35"/>
      <c r="AD84" s="35"/>
      <c r="AE84" s="35"/>
      <c r="AF84" s="35"/>
      <c r="AG84" s="35"/>
      <c r="AH84" s="69"/>
      <c r="AI84" s="65">
        <v>1</v>
      </c>
      <c r="AJ84" s="65"/>
      <c r="AK84" s="66" t="str">
        <f t="shared" si="28"/>
        <v>nok</v>
      </c>
      <c r="AL84" s="66" t="str">
        <f t="shared" si="29"/>
        <v>ok</v>
      </c>
      <c r="AM84" s="111">
        <f t="shared" si="27"/>
        <v>0</v>
      </c>
      <c r="AN84" s="112">
        <f t="shared" si="34"/>
        <v>0</v>
      </c>
      <c r="AO84" s="112">
        <f t="shared" si="34"/>
        <v>0</v>
      </c>
      <c r="AP84" s="112">
        <f t="shared" si="34"/>
        <v>0</v>
      </c>
      <c r="AQ84" s="112">
        <f t="shared" si="34"/>
        <v>0</v>
      </c>
      <c r="AR84" s="112">
        <f t="shared" si="34"/>
        <v>0</v>
      </c>
      <c r="AS84" s="112">
        <f t="shared" si="34"/>
        <v>0</v>
      </c>
      <c r="AT84" s="112">
        <f t="shared" si="34"/>
        <v>0</v>
      </c>
      <c r="AU84" s="112">
        <f t="shared" si="34"/>
        <v>0</v>
      </c>
      <c r="AV84" s="112">
        <f t="shared" si="34"/>
        <v>0</v>
      </c>
      <c r="AW84" s="112">
        <f t="shared" si="34"/>
        <v>0</v>
      </c>
      <c r="AX84" s="112">
        <f t="shared" si="34"/>
        <v>0</v>
      </c>
      <c r="AY84" s="112">
        <f t="shared" si="34"/>
        <v>0</v>
      </c>
      <c r="AZ84" s="112">
        <f t="shared" si="34"/>
        <v>0</v>
      </c>
      <c r="BA84" s="112">
        <f t="shared" si="34"/>
        <v>0</v>
      </c>
      <c r="BB84" s="122">
        <f t="shared" si="30"/>
        <v>0</v>
      </c>
    </row>
    <row r="85" spans="1:54" customFormat="1" ht="24" x14ac:dyDescent="0.25">
      <c r="A85" s="48" t="s">
        <v>545</v>
      </c>
      <c r="B85" s="48" t="s">
        <v>551</v>
      </c>
      <c r="C85" s="48" t="s">
        <v>132</v>
      </c>
      <c r="D85" s="86" t="s">
        <v>541</v>
      </c>
      <c r="E85" s="18" t="s">
        <v>552</v>
      </c>
      <c r="F85" s="17" t="s">
        <v>195</v>
      </c>
      <c r="G85" s="18" t="s">
        <v>222</v>
      </c>
      <c r="H85" s="16" t="s">
        <v>333</v>
      </c>
      <c r="I85" s="68" t="str">
        <f t="shared" si="1"/>
        <v>Vraag vervallen</v>
      </c>
      <c r="J85" s="22" t="s">
        <v>183</v>
      </c>
      <c r="K85" s="19" t="s">
        <v>272</v>
      </c>
      <c r="L85" s="81"/>
      <c r="M85" s="46"/>
      <c r="N85" s="46"/>
      <c r="O85" s="46"/>
      <c r="P85" s="39"/>
      <c r="T85" s="34"/>
      <c r="U85" s="34"/>
      <c r="V85" s="34"/>
      <c r="W85" s="36" t="str">
        <f t="shared" si="32"/>
        <v>Vervallen</v>
      </c>
      <c r="X85" s="52">
        <f t="shared" si="33"/>
        <v>1</v>
      </c>
      <c r="Y85" s="56" t="s">
        <v>545</v>
      </c>
      <c r="Z85" s="35">
        <v>1</v>
      </c>
      <c r="AA85" s="35">
        <v>1</v>
      </c>
      <c r="AB85" s="35"/>
      <c r="AC85" s="35"/>
      <c r="AD85" s="35"/>
      <c r="AE85" s="35"/>
      <c r="AF85" s="35"/>
      <c r="AG85" s="35"/>
      <c r="AH85" s="69"/>
      <c r="AI85" s="65">
        <v>1</v>
      </c>
      <c r="AJ85" s="65"/>
      <c r="AK85" s="66" t="str">
        <f t="shared" si="28"/>
        <v>nok</v>
      </c>
      <c r="AL85" s="66" t="str">
        <f t="shared" si="29"/>
        <v>ok</v>
      </c>
      <c r="AM85" s="111">
        <f t="shared" si="27"/>
        <v>0</v>
      </c>
      <c r="AN85" s="112">
        <f t="shared" ref="AN85:BA94" si="35">IF(AND(AN$1="Nee",$C85=AN$2),-1,0)</f>
        <v>0</v>
      </c>
      <c r="AO85" s="112">
        <f t="shared" si="35"/>
        <v>0</v>
      </c>
      <c r="AP85" s="112">
        <f t="shared" si="35"/>
        <v>0</v>
      </c>
      <c r="AQ85" s="112">
        <f t="shared" si="35"/>
        <v>0</v>
      </c>
      <c r="AR85" s="112">
        <f t="shared" si="35"/>
        <v>0</v>
      </c>
      <c r="AS85" s="112">
        <f t="shared" si="35"/>
        <v>0</v>
      </c>
      <c r="AT85" s="112">
        <f t="shared" si="35"/>
        <v>0</v>
      </c>
      <c r="AU85" s="112">
        <f t="shared" si="35"/>
        <v>0</v>
      </c>
      <c r="AV85" s="112">
        <f t="shared" si="35"/>
        <v>0</v>
      </c>
      <c r="AW85" s="112">
        <f t="shared" si="35"/>
        <v>0</v>
      </c>
      <c r="AX85" s="112">
        <f t="shared" si="35"/>
        <v>0</v>
      </c>
      <c r="AY85" s="112">
        <f t="shared" si="35"/>
        <v>0</v>
      </c>
      <c r="AZ85" s="112">
        <f t="shared" si="35"/>
        <v>0</v>
      </c>
      <c r="BA85" s="112">
        <f t="shared" si="35"/>
        <v>0</v>
      </c>
      <c r="BB85" s="122">
        <f t="shared" si="30"/>
        <v>0</v>
      </c>
    </row>
    <row r="86" spans="1:54" customFormat="1" ht="36" x14ac:dyDescent="0.25">
      <c r="A86" s="48" t="s">
        <v>549</v>
      </c>
      <c r="B86" s="48" t="s">
        <v>553</v>
      </c>
      <c r="C86" s="48" t="s">
        <v>132</v>
      </c>
      <c r="D86" s="86" t="s">
        <v>541</v>
      </c>
      <c r="E86" s="20" t="s">
        <v>554</v>
      </c>
      <c r="F86" s="17" t="s">
        <v>398</v>
      </c>
      <c r="G86" s="18" t="s">
        <v>182</v>
      </c>
      <c r="H86" s="16"/>
      <c r="I86" s="68" t="str">
        <f t="shared" si="1"/>
        <v>Nog te beantwoorden</v>
      </c>
      <c r="J86" s="22" t="s">
        <v>183</v>
      </c>
      <c r="K86" s="19" t="s">
        <v>272</v>
      </c>
      <c r="L86" s="81"/>
      <c r="M86" s="46"/>
      <c r="N86" s="46"/>
      <c r="O86" s="46"/>
      <c r="P86" s="39"/>
      <c r="T86" s="34"/>
      <c r="U86" s="34"/>
      <c r="V86" s="34"/>
      <c r="W86" s="36" t="str">
        <f t="shared" si="32"/>
        <v>Uitvragen</v>
      </c>
      <c r="X86" s="52">
        <f t="shared" si="33"/>
        <v>1</v>
      </c>
      <c r="Y86" s="56" t="s">
        <v>549</v>
      </c>
      <c r="Z86" s="35">
        <v>1</v>
      </c>
      <c r="AA86" s="35">
        <v>1</v>
      </c>
      <c r="AB86" s="35"/>
      <c r="AC86" s="35"/>
      <c r="AD86" s="35"/>
      <c r="AE86" s="35"/>
      <c r="AF86" s="35"/>
      <c r="AG86" s="35"/>
      <c r="AH86" s="69"/>
      <c r="AI86" s="65"/>
      <c r="AJ86" s="65"/>
      <c r="AK86" s="66" t="str">
        <f t="shared" si="28"/>
        <v>ok</v>
      </c>
      <c r="AL86" s="66" t="str">
        <f t="shared" si="29"/>
        <v>ok</v>
      </c>
      <c r="AM86" s="111">
        <f t="shared" si="27"/>
        <v>0</v>
      </c>
      <c r="AN86" s="112">
        <f t="shared" si="35"/>
        <v>0</v>
      </c>
      <c r="AO86" s="112">
        <f t="shared" si="35"/>
        <v>0</v>
      </c>
      <c r="AP86" s="112">
        <f t="shared" si="35"/>
        <v>0</v>
      </c>
      <c r="AQ86" s="112">
        <f t="shared" si="35"/>
        <v>0</v>
      </c>
      <c r="AR86" s="112">
        <f t="shared" si="35"/>
        <v>0</v>
      </c>
      <c r="AS86" s="112">
        <f t="shared" si="35"/>
        <v>0</v>
      </c>
      <c r="AT86" s="112">
        <f t="shared" si="35"/>
        <v>0</v>
      </c>
      <c r="AU86" s="112">
        <f t="shared" si="35"/>
        <v>0</v>
      </c>
      <c r="AV86" s="112">
        <f t="shared" si="35"/>
        <v>0</v>
      </c>
      <c r="AW86" s="112">
        <f t="shared" si="35"/>
        <v>0</v>
      </c>
      <c r="AX86" s="112">
        <f t="shared" si="35"/>
        <v>0</v>
      </c>
      <c r="AY86" s="112">
        <f t="shared" si="35"/>
        <v>0</v>
      </c>
      <c r="AZ86" s="112">
        <f t="shared" si="35"/>
        <v>0</v>
      </c>
      <c r="BA86" s="112">
        <f t="shared" si="35"/>
        <v>0</v>
      </c>
      <c r="BB86" s="122">
        <f t="shared" si="30"/>
        <v>0</v>
      </c>
    </row>
    <row r="87" spans="1:54" customFormat="1" ht="24" x14ac:dyDescent="0.25">
      <c r="A87" s="48" t="s">
        <v>551</v>
      </c>
      <c r="B87" s="48" t="s">
        <v>555</v>
      </c>
      <c r="C87" s="48" t="s">
        <v>132</v>
      </c>
      <c r="D87" s="86" t="s">
        <v>541</v>
      </c>
      <c r="E87" s="20" t="s">
        <v>556</v>
      </c>
      <c r="F87" s="17" t="s">
        <v>138</v>
      </c>
      <c r="G87" s="18" t="s">
        <v>182</v>
      </c>
      <c r="H87" s="16"/>
      <c r="I87" s="68" t="str">
        <f t="shared" si="1"/>
        <v>Nog te beantwoorden</v>
      </c>
      <c r="J87" s="22" t="s">
        <v>183</v>
      </c>
      <c r="K87" s="19" t="s">
        <v>272</v>
      </c>
      <c r="L87" s="81"/>
      <c r="M87" s="46"/>
      <c r="N87" s="46"/>
      <c r="O87" s="46"/>
      <c r="P87" s="39"/>
      <c r="T87" s="34"/>
      <c r="U87" s="34"/>
      <c r="V87" s="34"/>
      <c r="W87" s="36" t="str">
        <f t="shared" si="32"/>
        <v>Uitvragen</v>
      </c>
      <c r="X87" s="52">
        <f t="shared" si="33"/>
        <v>1</v>
      </c>
      <c r="Y87" s="56" t="s">
        <v>551</v>
      </c>
      <c r="Z87" s="35">
        <v>1</v>
      </c>
      <c r="AA87" s="35">
        <v>1</v>
      </c>
      <c r="AB87" s="35"/>
      <c r="AC87" s="35"/>
      <c r="AD87" s="35"/>
      <c r="AE87" s="35"/>
      <c r="AF87" s="35"/>
      <c r="AG87" s="35"/>
      <c r="AH87" s="69"/>
      <c r="AI87" s="65"/>
      <c r="AJ87" s="65"/>
      <c r="AK87" s="66" t="str">
        <f t="shared" si="28"/>
        <v>ok</v>
      </c>
      <c r="AL87" s="66" t="str">
        <f t="shared" si="29"/>
        <v>ok</v>
      </c>
      <c r="AM87" s="111">
        <f t="shared" ref="AM87:AM118" si="36">IF(SUM(AN87:BA87)&lt;0,-1,0)</f>
        <v>0</v>
      </c>
      <c r="AN87" s="112">
        <f t="shared" si="35"/>
        <v>0</v>
      </c>
      <c r="AO87" s="112">
        <f t="shared" si="35"/>
        <v>0</v>
      </c>
      <c r="AP87" s="112">
        <f t="shared" si="35"/>
        <v>0</v>
      </c>
      <c r="AQ87" s="112">
        <f t="shared" si="35"/>
        <v>0</v>
      </c>
      <c r="AR87" s="112">
        <f t="shared" si="35"/>
        <v>0</v>
      </c>
      <c r="AS87" s="112">
        <f t="shared" si="35"/>
        <v>0</v>
      </c>
      <c r="AT87" s="112">
        <f t="shared" si="35"/>
        <v>0</v>
      </c>
      <c r="AU87" s="112">
        <f t="shared" si="35"/>
        <v>0</v>
      </c>
      <c r="AV87" s="112">
        <f t="shared" si="35"/>
        <v>0</v>
      </c>
      <c r="AW87" s="112">
        <f t="shared" si="35"/>
        <v>0</v>
      </c>
      <c r="AX87" s="112">
        <f t="shared" si="35"/>
        <v>0</v>
      </c>
      <c r="AY87" s="112">
        <f t="shared" si="35"/>
        <v>0</v>
      </c>
      <c r="AZ87" s="112">
        <f t="shared" si="35"/>
        <v>0</v>
      </c>
      <c r="BA87" s="112">
        <f t="shared" si="35"/>
        <v>0</v>
      </c>
      <c r="BB87" s="122">
        <f t="shared" si="30"/>
        <v>0</v>
      </c>
    </row>
    <row r="88" spans="1:54" customFormat="1" ht="36" x14ac:dyDescent="0.25">
      <c r="A88" s="48" t="s">
        <v>553</v>
      </c>
      <c r="B88" s="48" t="s">
        <v>557</v>
      </c>
      <c r="C88" s="48" t="s">
        <v>132</v>
      </c>
      <c r="D88" s="86" t="s">
        <v>541</v>
      </c>
      <c r="E88" s="18" t="s">
        <v>558</v>
      </c>
      <c r="F88" s="17" t="s">
        <v>138</v>
      </c>
      <c r="G88" s="18" t="s">
        <v>182</v>
      </c>
      <c r="H88" s="16"/>
      <c r="I88" s="68" t="str">
        <f t="shared" si="1"/>
        <v>Nog te beantwoorden</v>
      </c>
      <c r="J88" s="22" t="s">
        <v>183</v>
      </c>
      <c r="K88" s="19" t="s">
        <v>272</v>
      </c>
      <c r="L88" s="81"/>
      <c r="M88" s="46"/>
      <c r="N88" s="46"/>
      <c r="O88" s="46"/>
      <c r="P88" s="39"/>
      <c r="T88" s="34"/>
      <c r="U88" s="34"/>
      <c r="V88" s="34"/>
      <c r="W88" s="36" t="str">
        <f t="shared" si="32"/>
        <v>Uitvragen</v>
      </c>
      <c r="X88" s="52">
        <f t="shared" si="33"/>
        <v>1</v>
      </c>
      <c r="Y88" s="56" t="s">
        <v>553</v>
      </c>
      <c r="Z88" s="35">
        <v>1</v>
      </c>
      <c r="AA88" s="35">
        <v>1</v>
      </c>
      <c r="AB88" s="35"/>
      <c r="AC88" s="35"/>
      <c r="AD88" s="35"/>
      <c r="AE88" s="35"/>
      <c r="AF88" s="35"/>
      <c r="AG88" s="35"/>
      <c r="AH88" s="69"/>
      <c r="AI88" s="65"/>
      <c r="AJ88" s="65"/>
      <c r="AK88" s="66" t="str">
        <f t="shared" si="28"/>
        <v>ok</v>
      </c>
      <c r="AL88" s="66" t="str">
        <f t="shared" si="29"/>
        <v>ok</v>
      </c>
      <c r="AM88" s="111">
        <f t="shared" si="36"/>
        <v>0</v>
      </c>
      <c r="AN88" s="112">
        <f t="shared" si="35"/>
        <v>0</v>
      </c>
      <c r="AO88" s="112">
        <f t="shared" si="35"/>
        <v>0</v>
      </c>
      <c r="AP88" s="112">
        <f t="shared" si="35"/>
        <v>0</v>
      </c>
      <c r="AQ88" s="112">
        <f t="shared" si="35"/>
        <v>0</v>
      </c>
      <c r="AR88" s="112">
        <f t="shared" si="35"/>
        <v>0</v>
      </c>
      <c r="AS88" s="112">
        <f t="shared" si="35"/>
        <v>0</v>
      </c>
      <c r="AT88" s="112">
        <f t="shared" si="35"/>
        <v>0</v>
      </c>
      <c r="AU88" s="112">
        <f t="shared" si="35"/>
        <v>0</v>
      </c>
      <c r="AV88" s="112">
        <f t="shared" si="35"/>
        <v>0</v>
      </c>
      <c r="AW88" s="112">
        <f t="shared" si="35"/>
        <v>0</v>
      </c>
      <c r="AX88" s="112">
        <f t="shared" si="35"/>
        <v>0</v>
      </c>
      <c r="AY88" s="112">
        <f t="shared" si="35"/>
        <v>0</v>
      </c>
      <c r="AZ88" s="112">
        <f t="shared" si="35"/>
        <v>0</v>
      </c>
      <c r="BA88" s="112">
        <f t="shared" si="35"/>
        <v>0</v>
      </c>
      <c r="BB88" s="122">
        <f t="shared" si="30"/>
        <v>0</v>
      </c>
    </row>
    <row r="89" spans="1:54" customFormat="1" ht="72" x14ac:dyDescent="0.25">
      <c r="A89" s="48" t="s">
        <v>270</v>
      </c>
      <c r="B89" s="48" t="s">
        <v>559</v>
      </c>
      <c r="C89" s="48" t="s">
        <v>132</v>
      </c>
      <c r="D89" s="86" t="s">
        <v>541</v>
      </c>
      <c r="E89" s="18" t="s">
        <v>560</v>
      </c>
      <c r="F89" s="17" t="s">
        <v>398</v>
      </c>
      <c r="G89" s="18" t="s">
        <v>182</v>
      </c>
      <c r="H89" s="16"/>
      <c r="I89" s="68" t="str">
        <f t="shared" si="1"/>
        <v>Nog te beantwoorden</v>
      </c>
      <c r="J89" s="22" t="s">
        <v>183</v>
      </c>
      <c r="K89" s="19" t="s">
        <v>561</v>
      </c>
      <c r="L89" s="81"/>
      <c r="M89" s="46"/>
      <c r="N89" s="46"/>
      <c r="O89" s="46"/>
      <c r="P89" s="39"/>
      <c r="T89" s="34"/>
      <c r="U89" s="34"/>
      <c r="V89" s="34"/>
      <c r="W89" s="36" t="str">
        <f t="shared" si="32"/>
        <v>Uitvragen</v>
      </c>
      <c r="X89" s="52">
        <f t="shared" si="33"/>
        <v>1</v>
      </c>
      <c r="Y89" s="56" t="s">
        <v>270</v>
      </c>
      <c r="Z89" s="35">
        <v>1</v>
      </c>
      <c r="AA89" s="35"/>
      <c r="AB89" s="35"/>
      <c r="AC89" s="35"/>
      <c r="AD89" s="35"/>
      <c r="AE89" s="35"/>
      <c r="AF89" s="35"/>
      <c r="AG89" s="35"/>
      <c r="AH89" s="69"/>
      <c r="AI89" s="65"/>
      <c r="AJ89" s="65"/>
      <c r="AK89" s="66" t="str">
        <f t="shared" si="28"/>
        <v>ok</v>
      </c>
      <c r="AL89" s="66" t="str">
        <f t="shared" si="29"/>
        <v>ok</v>
      </c>
      <c r="AM89" s="111">
        <f t="shared" si="36"/>
        <v>0</v>
      </c>
      <c r="AN89" s="112">
        <f t="shared" si="35"/>
        <v>0</v>
      </c>
      <c r="AO89" s="112">
        <f t="shared" si="35"/>
        <v>0</v>
      </c>
      <c r="AP89" s="112">
        <f t="shared" si="35"/>
        <v>0</v>
      </c>
      <c r="AQ89" s="112">
        <f t="shared" si="35"/>
        <v>0</v>
      </c>
      <c r="AR89" s="112">
        <f t="shared" si="35"/>
        <v>0</v>
      </c>
      <c r="AS89" s="112">
        <f t="shared" si="35"/>
        <v>0</v>
      </c>
      <c r="AT89" s="112">
        <f t="shared" si="35"/>
        <v>0</v>
      </c>
      <c r="AU89" s="112">
        <f t="shared" si="35"/>
        <v>0</v>
      </c>
      <c r="AV89" s="112">
        <f t="shared" si="35"/>
        <v>0</v>
      </c>
      <c r="AW89" s="112">
        <f t="shared" si="35"/>
        <v>0</v>
      </c>
      <c r="AX89" s="112">
        <f t="shared" si="35"/>
        <v>0</v>
      </c>
      <c r="AY89" s="112">
        <f t="shared" si="35"/>
        <v>0</v>
      </c>
      <c r="AZ89" s="112">
        <f t="shared" si="35"/>
        <v>0</v>
      </c>
      <c r="BA89" s="112">
        <f t="shared" si="35"/>
        <v>0</v>
      </c>
      <c r="BB89" s="122">
        <f t="shared" si="30"/>
        <v>0</v>
      </c>
    </row>
    <row r="90" spans="1:54" customFormat="1" ht="36" x14ac:dyDescent="0.25">
      <c r="A90" s="48" t="s">
        <v>555</v>
      </c>
      <c r="B90" s="48" t="s">
        <v>562</v>
      </c>
      <c r="C90" s="48" t="s">
        <v>132</v>
      </c>
      <c r="D90" s="86" t="s">
        <v>541</v>
      </c>
      <c r="E90" s="20" t="s">
        <v>563</v>
      </c>
      <c r="F90" s="17" t="s">
        <v>195</v>
      </c>
      <c r="G90" s="18" t="s">
        <v>222</v>
      </c>
      <c r="H90" s="16"/>
      <c r="I90" s="68" t="str">
        <f t="shared" si="1"/>
        <v>Nog te beantwoorden</v>
      </c>
      <c r="J90" s="22" t="s">
        <v>183</v>
      </c>
      <c r="K90" s="19" t="s">
        <v>272</v>
      </c>
      <c r="L90" s="81"/>
      <c r="M90" s="46"/>
      <c r="N90" s="46"/>
      <c r="O90" s="46"/>
      <c r="P90" s="39"/>
      <c r="T90" s="34"/>
      <c r="U90" s="34"/>
      <c r="V90" s="34"/>
      <c r="W90" s="36" t="str">
        <f t="shared" si="32"/>
        <v>Uitvragen</v>
      </c>
      <c r="X90" s="52">
        <f t="shared" si="33"/>
        <v>1</v>
      </c>
      <c r="Y90" s="56" t="s">
        <v>555</v>
      </c>
      <c r="Z90" s="35">
        <v>1</v>
      </c>
      <c r="AA90" s="35">
        <v>1</v>
      </c>
      <c r="AB90" s="35"/>
      <c r="AC90" s="35"/>
      <c r="AD90" s="35"/>
      <c r="AE90" s="35"/>
      <c r="AF90" s="35"/>
      <c r="AG90" s="35"/>
      <c r="AH90" s="69"/>
      <c r="AI90" s="65"/>
      <c r="AJ90" s="65"/>
      <c r="AK90" s="66" t="str">
        <f t="shared" si="28"/>
        <v>ok</v>
      </c>
      <c r="AL90" s="66" t="str">
        <f t="shared" si="29"/>
        <v>ok</v>
      </c>
      <c r="AM90" s="111">
        <f t="shared" si="36"/>
        <v>0</v>
      </c>
      <c r="AN90" s="112">
        <f t="shared" si="35"/>
        <v>0</v>
      </c>
      <c r="AO90" s="112">
        <f t="shared" si="35"/>
        <v>0</v>
      </c>
      <c r="AP90" s="112">
        <f t="shared" si="35"/>
        <v>0</v>
      </c>
      <c r="AQ90" s="112">
        <f t="shared" si="35"/>
        <v>0</v>
      </c>
      <c r="AR90" s="112">
        <f t="shared" si="35"/>
        <v>0</v>
      </c>
      <c r="AS90" s="112">
        <f t="shared" si="35"/>
        <v>0</v>
      </c>
      <c r="AT90" s="112">
        <f t="shared" si="35"/>
        <v>0</v>
      </c>
      <c r="AU90" s="112">
        <f t="shared" si="35"/>
        <v>0</v>
      </c>
      <c r="AV90" s="112">
        <f t="shared" si="35"/>
        <v>0</v>
      </c>
      <c r="AW90" s="112">
        <f t="shared" si="35"/>
        <v>0</v>
      </c>
      <c r="AX90" s="112">
        <f t="shared" si="35"/>
        <v>0</v>
      </c>
      <c r="AY90" s="112">
        <f t="shared" si="35"/>
        <v>0</v>
      </c>
      <c r="AZ90" s="112">
        <f t="shared" si="35"/>
        <v>0</v>
      </c>
      <c r="BA90" s="112">
        <f t="shared" si="35"/>
        <v>0</v>
      </c>
      <c r="BB90" s="122">
        <f t="shared" si="30"/>
        <v>0</v>
      </c>
    </row>
    <row r="91" spans="1:54" customFormat="1" ht="48" x14ac:dyDescent="0.25">
      <c r="A91" s="48" t="s">
        <v>557</v>
      </c>
      <c r="B91" s="48" t="s">
        <v>564</v>
      </c>
      <c r="C91" s="48" t="s">
        <v>132</v>
      </c>
      <c r="D91" s="86" t="s">
        <v>541</v>
      </c>
      <c r="E91" s="20" t="s">
        <v>565</v>
      </c>
      <c r="F91" s="17" t="s">
        <v>398</v>
      </c>
      <c r="G91" s="18" t="s">
        <v>182</v>
      </c>
      <c r="H91" s="16"/>
      <c r="I91" s="68" t="str">
        <f t="shared" si="1"/>
        <v>Nog te beantwoorden</v>
      </c>
      <c r="J91" s="22" t="s">
        <v>183</v>
      </c>
      <c r="K91" s="19" t="s">
        <v>566</v>
      </c>
      <c r="L91" s="81"/>
      <c r="M91" s="46"/>
      <c r="N91" s="46"/>
      <c r="O91" s="46"/>
      <c r="P91" s="39"/>
      <c r="T91" s="34"/>
      <c r="U91" s="34"/>
      <c r="V91" s="34"/>
      <c r="W91" s="36" t="str">
        <f t="shared" si="32"/>
        <v>Uitvragen</v>
      </c>
      <c r="X91" s="52">
        <f t="shared" si="33"/>
        <v>1</v>
      </c>
      <c r="Y91" s="56" t="s">
        <v>557</v>
      </c>
      <c r="Z91" s="35">
        <v>1</v>
      </c>
      <c r="AA91" s="35">
        <v>1</v>
      </c>
      <c r="AB91" s="35"/>
      <c r="AC91" s="35"/>
      <c r="AD91" s="35"/>
      <c r="AE91" s="35"/>
      <c r="AF91" s="35"/>
      <c r="AG91" s="35"/>
      <c r="AH91" s="69"/>
      <c r="AI91" s="65"/>
      <c r="AJ91" s="65"/>
      <c r="AK91" s="66" t="str">
        <f t="shared" ref="AK91:AK122" si="37">IF(OR(AI91=0,_Beschik&lt;=AI91),"ok","nok")</f>
        <v>ok</v>
      </c>
      <c r="AL91" s="66" t="str">
        <f t="shared" ref="AL91:AL122" si="38">IF(OR(AJ91=0,_Vertrouw&lt;=AJ91),"ok","nok")</f>
        <v>ok</v>
      </c>
      <c r="AM91" s="111">
        <f t="shared" si="36"/>
        <v>0</v>
      </c>
      <c r="AN91" s="112">
        <f t="shared" si="35"/>
        <v>0</v>
      </c>
      <c r="AO91" s="112">
        <f t="shared" si="35"/>
        <v>0</v>
      </c>
      <c r="AP91" s="112">
        <f t="shared" si="35"/>
        <v>0</v>
      </c>
      <c r="AQ91" s="112">
        <f t="shared" si="35"/>
        <v>0</v>
      </c>
      <c r="AR91" s="112">
        <f t="shared" si="35"/>
        <v>0</v>
      </c>
      <c r="AS91" s="112">
        <f t="shared" si="35"/>
        <v>0</v>
      </c>
      <c r="AT91" s="112">
        <f t="shared" si="35"/>
        <v>0</v>
      </c>
      <c r="AU91" s="112">
        <f t="shared" si="35"/>
        <v>0</v>
      </c>
      <c r="AV91" s="112">
        <f t="shared" si="35"/>
        <v>0</v>
      </c>
      <c r="AW91" s="112">
        <f t="shared" si="35"/>
        <v>0</v>
      </c>
      <c r="AX91" s="112">
        <f t="shared" si="35"/>
        <v>0</v>
      </c>
      <c r="AY91" s="112">
        <f t="shared" si="35"/>
        <v>0</v>
      </c>
      <c r="AZ91" s="112">
        <f t="shared" si="35"/>
        <v>0</v>
      </c>
      <c r="BA91" s="112">
        <f t="shared" si="35"/>
        <v>0</v>
      </c>
      <c r="BB91" s="122">
        <f t="shared" si="30"/>
        <v>0</v>
      </c>
    </row>
    <row r="92" spans="1:54" customFormat="1" ht="60" x14ac:dyDescent="0.25">
      <c r="A92" s="48" t="s">
        <v>273</v>
      </c>
      <c r="B92" s="48" t="s">
        <v>273</v>
      </c>
      <c r="C92" s="48" t="s">
        <v>128</v>
      </c>
      <c r="D92" s="86" t="s">
        <v>274</v>
      </c>
      <c r="E92" s="20" t="s">
        <v>275</v>
      </c>
      <c r="F92" s="17" t="s">
        <v>138</v>
      </c>
      <c r="G92" s="18" t="s">
        <v>182</v>
      </c>
      <c r="H92" s="16"/>
      <c r="I92" s="68" t="str">
        <f t="shared" si="1"/>
        <v>Nog te beantwoorden</v>
      </c>
      <c r="J92" s="22" t="s">
        <v>183</v>
      </c>
      <c r="K92" s="19" t="s">
        <v>276</v>
      </c>
      <c r="L92" s="81"/>
      <c r="M92" s="119"/>
      <c r="N92" s="119"/>
      <c r="O92" s="46"/>
      <c r="P92" s="39"/>
      <c r="Q92" s="34"/>
      <c r="R92" s="34"/>
      <c r="S92" s="34"/>
      <c r="T92" s="34"/>
      <c r="U92" s="34"/>
      <c r="V92" s="34"/>
      <c r="W92" s="36" t="str">
        <f t="shared" si="32"/>
        <v>Uitvragen</v>
      </c>
      <c r="X92" s="52">
        <f t="shared" si="33"/>
        <v>1</v>
      </c>
      <c r="Y92" s="56" t="s">
        <v>277</v>
      </c>
      <c r="Z92" s="35">
        <v>1</v>
      </c>
      <c r="AA92" s="35">
        <v>1</v>
      </c>
      <c r="AB92" s="35">
        <v>1</v>
      </c>
      <c r="AC92" s="35"/>
      <c r="AD92" s="35">
        <v>1</v>
      </c>
      <c r="AE92" s="35"/>
      <c r="AF92" s="35"/>
      <c r="AG92" s="35"/>
      <c r="AH92" s="69"/>
      <c r="AI92" s="65"/>
      <c r="AJ92" s="65"/>
      <c r="AK92" s="66" t="str">
        <f t="shared" si="37"/>
        <v>ok</v>
      </c>
      <c r="AL92" s="66" t="str">
        <f t="shared" si="38"/>
        <v>ok</v>
      </c>
      <c r="AM92" s="111">
        <f t="shared" si="36"/>
        <v>0</v>
      </c>
      <c r="AN92" s="112">
        <f t="shared" si="35"/>
        <v>0</v>
      </c>
      <c r="AO92" s="112">
        <f t="shared" si="35"/>
        <v>0</v>
      </c>
      <c r="AP92" s="112">
        <f t="shared" si="35"/>
        <v>0</v>
      </c>
      <c r="AQ92" s="112">
        <f t="shared" si="35"/>
        <v>0</v>
      </c>
      <c r="AR92" s="112">
        <f t="shared" si="35"/>
        <v>0</v>
      </c>
      <c r="AS92" s="112">
        <f t="shared" si="35"/>
        <v>0</v>
      </c>
      <c r="AT92" s="112">
        <f t="shared" si="35"/>
        <v>0</v>
      </c>
      <c r="AU92" s="112">
        <f t="shared" si="35"/>
        <v>0</v>
      </c>
      <c r="AV92" s="112">
        <f t="shared" si="35"/>
        <v>0</v>
      </c>
      <c r="AW92" s="112">
        <f t="shared" si="35"/>
        <v>0</v>
      </c>
      <c r="AX92" s="112">
        <f t="shared" si="35"/>
        <v>0</v>
      </c>
      <c r="AY92" s="112">
        <f t="shared" si="35"/>
        <v>0</v>
      </c>
      <c r="AZ92" s="112">
        <f t="shared" si="35"/>
        <v>0</v>
      </c>
      <c r="BA92" s="112">
        <f t="shared" si="35"/>
        <v>0</v>
      </c>
      <c r="BB92" s="122">
        <f t="shared" si="30"/>
        <v>0</v>
      </c>
    </row>
    <row r="93" spans="1:54" customFormat="1" ht="60" x14ac:dyDescent="0.25">
      <c r="A93" s="48" t="s">
        <v>278</v>
      </c>
      <c r="B93" s="48" t="s">
        <v>278</v>
      </c>
      <c r="C93" s="48" t="s">
        <v>128</v>
      </c>
      <c r="D93" s="86" t="s">
        <v>274</v>
      </c>
      <c r="E93" s="20" t="s">
        <v>279</v>
      </c>
      <c r="F93" s="17" t="s">
        <v>195</v>
      </c>
      <c r="G93" s="18" t="s">
        <v>222</v>
      </c>
      <c r="H93" s="16"/>
      <c r="I93" s="68" t="str">
        <f t="shared" si="1"/>
        <v>Nog te beantwoorden</v>
      </c>
      <c r="J93" s="22" t="s">
        <v>183</v>
      </c>
      <c r="K93" s="19" t="s">
        <v>276</v>
      </c>
      <c r="L93" s="81"/>
      <c r="M93" s="119"/>
      <c r="N93" s="119"/>
      <c r="O93" s="46"/>
      <c r="P93" s="39"/>
      <c r="Q93" s="34"/>
      <c r="R93" s="34"/>
      <c r="S93" s="34"/>
      <c r="T93" s="34"/>
      <c r="U93" s="34"/>
      <c r="V93" s="34"/>
      <c r="W93" s="36" t="str">
        <f t="shared" si="32"/>
        <v>Uitvragen</v>
      </c>
      <c r="X93" s="52">
        <f t="shared" si="33"/>
        <v>1</v>
      </c>
      <c r="Y93" s="56" t="s">
        <v>280</v>
      </c>
      <c r="Z93" s="35">
        <v>1</v>
      </c>
      <c r="AA93" s="35">
        <v>1</v>
      </c>
      <c r="AB93" s="35">
        <v>1</v>
      </c>
      <c r="AC93" s="35"/>
      <c r="AD93" s="35"/>
      <c r="AE93" s="35"/>
      <c r="AF93" s="35"/>
      <c r="AG93" s="35"/>
      <c r="AH93" s="69"/>
      <c r="AI93" s="65"/>
      <c r="AJ93" s="65"/>
      <c r="AK93" s="66" t="str">
        <f t="shared" si="37"/>
        <v>ok</v>
      </c>
      <c r="AL93" s="66" t="str">
        <f t="shared" si="38"/>
        <v>ok</v>
      </c>
      <c r="AM93" s="111">
        <f t="shared" si="36"/>
        <v>0</v>
      </c>
      <c r="AN93" s="112">
        <f t="shared" si="35"/>
        <v>0</v>
      </c>
      <c r="AO93" s="112">
        <f t="shared" si="35"/>
        <v>0</v>
      </c>
      <c r="AP93" s="112">
        <f t="shared" si="35"/>
        <v>0</v>
      </c>
      <c r="AQ93" s="112">
        <f t="shared" si="35"/>
        <v>0</v>
      </c>
      <c r="AR93" s="112">
        <f t="shared" si="35"/>
        <v>0</v>
      </c>
      <c r="AS93" s="112">
        <f t="shared" si="35"/>
        <v>0</v>
      </c>
      <c r="AT93" s="112">
        <f t="shared" si="35"/>
        <v>0</v>
      </c>
      <c r="AU93" s="112">
        <f t="shared" si="35"/>
        <v>0</v>
      </c>
      <c r="AV93" s="112">
        <f t="shared" si="35"/>
        <v>0</v>
      </c>
      <c r="AW93" s="112">
        <f t="shared" si="35"/>
        <v>0</v>
      </c>
      <c r="AX93" s="112">
        <f t="shared" si="35"/>
        <v>0</v>
      </c>
      <c r="AY93" s="112">
        <f t="shared" si="35"/>
        <v>0</v>
      </c>
      <c r="AZ93" s="112">
        <f t="shared" si="35"/>
        <v>0</v>
      </c>
      <c r="BA93" s="112">
        <f t="shared" si="35"/>
        <v>0</v>
      </c>
      <c r="BB93" s="122">
        <f t="shared" si="30"/>
        <v>0</v>
      </c>
    </row>
    <row r="94" spans="1:54" customFormat="1" ht="72" x14ac:dyDescent="0.25">
      <c r="A94" s="48" t="s">
        <v>281</v>
      </c>
      <c r="B94" s="48" t="s">
        <v>281</v>
      </c>
      <c r="C94" s="48" t="s">
        <v>128</v>
      </c>
      <c r="D94" s="86" t="s">
        <v>274</v>
      </c>
      <c r="E94" s="27" t="s">
        <v>282</v>
      </c>
      <c r="F94" s="17" t="s">
        <v>398</v>
      </c>
      <c r="G94" s="18" t="s">
        <v>182</v>
      </c>
      <c r="H94" s="16"/>
      <c r="I94" s="68" t="str">
        <f t="shared" si="1"/>
        <v>Nog te beantwoorden</v>
      </c>
      <c r="J94" s="22" t="s">
        <v>183</v>
      </c>
      <c r="K94" s="19" t="s">
        <v>283</v>
      </c>
      <c r="L94" s="81"/>
      <c r="O94" s="46"/>
      <c r="P94" s="39"/>
      <c r="Q94" s="34"/>
      <c r="R94" s="34"/>
      <c r="S94" s="34"/>
      <c r="T94" s="34"/>
      <c r="U94" s="34"/>
      <c r="V94" s="34"/>
      <c r="W94" s="36" t="str">
        <f t="shared" si="32"/>
        <v>Uitvragen</v>
      </c>
      <c r="X94" s="52">
        <f t="shared" si="33"/>
        <v>1</v>
      </c>
      <c r="Y94" s="56" t="s">
        <v>281</v>
      </c>
      <c r="Z94" s="35">
        <v>1</v>
      </c>
      <c r="AA94" s="35">
        <v>1</v>
      </c>
      <c r="AB94" s="35">
        <v>1</v>
      </c>
      <c r="AC94" s="35">
        <v>1</v>
      </c>
      <c r="AD94" s="35"/>
      <c r="AE94" s="35"/>
      <c r="AF94" s="35"/>
      <c r="AG94" s="35"/>
      <c r="AH94" s="69"/>
      <c r="AI94" s="65"/>
      <c r="AJ94" s="65"/>
      <c r="AK94" s="66" t="str">
        <f t="shared" si="37"/>
        <v>ok</v>
      </c>
      <c r="AL94" s="66" t="str">
        <f t="shared" si="38"/>
        <v>ok</v>
      </c>
      <c r="AM94" s="111">
        <f t="shared" si="36"/>
        <v>0</v>
      </c>
      <c r="AN94" s="112">
        <f t="shared" si="35"/>
        <v>0</v>
      </c>
      <c r="AO94" s="112">
        <f t="shared" si="35"/>
        <v>0</v>
      </c>
      <c r="AP94" s="112">
        <f t="shared" si="35"/>
        <v>0</v>
      </c>
      <c r="AQ94" s="112">
        <f t="shared" si="35"/>
        <v>0</v>
      </c>
      <c r="AR94" s="112">
        <f t="shared" si="35"/>
        <v>0</v>
      </c>
      <c r="AS94" s="112">
        <f t="shared" si="35"/>
        <v>0</v>
      </c>
      <c r="AT94" s="112">
        <f t="shared" si="35"/>
        <v>0</v>
      </c>
      <c r="AU94" s="112">
        <f t="shared" si="35"/>
        <v>0</v>
      </c>
      <c r="AV94" s="112">
        <f t="shared" si="35"/>
        <v>0</v>
      </c>
      <c r="AW94" s="112">
        <f t="shared" si="35"/>
        <v>0</v>
      </c>
      <c r="AX94" s="112">
        <f t="shared" si="35"/>
        <v>0</v>
      </c>
      <c r="AY94" s="112">
        <f t="shared" si="35"/>
        <v>0</v>
      </c>
      <c r="AZ94" s="112">
        <f t="shared" si="35"/>
        <v>0</v>
      </c>
      <c r="BA94" s="112">
        <f t="shared" si="35"/>
        <v>0</v>
      </c>
      <c r="BB94" s="122">
        <f t="shared" si="30"/>
        <v>0</v>
      </c>
    </row>
    <row r="95" spans="1:54" customFormat="1" ht="84" x14ac:dyDescent="0.25">
      <c r="A95" s="48" t="s">
        <v>284</v>
      </c>
      <c r="B95" s="48" t="s">
        <v>285</v>
      </c>
      <c r="C95" s="48" t="s">
        <v>128</v>
      </c>
      <c r="D95" s="86" t="s">
        <v>274</v>
      </c>
      <c r="E95" s="18" t="s">
        <v>286</v>
      </c>
      <c r="F95" s="17" t="s">
        <v>195</v>
      </c>
      <c r="G95" s="18" t="s">
        <v>222</v>
      </c>
      <c r="H95" s="16"/>
      <c r="I95" s="68" t="str">
        <f t="shared" si="1"/>
        <v>Nog te beantwoorden</v>
      </c>
      <c r="J95" s="22" t="s">
        <v>183</v>
      </c>
      <c r="K95" s="19" t="s">
        <v>287</v>
      </c>
      <c r="L95" s="81"/>
      <c r="O95" s="46"/>
      <c r="P95" s="39"/>
      <c r="Q95" s="34"/>
      <c r="R95" s="34"/>
      <c r="S95" s="34"/>
      <c r="T95" s="34"/>
      <c r="U95" s="34"/>
      <c r="V95" s="34"/>
      <c r="W95" s="36" t="str">
        <f t="shared" si="32"/>
        <v>Uitvragen</v>
      </c>
      <c r="X95" s="52">
        <f t="shared" si="33"/>
        <v>1</v>
      </c>
      <c r="Y95" s="56" t="s">
        <v>284</v>
      </c>
      <c r="Z95" s="35">
        <v>1</v>
      </c>
      <c r="AA95" s="35">
        <v>1</v>
      </c>
      <c r="AB95" s="35">
        <v>1</v>
      </c>
      <c r="AC95" s="35">
        <v>1</v>
      </c>
      <c r="AD95" s="35"/>
      <c r="AE95" s="35"/>
      <c r="AF95" s="35"/>
      <c r="AG95" s="35"/>
      <c r="AH95" s="69"/>
      <c r="AI95" s="65"/>
      <c r="AJ95" s="65"/>
      <c r="AK95" s="66" t="str">
        <f t="shared" si="37"/>
        <v>ok</v>
      </c>
      <c r="AL95" s="66" t="str">
        <f t="shared" si="38"/>
        <v>ok</v>
      </c>
      <c r="AM95" s="111">
        <f t="shared" si="36"/>
        <v>0</v>
      </c>
      <c r="AN95" s="112">
        <f t="shared" ref="AN95:BA104" si="39">IF(AND(AN$1="Nee",$C95=AN$2),-1,0)</f>
        <v>0</v>
      </c>
      <c r="AO95" s="112">
        <f t="shared" si="39"/>
        <v>0</v>
      </c>
      <c r="AP95" s="112">
        <f t="shared" si="39"/>
        <v>0</v>
      </c>
      <c r="AQ95" s="112">
        <f t="shared" si="39"/>
        <v>0</v>
      </c>
      <c r="AR95" s="112">
        <f t="shared" si="39"/>
        <v>0</v>
      </c>
      <c r="AS95" s="112">
        <f t="shared" si="39"/>
        <v>0</v>
      </c>
      <c r="AT95" s="112">
        <f t="shared" si="39"/>
        <v>0</v>
      </c>
      <c r="AU95" s="112">
        <f t="shared" si="39"/>
        <v>0</v>
      </c>
      <c r="AV95" s="112">
        <f t="shared" si="39"/>
        <v>0</v>
      </c>
      <c r="AW95" s="112">
        <f t="shared" si="39"/>
        <v>0</v>
      </c>
      <c r="AX95" s="112">
        <f t="shared" si="39"/>
        <v>0</v>
      </c>
      <c r="AY95" s="112">
        <f t="shared" si="39"/>
        <v>0</v>
      </c>
      <c r="AZ95" s="112">
        <f t="shared" si="39"/>
        <v>0</v>
      </c>
      <c r="BA95" s="112">
        <f t="shared" si="39"/>
        <v>0</v>
      </c>
      <c r="BB95" s="122">
        <f t="shared" si="30"/>
        <v>0</v>
      </c>
    </row>
    <row r="96" spans="1:54" customFormat="1" ht="84" x14ac:dyDescent="0.25">
      <c r="A96" s="48" t="s">
        <v>567</v>
      </c>
      <c r="B96" s="48" t="s">
        <v>568</v>
      </c>
      <c r="C96" s="48" t="s">
        <v>115</v>
      </c>
      <c r="D96" s="87" t="s">
        <v>290</v>
      </c>
      <c r="E96" s="20" t="s">
        <v>569</v>
      </c>
      <c r="F96" s="17" t="s">
        <v>195</v>
      </c>
      <c r="G96" s="20" t="s">
        <v>222</v>
      </c>
      <c r="H96" s="16" t="s">
        <v>333</v>
      </c>
      <c r="I96" s="68" t="str">
        <f t="shared" si="1"/>
        <v>Nog te beantwoorden</v>
      </c>
      <c r="J96" s="129" t="s">
        <v>380</v>
      </c>
      <c r="K96" s="19" t="s">
        <v>570</v>
      </c>
      <c r="L96" s="81"/>
      <c r="M96" s="34"/>
      <c r="N96" s="34"/>
      <c r="O96" s="46"/>
      <c r="P96" s="39"/>
      <c r="Q96" s="34"/>
      <c r="R96" s="34"/>
      <c r="S96" s="34"/>
      <c r="T96" s="34"/>
      <c r="U96" s="34"/>
      <c r="V96" s="34"/>
      <c r="W96" s="36" t="str">
        <f t="shared" si="32"/>
        <v>Uitvragen</v>
      </c>
      <c r="X96" s="52">
        <f t="shared" si="33"/>
        <v>1</v>
      </c>
      <c r="Y96" s="56" t="s">
        <v>567</v>
      </c>
      <c r="Z96" s="35">
        <v>1</v>
      </c>
      <c r="AA96" s="35">
        <v>1</v>
      </c>
      <c r="AB96" s="35"/>
      <c r="AC96" s="35">
        <v>1</v>
      </c>
      <c r="AD96" s="35"/>
      <c r="AE96" s="35"/>
      <c r="AF96" s="35"/>
      <c r="AG96" s="35"/>
      <c r="AH96" s="69"/>
      <c r="AI96" s="65"/>
      <c r="AJ96" s="65"/>
      <c r="AK96" s="66" t="str">
        <f t="shared" si="37"/>
        <v>ok</v>
      </c>
      <c r="AL96" s="66" t="str">
        <f t="shared" si="38"/>
        <v>ok</v>
      </c>
      <c r="AM96" s="111">
        <f t="shared" si="36"/>
        <v>0</v>
      </c>
      <c r="AN96" s="112">
        <f t="shared" si="39"/>
        <v>0</v>
      </c>
      <c r="AO96" s="112">
        <f t="shared" si="39"/>
        <v>0</v>
      </c>
      <c r="AP96" s="112">
        <f t="shared" si="39"/>
        <v>0</v>
      </c>
      <c r="AQ96" s="112">
        <f t="shared" si="39"/>
        <v>0</v>
      </c>
      <c r="AR96" s="112">
        <f t="shared" si="39"/>
        <v>0</v>
      </c>
      <c r="AS96" s="112">
        <f t="shared" si="39"/>
        <v>0</v>
      </c>
      <c r="AT96" s="112">
        <f t="shared" si="39"/>
        <v>0</v>
      </c>
      <c r="AU96" s="112">
        <f t="shared" si="39"/>
        <v>0</v>
      </c>
      <c r="AV96" s="112">
        <f t="shared" si="39"/>
        <v>0</v>
      </c>
      <c r="AW96" s="112">
        <f t="shared" si="39"/>
        <v>0</v>
      </c>
      <c r="AX96" s="112">
        <f t="shared" si="39"/>
        <v>0</v>
      </c>
      <c r="AY96" s="112">
        <f t="shared" si="39"/>
        <v>0</v>
      </c>
      <c r="AZ96" s="112">
        <f t="shared" si="39"/>
        <v>0</v>
      </c>
      <c r="BA96" s="112">
        <f t="shared" si="39"/>
        <v>0</v>
      </c>
      <c r="BB96" s="122">
        <f t="shared" si="30"/>
        <v>0</v>
      </c>
    </row>
    <row r="97" spans="1:54" customFormat="1" ht="24" x14ac:dyDescent="0.25">
      <c r="A97" s="48" t="s">
        <v>571</v>
      </c>
      <c r="B97" s="48" t="s">
        <v>572</v>
      </c>
      <c r="C97" s="48" t="s">
        <v>115</v>
      </c>
      <c r="D97" s="87" t="s">
        <v>290</v>
      </c>
      <c r="E97" s="20" t="s">
        <v>573</v>
      </c>
      <c r="F97" s="17" t="s">
        <v>138</v>
      </c>
      <c r="G97" s="18" t="s">
        <v>182</v>
      </c>
      <c r="H97" s="16"/>
      <c r="I97" s="68" t="str">
        <f t="shared" si="1"/>
        <v>Nog te beantwoorden</v>
      </c>
      <c r="J97" s="22" t="s">
        <v>183</v>
      </c>
      <c r="K97" s="19" t="s">
        <v>261</v>
      </c>
      <c r="L97" s="81"/>
      <c r="M97" s="34"/>
      <c r="N97" s="34"/>
      <c r="O97" s="46"/>
      <c r="P97" s="39"/>
      <c r="Q97" s="34"/>
      <c r="R97" s="34"/>
      <c r="S97" s="34"/>
      <c r="T97" s="34"/>
      <c r="U97" s="34"/>
      <c r="V97" s="34"/>
      <c r="W97" s="36" t="str">
        <f t="shared" si="32"/>
        <v>Uitvragen</v>
      </c>
      <c r="X97" s="52">
        <f t="shared" si="33"/>
        <v>1</v>
      </c>
      <c r="Y97" s="56" t="s">
        <v>571</v>
      </c>
      <c r="Z97" s="35">
        <v>1</v>
      </c>
      <c r="AA97" s="35">
        <v>1</v>
      </c>
      <c r="AB97" s="35"/>
      <c r="AC97" s="35">
        <v>1</v>
      </c>
      <c r="AD97" s="35"/>
      <c r="AE97" s="35"/>
      <c r="AF97" s="35"/>
      <c r="AG97" s="35"/>
      <c r="AH97" s="69"/>
      <c r="AI97" s="65"/>
      <c r="AJ97" s="65"/>
      <c r="AK97" s="66" t="str">
        <f t="shared" si="37"/>
        <v>ok</v>
      </c>
      <c r="AL97" s="66" t="str">
        <f t="shared" si="38"/>
        <v>ok</v>
      </c>
      <c r="AM97" s="111">
        <f t="shared" si="36"/>
        <v>0</v>
      </c>
      <c r="AN97" s="112">
        <f t="shared" si="39"/>
        <v>0</v>
      </c>
      <c r="AO97" s="112">
        <f t="shared" si="39"/>
        <v>0</v>
      </c>
      <c r="AP97" s="112">
        <f t="shared" si="39"/>
        <v>0</v>
      </c>
      <c r="AQ97" s="112">
        <f t="shared" si="39"/>
        <v>0</v>
      </c>
      <c r="AR97" s="112">
        <f t="shared" si="39"/>
        <v>0</v>
      </c>
      <c r="AS97" s="112">
        <f t="shared" si="39"/>
        <v>0</v>
      </c>
      <c r="AT97" s="112">
        <f t="shared" si="39"/>
        <v>0</v>
      </c>
      <c r="AU97" s="112">
        <f t="shared" si="39"/>
        <v>0</v>
      </c>
      <c r="AV97" s="112">
        <f t="shared" si="39"/>
        <v>0</v>
      </c>
      <c r="AW97" s="112">
        <f t="shared" si="39"/>
        <v>0</v>
      </c>
      <c r="AX97" s="112">
        <f t="shared" si="39"/>
        <v>0</v>
      </c>
      <c r="AY97" s="112">
        <f t="shared" si="39"/>
        <v>0</v>
      </c>
      <c r="AZ97" s="112">
        <f t="shared" si="39"/>
        <v>0</v>
      </c>
      <c r="BA97" s="112">
        <f t="shared" si="39"/>
        <v>0</v>
      </c>
      <c r="BB97" s="122">
        <f t="shared" si="30"/>
        <v>0</v>
      </c>
    </row>
    <row r="98" spans="1:54" customFormat="1" ht="24" x14ac:dyDescent="0.25">
      <c r="A98" s="48" t="s">
        <v>574</v>
      </c>
      <c r="B98" s="48" t="s">
        <v>575</v>
      </c>
      <c r="C98" s="48" t="s">
        <v>115</v>
      </c>
      <c r="D98" s="87" t="s">
        <v>290</v>
      </c>
      <c r="E98" s="20" t="s">
        <v>576</v>
      </c>
      <c r="F98" s="17" t="s">
        <v>195</v>
      </c>
      <c r="G98" s="18" t="s">
        <v>222</v>
      </c>
      <c r="H98" s="16" t="s">
        <v>333</v>
      </c>
      <c r="I98" s="68" t="str">
        <f t="shared" si="1"/>
        <v>Nog te beantwoorden</v>
      </c>
      <c r="J98" s="22" t="s">
        <v>183</v>
      </c>
      <c r="K98" s="19" t="s">
        <v>577</v>
      </c>
      <c r="L98" s="81"/>
      <c r="M98" s="34"/>
      <c r="N98" s="34"/>
      <c r="O98" s="46"/>
      <c r="P98" s="39"/>
      <c r="Q98" s="34"/>
      <c r="R98" s="34"/>
      <c r="S98" s="34"/>
      <c r="T98" s="34"/>
      <c r="U98" s="34"/>
      <c r="V98" s="34"/>
      <c r="W98" s="36" t="str">
        <f t="shared" si="32"/>
        <v>Uitvragen</v>
      </c>
      <c r="X98" s="52">
        <f t="shared" si="33"/>
        <v>1</v>
      </c>
      <c r="Y98" s="56" t="s">
        <v>574</v>
      </c>
      <c r="Z98" s="35">
        <v>1</v>
      </c>
      <c r="AA98" s="35">
        <v>1</v>
      </c>
      <c r="AB98" s="35"/>
      <c r="AC98" s="35">
        <v>1</v>
      </c>
      <c r="AD98" s="35"/>
      <c r="AE98" s="35"/>
      <c r="AF98" s="35"/>
      <c r="AG98" s="35"/>
      <c r="AH98" s="69"/>
      <c r="AI98" s="65"/>
      <c r="AJ98" s="65"/>
      <c r="AK98" s="66" t="str">
        <f t="shared" si="37"/>
        <v>ok</v>
      </c>
      <c r="AL98" s="66" t="str">
        <f t="shared" si="38"/>
        <v>ok</v>
      </c>
      <c r="AM98" s="111">
        <f t="shared" si="36"/>
        <v>0</v>
      </c>
      <c r="AN98" s="112">
        <f t="shared" si="39"/>
        <v>0</v>
      </c>
      <c r="AO98" s="112">
        <f t="shared" si="39"/>
        <v>0</v>
      </c>
      <c r="AP98" s="112">
        <f t="shared" si="39"/>
        <v>0</v>
      </c>
      <c r="AQ98" s="112">
        <f t="shared" si="39"/>
        <v>0</v>
      </c>
      <c r="AR98" s="112">
        <f t="shared" si="39"/>
        <v>0</v>
      </c>
      <c r="AS98" s="112">
        <f t="shared" si="39"/>
        <v>0</v>
      </c>
      <c r="AT98" s="112">
        <f t="shared" si="39"/>
        <v>0</v>
      </c>
      <c r="AU98" s="112">
        <f t="shared" si="39"/>
        <v>0</v>
      </c>
      <c r="AV98" s="112">
        <f t="shared" si="39"/>
        <v>0</v>
      </c>
      <c r="AW98" s="112">
        <f t="shared" si="39"/>
        <v>0</v>
      </c>
      <c r="AX98" s="112">
        <f t="shared" si="39"/>
        <v>0</v>
      </c>
      <c r="AY98" s="112">
        <f t="shared" si="39"/>
        <v>0</v>
      </c>
      <c r="AZ98" s="112">
        <f t="shared" si="39"/>
        <v>0</v>
      </c>
      <c r="BA98" s="112">
        <f t="shared" si="39"/>
        <v>0</v>
      </c>
      <c r="BB98" s="122">
        <f t="shared" si="30"/>
        <v>0</v>
      </c>
    </row>
    <row r="99" spans="1:54" customFormat="1" ht="96" x14ac:dyDescent="0.25">
      <c r="A99" s="48" t="s">
        <v>578</v>
      </c>
      <c r="B99" s="48" t="s">
        <v>579</v>
      </c>
      <c r="C99" s="48" t="s">
        <v>115</v>
      </c>
      <c r="D99" s="87" t="s">
        <v>290</v>
      </c>
      <c r="E99" s="20" t="s">
        <v>580</v>
      </c>
      <c r="F99" s="17" t="s">
        <v>195</v>
      </c>
      <c r="G99" s="18" t="s">
        <v>182</v>
      </c>
      <c r="H99" s="16"/>
      <c r="I99" s="68" t="str">
        <f t="shared" si="1"/>
        <v>Nog te beantwoorden</v>
      </c>
      <c r="J99" s="129"/>
      <c r="K99" s="19" t="s">
        <v>581</v>
      </c>
      <c r="L99" s="81"/>
      <c r="M99" s="34"/>
      <c r="N99" s="34"/>
      <c r="O99" s="46"/>
      <c r="P99" s="39"/>
      <c r="Q99" s="34"/>
      <c r="R99" s="34"/>
      <c r="S99" s="34"/>
      <c r="T99" s="34"/>
      <c r="U99" s="34"/>
      <c r="V99" s="34"/>
      <c r="W99" s="36" t="str">
        <f t="shared" ref="W99:W131" si="40">IF(AND(OR(_OnPrem*Z99=1,_ICT_UMC*AA99=1,_KOPPELING*AB99=1,_SaaS*AC99=1,_Support*AD99=1,_SLA_EDU*AE99=1,_Medisch*AF99=1,_Data*AG99=1,_Toev0*AH99),X99=1,AK99="ok",AL99="ok",AM99=0),"Uitvragen","Vervallen")</f>
        <v>Uitvragen</v>
      </c>
      <c r="X99" s="52">
        <f t="shared" si="33"/>
        <v>1</v>
      </c>
      <c r="Y99" s="56" t="s">
        <v>578</v>
      </c>
      <c r="Z99" s="35">
        <v>1</v>
      </c>
      <c r="AA99" s="35">
        <v>1</v>
      </c>
      <c r="AB99" s="35"/>
      <c r="AC99" s="35">
        <v>1</v>
      </c>
      <c r="AD99" s="35"/>
      <c r="AE99" s="35"/>
      <c r="AF99" s="35"/>
      <c r="AG99" s="35"/>
      <c r="AH99" s="69"/>
      <c r="AI99" s="65"/>
      <c r="AJ99" s="65"/>
      <c r="AK99" s="66" t="str">
        <f t="shared" si="37"/>
        <v>ok</v>
      </c>
      <c r="AL99" s="66" t="str">
        <f t="shared" si="38"/>
        <v>ok</v>
      </c>
      <c r="AM99" s="111">
        <f t="shared" si="36"/>
        <v>0</v>
      </c>
      <c r="AN99" s="112">
        <f t="shared" si="39"/>
        <v>0</v>
      </c>
      <c r="AO99" s="112">
        <f t="shared" si="39"/>
        <v>0</v>
      </c>
      <c r="AP99" s="112">
        <f t="shared" si="39"/>
        <v>0</v>
      </c>
      <c r="AQ99" s="112">
        <f t="shared" si="39"/>
        <v>0</v>
      </c>
      <c r="AR99" s="112">
        <f t="shared" si="39"/>
        <v>0</v>
      </c>
      <c r="AS99" s="112">
        <f t="shared" si="39"/>
        <v>0</v>
      </c>
      <c r="AT99" s="112">
        <f t="shared" si="39"/>
        <v>0</v>
      </c>
      <c r="AU99" s="112">
        <f t="shared" si="39"/>
        <v>0</v>
      </c>
      <c r="AV99" s="112">
        <f t="shared" si="39"/>
        <v>0</v>
      </c>
      <c r="AW99" s="112">
        <f t="shared" si="39"/>
        <v>0</v>
      </c>
      <c r="AX99" s="112">
        <f t="shared" si="39"/>
        <v>0</v>
      </c>
      <c r="AY99" s="112">
        <f t="shared" si="39"/>
        <v>0</v>
      </c>
      <c r="AZ99" s="112">
        <f t="shared" si="39"/>
        <v>0</v>
      </c>
      <c r="BA99" s="112">
        <f t="shared" si="39"/>
        <v>0</v>
      </c>
      <c r="BB99" s="122">
        <f t="shared" si="30"/>
        <v>0</v>
      </c>
    </row>
    <row r="100" spans="1:54" customFormat="1" ht="48" x14ac:dyDescent="0.25">
      <c r="A100" s="48" t="s">
        <v>579</v>
      </c>
      <c r="B100" s="48" t="s">
        <v>288</v>
      </c>
      <c r="C100" s="48" t="s">
        <v>115</v>
      </c>
      <c r="D100" s="87" t="s">
        <v>290</v>
      </c>
      <c r="E100" s="20" t="s">
        <v>582</v>
      </c>
      <c r="F100" s="17" t="s">
        <v>195</v>
      </c>
      <c r="G100" s="18" t="s">
        <v>182</v>
      </c>
      <c r="H100" s="16"/>
      <c r="I100" s="68" t="str">
        <f t="shared" si="1"/>
        <v>Nog te beantwoorden</v>
      </c>
      <c r="J100" s="22" t="s">
        <v>183</v>
      </c>
      <c r="K100" s="19" t="s">
        <v>583</v>
      </c>
      <c r="L100" s="81"/>
      <c r="M100" s="34"/>
      <c r="N100" s="34"/>
      <c r="O100" s="46"/>
      <c r="P100" s="39"/>
      <c r="Q100" s="34"/>
      <c r="R100" s="34"/>
      <c r="S100" s="34"/>
      <c r="T100" s="34"/>
      <c r="U100" s="34"/>
      <c r="V100" s="34"/>
      <c r="W100" s="36" t="str">
        <f t="shared" si="40"/>
        <v>Uitvragen</v>
      </c>
      <c r="X100" s="52">
        <f t="shared" si="33"/>
        <v>1</v>
      </c>
      <c r="Y100" s="56" t="s">
        <v>579</v>
      </c>
      <c r="Z100" s="35">
        <v>1</v>
      </c>
      <c r="AA100" s="35">
        <v>1</v>
      </c>
      <c r="AB100" s="35"/>
      <c r="AC100" s="35">
        <v>1</v>
      </c>
      <c r="AD100" s="35"/>
      <c r="AE100" s="35"/>
      <c r="AF100" s="35"/>
      <c r="AG100" s="35"/>
      <c r="AH100" s="69"/>
      <c r="AI100" s="65"/>
      <c r="AJ100" s="65"/>
      <c r="AK100" s="66" t="str">
        <f t="shared" si="37"/>
        <v>ok</v>
      </c>
      <c r="AL100" s="66" t="str">
        <f t="shared" si="38"/>
        <v>ok</v>
      </c>
      <c r="AM100" s="111">
        <f t="shared" si="36"/>
        <v>0</v>
      </c>
      <c r="AN100" s="112">
        <f t="shared" si="39"/>
        <v>0</v>
      </c>
      <c r="AO100" s="112">
        <f t="shared" si="39"/>
        <v>0</v>
      </c>
      <c r="AP100" s="112">
        <f t="shared" si="39"/>
        <v>0</v>
      </c>
      <c r="AQ100" s="112">
        <f t="shared" si="39"/>
        <v>0</v>
      </c>
      <c r="AR100" s="112">
        <f t="shared" si="39"/>
        <v>0</v>
      </c>
      <c r="AS100" s="112">
        <f t="shared" si="39"/>
        <v>0</v>
      </c>
      <c r="AT100" s="112">
        <f t="shared" si="39"/>
        <v>0</v>
      </c>
      <c r="AU100" s="112">
        <f t="shared" si="39"/>
        <v>0</v>
      </c>
      <c r="AV100" s="112">
        <f t="shared" si="39"/>
        <v>0</v>
      </c>
      <c r="AW100" s="112">
        <f t="shared" si="39"/>
        <v>0</v>
      </c>
      <c r="AX100" s="112">
        <f t="shared" si="39"/>
        <v>0</v>
      </c>
      <c r="AY100" s="112">
        <f t="shared" si="39"/>
        <v>0</v>
      </c>
      <c r="AZ100" s="112">
        <f t="shared" si="39"/>
        <v>0</v>
      </c>
      <c r="BA100" s="112">
        <f t="shared" si="39"/>
        <v>0</v>
      </c>
      <c r="BB100" s="122">
        <f t="shared" si="30"/>
        <v>0</v>
      </c>
    </row>
    <row r="101" spans="1:54" customFormat="1" ht="36" x14ac:dyDescent="0.25">
      <c r="A101" s="48" t="s">
        <v>288</v>
      </c>
      <c r="B101" s="48" t="s">
        <v>289</v>
      </c>
      <c r="C101" s="48" t="s">
        <v>115</v>
      </c>
      <c r="D101" s="86" t="s">
        <v>290</v>
      </c>
      <c r="E101" s="20" t="s">
        <v>291</v>
      </c>
      <c r="F101" s="17" t="s">
        <v>398</v>
      </c>
      <c r="G101" s="20" t="s">
        <v>182</v>
      </c>
      <c r="H101" s="16"/>
      <c r="I101" s="68" t="str">
        <f t="shared" si="1"/>
        <v>Nog te beantwoorden</v>
      </c>
      <c r="J101" s="22" t="s">
        <v>183</v>
      </c>
      <c r="K101" s="33" t="s">
        <v>292</v>
      </c>
      <c r="L101" s="81"/>
      <c r="M101" s="34"/>
      <c r="N101" s="34"/>
      <c r="O101" s="46"/>
      <c r="P101" s="39"/>
      <c r="Q101" s="34"/>
      <c r="R101" s="34"/>
      <c r="S101" s="34"/>
      <c r="T101" s="34"/>
      <c r="U101" s="34"/>
      <c r="V101" s="34"/>
      <c r="W101" s="36" t="str">
        <f t="shared" si="40"/>
        <v>Uitvragen</v>
      </c>
      <c r="X101" s="52">
        <f t="shared" si="33"/>
        <v>1</v>
      </c>
      <c r="Y101" s="56" t="s">
        <v>288</v>
      </c>
      <c r="Z101" s="35">
        <v>1</v>
      </c>
      <c r="AA101" s="35">
        <v>1</v>
      </c>
      <c r="AB101" s="35">
        <v>1</v>
      </c>
      <c r="AC101" s="35">
        <v>1</v>
      </c>
      <c r="AD101" s="35"/>
      <c r="AE101" s="35"/>
      <c r="AF101" s="35"/>
      <c r="AG101" s="35"/>
      <c r="AH101" s="69"/>
      <c r="AI101" s="65"/>
      <c r="AJ101" s="65"/>
      <c r="AK101" s="66" t="str">
        <f t="shared" si="37"/>
        <v>ok</v>
      </c>
      <c r="AL101" s="66" t="str">
        <f t="shared" si="38"/>
        <v>ok</v>
      </c>
      <c r="AM101" s="111">
        <f t="shared" si="36"/>
        <v>0</v>
      </c>
      <c r="AN101" s="112">
        <f t="shared" si="39"/>
        <v>0</v>
      </c>
      <c r="AO101" s="112">
        <f t="shared" si="39"/>
        <v>0</v>
      </c>
      <c r="AP101" s="112">
        <f t="shared" si="39"/>
        <v>0</v>
      </c>
      <c r="AQ101" s="112">
        <f t="shared" si="39"/>
        <v>0</v>
      </c>
      <c r="AR101" s="112">
        <f t="shared" si="39"/>
        <v>0</v>
      </c>
      <c r="AS101" s="112">
        <f t="shared" si="39"/>
        <v>0</v>
      </c>
      <c r="AT101" s="112">
        <f t="shared" si="39"/>
        <v>0</v>
      </c>
      <c r="AU101" s="112">
        <f t="shared" si="39"/>
        <v>0</v>
      </c>
      <c r="AV101" s="112">
        <f t="shared" si="39"/>
        <v>0</v>
      </c>
      <c r="AW101" s="112">
        <f t="shared" si="39"/>
        <v>0</v>
      </c>
      <c r="AX101" s="112">
        <f t="shared" si="39"/>
        <v>0</v>
      </c>
      <c r="AY101" s="112">
        <f t="shared" si="39"/>
        <v>0</v>
      </c>
      <c r="AZ101" s="112">
        <f t="shared" si="39"/>
        <v>0</v>
      </c>
      <c r="BA101" s="112">
        <f t="shared" si="39"/>
        <v>0</v>
      </c>
      <c r="BB101" s="122">
        <f t="shared" si="30"/>
        <v>0</v>
      </c>
    </row>
    <row r="102" spans="1:54" customFormat="1" ht="36" x14ac:dyDescent="0.25">
      <c r="A102" s="48" t="s">
        <v>289</v>
      </c>
      <c r="B102" s="48" t="s">
        <v>584</v>
      </c>
      <c r="C102" s="48" t="s">
        <v>115</v>
      </c>
      <c r="D102" s="86" t="s">
        <v>295</v>
      </c>
      <c r="E102" s="20" t="s">
        <v>585</v>
      </c>
      <c r="F102" s="17" t="s">
        <v>195</v>
      </c>
      <c r="G102" s="20" t="s">
        <v>222</v>
      </c>
      <c r="H102" s="16"/>
      <c r="I102" s="68" t="str">
        <f t="shared" si="1"/>
        <v>Nog te beantwoorden</v>
      </c>
      <c r="J102" s="22" t="s">
        <v>183</v>
      </c>
      <c r="K102" s="33"/>
      <c r="L102" s="83"/>
      <c r="M102" s="34"/>
      <c r="N102" s="34"/>
      <c r="O102" s="46"/>
      <c r="P102" s="39"/>
      <c r="Q102" s="34"/>
      <c r="R102" s="34"/>
      <c r="S102" s="34"/>
      <c r="T102" s="34"/>
      <c r="U102" s="34"/>
      <c r="V102" s="34"/>
      <c r="W102" s="36" t="str">
        <f t="shared" si="40"/>
        <v>Uitvragen</v>
      </c>
      <c r="X102" s="52">
        <f t="shared" si="33"/>
        <v>1</v>
      </c>
      <c r="Y102" s="56" t="s">
        <v>289</v>
      </c>
      <c r="Z102" s="35">
        <v>1</v>
      </c>
      <c r="AA102" s="35">
        <v>1</v>
      </c>
      <c r="AB102" s="35">
        <v>1</v>
      </c>
      <c r="AC102" s="35">
        <v>1</v>
      </c>
      <c r="AD102" s="35"/>
      <c r="AE102" s="35"/>
      <c r="AF102" s="35"/>
      <c r="AG102" s="35"/>
      <c r="AH102" s="69"/>
      <c r="AI102" s="65"/>
      <c r="AJ102" s="65"/>
      <c r="AK102" s="66" t="str">
        <f t="shared" si="37"/>
        <v>ok</v>
      </c>
      <c r="AL102" s="66" t="str">
        <f t="shared" si="38"/>
        <v>ok</v>
      </c>
      <c r="AM102" s="111">
        <f t="shared" si="36"/>
        <v>0</v>
      </c>
      <c r="AN102" s="112">
        <f t="shared" si="39"/>
        <v>0</v>
      </c>
      <c r="AO102" s="112">
        <f t="shared" si="39"/>
        <v>0</v>
      </c>
      <c r="AP102" s="112">
        <f t="shared" si="39"/>
        <v>0</v>
      </c>
      <c r="AQ102" s="112">
        <f t="shared" si="39"/>
        <v>0</v>
      </c>
      <c r="AR102" s="112">
        <f t="shared" si="39"/>
        <v>0</v>
      </c>
      <c r="AS102" s="112">
        <f t="shared" si="39"/>
        <v>0</v>
      </c>
      <c r="AT102" s="112">
        <f t="shared" si="39"/>
        <v>0</v>
      </c>
      <c r="AU102" s="112">
        <f t="shared" si="39"/>
        <v>0</v>
      </c>
      <c r="AV102" s="112">
        <f t="shared" si="39"/>
        <v>0</v>
      </c>
      <c r="AW102" s="112">
        <f t="shared" si="39"/>
        <v>0</v>
      </c>
      <c r="AX102" s="112">
        <f t="shared" si="39"/>
        <v>0</v>
      </c>
      <c r="AY102" s="112">
        <f t="shared" si="39"/>
        <v>0</v>
      </c>
      <c r="AZ102" s="112">
        <f t="shared" si="39"/>
        <v>0</v>
      </c>
      <c r="BA102" s="112">
        <f t="shared" si="39"/>
        <v>0</v>
      </c>
      <c r="BB102" s="122">
        <f t="shared" si="30"/>
        <v>0</v>
      </c>
    </row>
    <row r="103" spans="1:54" customFormat="1" ht="48" x14ac:dyDescent="0.25">
      <c r="A103" s="48" t="s">
        <v>586</v>
      </c>
      <c r="B103" s="48" t="s">
        <v>293</v>
      </c>
      <c r="C103" s="48" t="s">
        <v>115</v>
      </c>
      <c r="D103" s="86" t="s">
        <v>295</v>
      </c>
      <c r="E103" s="20" t="s">
        <v>587</v>
      </c>
      <c r="F103" s="16" t="s">
        <v>398</v>
      </c>
      <c r="G103" s="20" t="s">
        <v>222</v>
      </c>
      <c r="H103" s="16"/>
      <c r="I103" s="68" t="str">
        <f t="shared" si="1"/>
        <v>Nog te beantwoorden</v>
      </c>
      <c r="J103" s="22" t="s">
        <v>183</v>
      </c>
      <c r="K103" s="33" t="s">
        <v>588</v>
      </c>
      <c r="L103" s="83"/>
      <c r="M103" s="34"/>
      <c r="N103" s="34"/>
      <c r="O103" s="46"/>
      <c r="P103" s="39"/>
      <c r="Q103" s="34"/>
      <c r="R103" s="34"/>
      <c r="S103" s="34"/>
      <c r="T103" s="34"/>
      <c r="U103" s="34"/>
      <c r="V103" s="34"/>
      <c r="W103" s="36" t="str">
        <f t="shared" si="40"/>
        <v>Uitvragen</v>
      </c>
      <c r="X103" s="52">
        <f t="shared" si="33"/>
        <v>1</v>
      </c>
      <c r="Y103" s="56" t="s">
        <v>586</v>
      </c>
      <c r="Z103" s="35">
        <v>1</v>
      </c>
      <c r="AA103" s="35">
        <v>1</v>
      </c>
      <c r="AB103" s="35">
        <v>1</v>
      </c>
      <c r="AC103" s="35">
        <v>1</v>
      </c>
      <c r="AD103" s="35"/>
      <c r="AE103" s="35"/>
      <c r="AF103" s="35"/>
      <c r="AG103" s="35"/>
      <c r="AH103" s="69"/>
      <c r="AI103" s="65"/>
      <c r="AJ103" s="65"/>
      <c r="AK103" s="66" t="str">
        <f t="shared" si="37"/>
        <v>ok</v>
      </c>
      <c r="AL103" s="66" t="str">
        <f t="shared" si="38"/>
        <v>ok</v>
      </c>
      <c r="AM103" s="111">
        <f t="shared" si="36"/>
        <v>0</v>
      </c>
      <c r="AN103" s="112">
        <f t="shared" si="39"/>
        <v>0</v>
      </c>
      <c r="AO103" s="112">
        <f t="shared" si="39"/>
        <v>0</v>
      </c>
      <c r="AP103" s="112">
        <f t="shared" si="39"/>
        <v>0</v>
      </c>
      <c r="AQ103" s="112">
        <f t="shared" si="39"/>
        <v>0</v>
      </c>
      <c r="AR103" s="112">
        <f t="shared" si="39"/>
        <v>0</v>
      </c>
      <c r="AS103" s="112">
        <f t="shared" si="39"/>
        <v>0</v>
      </c>
      <c r="AT103" s="112">
        <f t="shared" si="39"/>
        <v>0</v>
      </c>
      <c r="AU103" s="112">
        <f t="shared" si="39"/>
        <v>0</v>
      </c>
      <c r="AV103" s="112">
        <f t="shared" si="39"/>
        <v>0</v>
      </c>
      <c r="AW103" s="112">
        <f t="shared" si="39"/>
        <v>0</v>
      </c>
      <c r="AX103" s="112">
        <f t="shared" si="39"/>
        <v>0</v>
      </c>
      <c r="AY103" s="112">
        <f t="shared" si="39"/>
        <v>0</v>
      </c>
      <c r="AZ103" s="112">
        <f t="shared" si="39"/>
        <v>0</v>
      </c>
      <c r="BA103" s="112">
        <f t="shared" si="39"/>
        <v>0</v>
      </c>
      <c r="BB103" s="122">
        <f t="shared" si="30"/>
        <v>0</v>
      </c>
    </row>
    <row r="104" spans="1:54" customFormat="1" ht="84" x14ac:dyDescent="0.25">
      <c r="A104" s="48" t="s">
        <v>589</v>
      </c>
      <c r="B104" s="48" t="s">
        <v>298</v>
      </c>
      <c r="C104" s="48" t="s">
        <v>115</v>
      </c>
      <c r="D104" s="86" t="s">
        <v>295</v>
      </c>
      <c r="E104" s="18" t="s">
        <v>590</v>
      </c>
      <c r="F104" s="17" t="s">
        <v>195</v>
      </c>
      <c r="G104" s="20" t="s">
        <v>222</v>
      </c>
      <c r="H104" s="16" t="s">
        <v>333</v>
      </c>
      <c r="I104" s="68" t="str">
        <f t="shared" si="1"/>
        <v>Vraag vervallen</v>
      </c>
      <c r="J104" s="22" t="s">
        <v>183</v>
      </c>
      <c r="K104" s="19" t="s">
        <v>591</v>
      </c>
      <c r="L104" s="81"/>
      <c r="M104" s="34"/>
      <c r="N104" s="34"/>
      <c r="O104" s="46"/>
      <c r="P104" s="39"/>
      <c r="Q104" s="34"/>
      <c r="R104" s="34"/>
      <c r="S104" s="34"/>
      <c r="T104" s="34"/>
      <c r="U104" s="34"/>
      <c r="V104" s="34"/>
      <c r="W104" s="36" t="str">
        <f t="shared" si="40"/>
        <v>Vervallen</v>
      </c>
      <c r="X104" s="52">
        <f t="shared" ref="X104:X136" si="41">IF(OR(AND(LEFT(E104,9)&lt;&gt;"Voeg hier",_KnockOut="Ja",OR(F104="Knockout Eis",F104="Gunningscriteria")),AND(_Verificatie="Ja",OR(F104="Verificatie",F104="Gewenst"))),1,-1)</f>
        <v>1</v>
      </c>
      <c r="Y104" s="56" t="s">
        <v>589</v>
      </c>
      <c r="Z104" s="35">
        <v>1</v>
      </c>
      <c r="AA104" s="35">
        <v>1</v>
      </c>
      <c r="AB104" s="35"/>
      <c r="AC104" s="35">
        <v>1</v>
      </c>
      <c r="AD104" s="35"/>
      <c r="AE104" s="35"/>
      <c r="AF104" s="35"/>
      <c r="AG104" s="35"/>
      <c r="AH104" s="69"/>
      <c r="AI104" s="65"/>
      <c r="AJ104" s="65">
        <v>2</v>
      </c>
      <c r="AK104" s="66" t="str">
        <f t="shared" si="37"/>
        <v>ok</v>
      </c>
      <c r="AL104" s="66" t="str">
        <f t="shared" si="38"/>
        <v>nok</v>
      </c>
      <c r="AM104" s="111">
        <f t="shared" si="36"/>
        <v>0</v>
      </c>
      <c r="AN104" s="112">
        <f t="shared" si="39"/>
        <v>0</v>
      </c>
      <c r="AO104" s="112">
        <f t="shared" si="39"/>
        <v>0</v>
      </c>
      <c r="AP104" s="112">
        <f t="shared" si="39"/>
        <v>0</v>
      </c>
      <c r="AQ104" s="112">
        <f t="shared" si="39"/>
        <v>0</v>
      </c>
      <c r="AR104" s="112">
        <f t="shared" si="39"/>
        <v>0</v>
      </c>
      <c r="AS104" s="112">
        <f t="shared" si="39"/>
        <v>0</v>
      </c>
      <c r="AT104" s="112">
        <f t="shared" si="39"/>
        <v>0</v>
      </c>
      <c r="AU104" s="112">
        <f t="shared" si="39"/>
        <v>0</v>
      </c>
      <c r="AV104" s="112">
        <f t="shared" si="39"/>
        <v>0</v>
      </c>
      <c r="AW104" s="112">
        <f t="shared" si="39"/>
        <v>0</v>
      </c>
      <c r="AX104" s="112">
        <f t="shared" si="39"/>
        <v>0</v>
      </c>
      <c r="AY104" s="112">
        <f t="shared" si="39"/>
        <v>0</v>
      </c>
      <c r="AZ104" s="112">
        <f t="shared" si="39"/>
        <v>0</v>
      </c>
      <c r="BA104" s="112">
        <f t="shared" si="39"/>
        <v>0</v>
      </c>
      <c r="BB104" s="122">
        <f t="shared" si="30"/>
        <v>0</v>
      </c>
    </row>
    <row r="105" spans="1:54" customFormat="1" ht="36" x14ac:dyDescent="0.25">
      <c r="A105" s="48" t="s">
        <v>584</v>
      </c>
      <c r="B105" s="48" t="s">
        <v>301</v>
      </c>
      <c r="C105" s="48" t="s">
        <v>115</v>
      </c>
      <c r="D105" s="87" t="s">
        <v>295</v>
      </c>
      <c r="E105" s="20" t="s">
        <v>592</v>
      </c>
      <c r="F105" s="17" t="s">
        <v>195</v>
      </c>
      <c r="G105" s="20" t="s">
        <v>222</v>
      </c>
      <c r="H105" s="16" t="s">
        <v>333</v>
      </c>
      <c r="I105" s="68" t="str">
        <f t="shared" si="1"/>
        <v>Nog te beantwoorden</v>
      </c>
      <c r="J105" s="22" t="s">
        <v>183</v>
      </c>
      <c r="K105" s="19"/>
      <c r="L105" s="81"/>
      <c r="M105" s="34"/>
      <c r="N105" s="34"/>
      <c r="O105" s="46"/>
      <c r="P105" s="39"/>
      <c r="Q105" s="34"/>
      <c r="R105" s="34"/>
      <c r="S105" s="34"/>
      <c r="T105" s="34"/>
      <c r="U105" s="34"/>
      <c r="V105" s="34"/>
      <c r="W105" s="36" t="str">
        <f t="shared" si="40"/>
        <v>Uitvragen</v>
      </c>
      <c r="X105" s="52">
        <f t="shared" si="41"/>
        <v>1</v>
      </c>
      <c r="Y105" s="56" t="s">
        <v>584</v>
      </c>
      <c r="Z105" s="35"/>
      <c r="AA105" s="35"/>
      <c r="AB105" s="35">
        <v>1</v>
      </c>
      <c r="AC105" s="35">
        <v>1</v>
      </c>
      <c r="AD105" s="35"/>
      <c r="AE105" s="35"/>
      <c r="AF105" s="35"/>
      <c r="AG105" s="35"/>
      <c r="AH105" s="69"/>
      <c r="AI105" s="65"/>
      <c r="AJ105" s="65"/>
      <c r="AK105" s="66" t="str">
        <f t="shared" si="37"/>
        <v>ok</v>
      </c>
      <c r="AL105" s="66" t="str">
        <f t="shared" si="38"/>
        <v>ok</v>
      </c>
      <c r="AM105" s="111">
        <f t="shared" si="36"/>
        <v>0</v>
      </c>
      <c r="AN105" s="112">
        <f t="shared" ref="AN105:BA114" si="42">IF(AND(AN$1="Nee",$C105=AN$2),-1,0)</f>
        <v>0</v>
      </c>
      <c r="AO105" s="112">
        <f t="shared" si="42"/>
        <v>0</v>
      </c>
      <c r="AP105" s="112">
        <f t="shared" si="42"/>
        <v>0</v>
      </c>
      <c r="AQ105" s="112">
        <f t="shared" si="42"/>
        <v>0</v>
      </c>
      <c r="AR105" s="112">
        <f t="shared" si="42"/>
        <v>0</v>
      </c>
      <c r="AS105" s="112">
        <f t="shared" si="42"/>
        <v>0</v>
      </c>
      <c r="AT105" s="112">
        <f t="shared" si="42"/>
        <v>0</v>
      </c>
      <c r="AU105" s="112">
        <f t="shared" si="42"/>
        <v>0</v>
      </c>
      <c r="AV105" s="112">
        <f t="shared" si="42"/>
        <v>0</v>
      </c>
      <c r="AW105" s="112">
        <f t="shared" si="42"/>
        <v>0</v>
      </c>
      <c r="AX105" s="112">
        <f t="shared" si="42"/>
        <v>0</v>
      </c>
      <c r="AY105" s="112">
        <f t="shared" si="42"/>
        <v>0</v>
      </c>
      <c r="AZ105" s="112">
        <f t="shared" si="42"/>
        <v>0</v>
      </c>
      <c r="BA105" s="112">
        <f t="shared" si="42"/>
        <v>0</v>
      </c>
      <c r="BB105" s="122">
        <f t="shared" si="30"/>
        <v>0</v>
      </c>
    </row>
    <row r="106" spans="1:54" customFormat="1" ht="96" x14ac:dyDescent="0.25">
      <c r="A106" s="48" t="s">
        <v>293</v>
      </c>
      <c r="B106" s="48" t="s">
        <v>294</v>
      </c>
      <c r="C106" s="48" t="s">
        <v>115</v>
      </c>
      <c r="D106" s="86" t="s">
        <v>295</v>
      </c>
      <c r="E106" s="20" t="s">
        <v>296</v>
      </c>
      <c r="F106" s="17" t="s">
        <v>138</v>
      </c>
      <c r="G106" s="18" t="s">
        <v>182</v>
      </c>
      <c r="H106" s="16"/>
      <c r="I106" s="68" t="str">
        <f t="shared" si="1"/>
        <v>Nog te beantwoorden</v>
      </c>
      <c r="J106" s="22" t="s">
        <v>183</v>
      </c>
      <c r="K106" s="19" t="s">
        <v>297</v>
      </c>
      <c r="L106" s="81"/>
      <c r="M106" s="34"/>
      <c r="N106" s="34"/>
      <c r="O106" s="46"/>
      <c r="P106" s="39"/>
      <c r="Q106" s="34"/>
      <c r="R106" s="34"/>
      <c r="S106" s="34"/>
      <c r="T106" s="34"/>
      <c r="U106" s="34"/>
      <c r="V106" s="34"/>
      <c r="W106" s="36" t="str">
        <f t="shared" si="40"/>
        <v>Uitvragen</v>
      </c>
      <c r="X106" s="52">
        <f t="shared" si="41"/>
        <v>1</v>
      </c>
      <c r="Y106" s="56" t="s">
        <v>293</v>
      </c>
      <c r="Z106" s="35"/>
      <c r="AA106" s="35"/>
      <c r="AB106" s="35">
        <v>1</v>
      </c>
      <c r="AC106" s="35">
        <v>1</v>
      </c>
      <c r="AD106" s="35"/>
      <c r="AE106" s="35"/>
      <c r="AF106" s="35"/>
      <c r="AG106" s="35"/>
      <c r="AH106" s="69"/>
      <c r="AI106" s="65"/>
      <c r="AJ106" s="65"/>
      <c r="AK106" s="66" t="str">
        <f t="shared" si="37"/>
        <v>ok</v>
      </c>
      <c r="AL106" s="66" t="str">
        <f t="shared" si="38"/>
        <v>ok</v>
      </c>
      <c r="AM106" s="111">
        <f t="shared" si="36"/>
        <v>0</v>
      </c>
      <c r="AN106" s="112">
        <f t="shared" si="42"/>
        <v>0</v>
      </c>
      <c r="AO106" s="112">
        <f t="shared" si="42"/>
        <v>0</v>
      </c>
      <c r="AP106" s="112">
        <f t="shared" si="42"/>
        <v>0</v>
      </c>
      <c r="AQ106" s="112">
        <f t="shared" si="42"/>
        <v>0</v>
      </c>
      <c r="AR106" s="112">
        <f t="shared" si="42"/>
        <v>0</v>
      </c>
      <c r="AS106" s="112">
        <f t="shared" si="42"/>
        <v>0</v>
      </c>
      <c r="AT106" s="112">
        <f t="shared" si="42"/>
        <v>0</v>
      </c>
      <c r="AU106" s="112">
        <f t="shared" si="42"/>
        <v>0</v>
      </c>
      <c r="AV106" s="112">
        <f t="shared" si="42"/>
        <v>0</v>
      </c>
      <c r="AW106" s="112">
        <f t="shared" si="42"/>
        <v>0</v>
      </c>
      <c r="AX106" s="112">
        <f t="shared" si="42"/>
        <v>0</v>
      </c>
      <c r="AY106" s="112">
        <f t="shared" si="42"/>
        <v>0</v>
      </c>
      <c r="AZ106" s="112">
        <f t="shared" si="42"/>
        <v>0</v>
      </c>
      <c r="BA106" s="112">
        <f t="shared" si="42"/>
        <v>0</v>
      </c>
      <c r="BB106" s="122">
        <f t="shared" si="30"/>
        <v>0</v>
      </c>
    </row>
    <row r="107" spans="1:54" customFormat="1" ht="24" x14ac:dyDescent="0.25">
      <c r="A107" s="48" t="s">
        <v>593</v>
      </c>
      <c r="B107" s="48" t="s">
        <v>594</v>
      </c>
      <c r="C107" s="48" t="s">
        <v>115</v>
      </c>
      <c r="D107" s="86" t="s">
        <v>295</v>
      </c>
      <c r="E107" s="18" t="s">
        <v>595</v>
      </c>
      <c r="F107" s="17" t="s">
        <v>398</v>
      </c>
      <c r="G107" s="18" t="s">
        <v>182</v>
      </c>
      <c r="H107" s="16"/>
      <c r="I107" s="68" t="str">
        <f t="shared" si="1"/>
        <v>Nog te beantwoorden</v>
      </c>
      <c r="J107" s="22" t="s">
        <v>183</v>
      </c>
      <c r="K107" s="19" t="s">
        <v>596</v>
      </c>
      <c r="L107" s="81"/>
      <c r="M107" s="34"/>
      <c r="N107" s="34"/>
      <c r="O107" s="46"/>
      <c r="P107" s="39"/>
      <c r="Q107" s="34"/>
      <c r="R107" s="34"/>
      <c r="S107" s="34"/>
      <c r="T107" s="34"/>
      <c r="U107" s="34"/>
      <c r="V107" s="34"/>
      <c r="W107" s="36" t="str">
        <f t="shared" si="40"/>
        <v>Uitvragen</v>
      </c>
      <c r="X107" s="52">
        <f t="shared" si="41"/>
        <v>1</v>
      </c>
      <c r="Y107" s="56" t="s">
        <v>593</v>
      </c>
      <c r="Z107" s="35"/>
      <c r="AA107" s="35"/>
      <c r="AB107" s="35">
        <v>1</v>
      </c>
      <c r="AC107" s="35">
        <v>1</v>
      </c>
      <c r="AD107" s="35"/>
      <c r="AE107" s="35"/>
      <c r="AF107" s="35"/>
      <c r="AG107" s="35"/>
      <c r="AH107" s="69"/>
      <c r="AI107" s="65">
        <v>2</v>
      </c>
      <c r="AJ107" s="65"/>
      <c r="AK107" s="66" t="str">
        <f t="shared" si="37"/>
        <v>ok</v>
      </c>
      <c r="AL107" s="66" t="str">
        <f t="shared" si="38"/>
        <v>ok</v>
      </c>
      <c r="AM107" s="111">
        <f t="shared" si="36"/>
        <v>0</v>
      </c>
      <c r="AN107" s="112">
        <f t="shared" si="42"/>
        <v>0</v>
      </c>
      <c r="AO107" s="112">
        <f t="shared" si="42"/>
        <v>0</v>
      </c>
      <c r="AP107" s="112">
        <f t="shared" si="42"/>
        <v>0</v>
      </c>
      <c r="AQ107" s="112">
        <f t="shared" si="42"/>
        <v>0</v>
      </c>
      <c r="AR107" s="112">
        <f t="shared" si="42"/>
        <v>0</v>
      </c>
      <c r="AS107" s="112">
        <f t="shared" si="42"/>
        <v>0</v>
      </c>
      <c r="AT107" s="112">
        <f t="shared" si="42"/>
        <v>0</v>
      </c>
      <c r="AU107" s="112">
        <f t="shared" si="42"/>
        <v>0</v>
      </c>
      <c r="AV107" s="112">
        <f t="shared" si="42"/>
        <v>0</v>
      </c>
      <c r="AW107" s="112">
        <f t="shared" si="42"/>
        <v>0</v>
      </c>
      <c r="AX107" s="112">
        <f t="shared" si="42"/>
        <v>0</v>
      </c>
      <c r="AY107" s="112">
        <f t="shared" si="42"/>
        <v>0</v>
      </c>
      <c r="AZ107" s="112">
        <f t="shared" si="42"/>
        <v>0</v>
      </c>
      <c r="BA107" s="112">
        <f t="shared" si="42"/>
        <v>0</v>
      </c>
      <c r="BB107" s="122">
        <f t="shared" si="30"/>
        <v>0</v>
      </c>
    </row>
    <row r="108" spans="1:54" customFormat="1" ht="24" x14ac:dyDescent="0.25">
      <c r="A108" s="48" t="s">
        <v>298</v>
      </c>
      <c r="B108" s="48" t="s">
        <v>299</v>
      </c>
      <c r="C108" s="48" t="s">
        <v>115</v>
      </c>
      <c r="D108" s="86" t="s">
        <v>267</v>
      </c>
      <c r="E108" s="18" t="s">
        <v>300</v>
      </c>
      <c r="F108" s="17" t="s">
        <v>398</v>
      </c>
      <c r="G108" s="18" t="s">
        <v>196</v>
      </c>
      <c r="H108" s="16"/>
      <c r="I108" s="68" t="str">
        <f t="shared" si="1"/>
        <v>Nog te beantwoorden</v>
      </c>
      <c r="J108" s="22" t="s">
        <v>183</v>
      </c>
      <c r="K108" s="19" t="s">
        <v>261</v>
      </c>
      <c r="L108" s="81"/>
      <c r="M108" s="46"/>
      <c r="N108" s="46"/>
      <c r="O108" s="46"/>
      <c r="P108" s="39"/>
      <c r="Q108" s="34"/>
      <c r="R108" s="34"/>
      <c r="S108" s="34"/>
      <c r="T108" s="34"/>
      <c r="U108" s="34"/>
      <c r="V108" s="34"/>
      <c r="W108" s="36" t="str">
        <f t="shared" si="40"/>
        <v>Uitvragen</v>
      </c>
      <c r="X108" s="52">
        <f t="shared" si="41"/>
        <v>1</v>
      </c>
      <c r="Y108" s="56" t="s">
        <v>298</v>
      </c>
      <c r="Z108" s="35">
        <v>1</v>
      </c>
      <c r="AA108" s="35">
        <v>1</v>
      </c>
      <c r="AB108" s="35"/>
      <c r="AC108" s="35">
        <v>1</v>
      </c>
      <c r="AD108" s="35"/>
      <c r="AE108" s="35"/>
      <c r="AF108" s="35"/>
      <c r="AG108" s="35"/>
      <c r="AH108" s="69"/>
      <c r="AI108" s="65"/>
      <c r="AJ108" s="65"/>
      <c r="AK108" s="66" t="str">
        <f t="shared" si="37"/>
        <v>ok</v>
      </c>
      <c r="AL108" s="66" t="str">
        <f t="shared" si="38"/>
        <v>ok</v>
      </c>
      <c r="AM108" s="111">
        <f t="shared" ref="AM108" si="43">IF(SUM(AN108:BA108)&lt;0,-1,0)</f>
        <v>0</v>
      </c>
      <c r="AN108" s="112">
        <f t="shared" si="42"/>
        <v>0</v>
      </c>
      <c r="AO108" s="112">
        <f t="shared" si="42"/>
        <v>0</v>
      </c>
      <c r="AP108" s="112">
        <f t="shared" si="42"/>
        <v>0</v>
      </c>
      <c r="AQ108" s="112">
        <f t="shared" si="42"/>
        <v>0</v>
      </c>
      <c r="AR108" s="112">
        <f t="shared" si="42"/>
        <v>0</v>
      </c>
      <c r="AS108" s="112">
        <f t="shared" si="42"/>
        <v>0</v>
      </c>
      <c r="AT108" s="112">
        <f t="shared" si="42"/>
        <v>0</v>
      </c>
      <c r="AU108" s="112">
        <f t="shared" si="42"/>
        <v>0</v>
      </c>
      <c r="AV108" s="112">
        <f t="shared" si="42"/>
        <v>0</v>
      </c>
      <c r="AW108" s="112">
        <f t="shared" si="42"/>
        <v>0</v>
      </c>
      <c r="AX108" s="112">
        <f t="shared" si="42"/>
        <v>0</v>
      </c>
      <c r="AY108" s="112">
        <f t="shared" si="42"/>
        <v>0</v>
      </c>
      <c r="AZ108" s="112">
        <f t="shared" si="42"/>
        <v>0</v>
      </c>
      <c r="BA108" s="112">
        <f t="shared" si="42"/>
        <v>0</v>
      </c>
      <c r="BB108" s="122">
        <f t="shared" si="30"/>
        <v>0</v>
      </c>
    </row>
    <row r="109" spans="1:54" customFormat="1" ht="24" x14ac:dyDescent="0.25">
      <c r="A109" s="48" t="s">
        <v>301</v>
      </c>
      <c r="B109" s="48" t="s">
        <v>302</v>
      </c>
      <c r="C109" s="48" t="s">
        <v>115</v>
      </c>
      <c r="D109" s="86" t="s">
        <v>267</v>
      </c>
      <c r="E109" s="20" t="s">
        <v>303</v>
      </c>
      <c r="F109" s="17" t="s">
        <v>195</v>
      </c>
      <c r="G109" s="18" t="s">
        <v>196</v>
      </c>
      <c r="H109" s="16"/>
      <c r="I109" s="68" t="str">
        <f t="shared" si="1"/>
        <v>Nog te beantwoorden</v>
      </c>
      <c r="J109" s="22" t="s">
        <v>183</v>
      </c>
      <c r="K109" s="19" t="s">
        <v>261</v>
      </c>
      <c r="L109" s="81"/>
      <c r="M109" s="46"/>
      <c r="N109" s="46"/>
      <c r="O109" s="46"/>
      <c r="P109" s="39"/>
      <c r="Q109" s="34"/>
      <c r="R109" s="34"/>
      <c r="S109" s="34"/>
      <c r="T109" s="34"/>
      <c r="U109" s="34"/>
      <c r="V109" s="34"/>
      <c r="W109" s="36" t="str">
        <f t="shared" si="40"/>
        <v>Uitvragen</v>
      </c>
      <c r="X109" s="52">
        <f t="shared" si="41"/>
        <v>1</v>
      </c>
      <c r="Y109" s="56" t="s">
        <v>301</v>
      </c>
      <c r="Z109" s="35">
        <v>1</v>
      </c>
      <c r="AA109" s="35">
        <v>1</v>
      </c>
      <c r="AB109" s="35"/>
      <c r="AC109" s="35">
        <v>1</v>
      </c>
      <c r="AD109" s="35"/>
      <c r="AE109" s="35"/>
      <c r="AF109" s="35"/>
      <c r="AG109" s="35"/>
      <c r="AH109" s="69"/>
      <c r="AI109" s="65">
        <v>2</v>
      </c>
      <c r="AJ109" s="65"/>
      <c r="AK109" s="66" t="str">
        <f t="shared" si="37"/>
        <v>ok</v>
      </c>
      <c r="AL109" s="66" t="str">
        <f t="shared" si="38"/>
        <v>ok</v>
      </c>
      <c r="AM109" s="111">
        <f t="shared" si="36"/>
        <v>0</v>
      </c>
      <c r="AN109" s="112">
        <f t="shared" si="42"/>
        <v>0</v>
      </c>
      <c r="AO109" s="112">
        <f t="shared" si="42"/>
        <v>0</v>
      </c>
      <c r="AP109" s="112">
        <f t="shared" si="42"/>
        <v>0</v>
      </c>
      <c r="AQ109" s="112">
        <f t="shared" si="42"/>
        <v>0</v>
      </c>
      <c r="AR109" s="112">
        <f t="shared" si="42"/>
        <v>0</v>
      </c>
      <c r="AS109" s="112">
        <f t="shared" si="42"/>
        <v>0</v>
      </c>
      <c r="AT109" s="112">
        <f t="shared" si="42"/>
        <v>0</v>
      </c>
      <c r="AU109" s="112">
        <f t="shared" si="42"/>
        <v>0</v>
      </c>
      <c r="AV109" s="112">
        <f t="shared" si="42"/>
        <v>0</v>
      </c>
      <c r="AW109" s="112">
        <f t="shared" si="42"/>
        <v>0</v>
      </c>
      <c r="AX109" s="112">
        <f t="shared" si="42"/>
        <v>0</v>
      </c>
      <c r="AY109" s="112">
        <f t="shared" si="42"/>
        <v>0</v>
      </c>
      <c r="AZ109" s="112">
        <f t="shared" si="42"/>
        <v>0</v>
      </c>
      <c r="BA109" s="112">
        <f t="shared" si="42"/>
        <v>0</v>
      </c>
      <c r="BB109" s="122">
        <f t="shared" si="30"/>
        <v>0</v>
      </c>
    </row>
    <row r="110" spans="1:54" customFormat="1" ht="24" x14ac:dyDescent="0.25">
      <c r="A110" s="48" t="s">
        <v>294</v>
      </c>
      <c r="B110" s="48" t="s">
        <v>269</v>
      </c>
      <c r="C110" s="48" t="s">
        <v>115</v>
      </c>
      <c r="D110" s="86" t="s">
        <v>267</v>
      </c>
      <c r="E110" s="18" t="s">
        <v>304</v>
      </c>
      <c r="F110" s="17" t="s">
        <v>195</v>
      </c>
      <c r="G110" s="18" t="s">
        <v>196</v>
      </c>
      <c r="H110" s="16"/>
      <c r="I110" s="68" t="str">
        <f t="shared" si="1"/>
        <v>Nog te beantwoorden</v>
      </c>
      <c r="J110" s="22" t="s">
        <v>183</v>
      </c>
      <c r="K110" s="19" t="s">
        <v>261</v>
      </c>
      <c r="L110" s="81"/>
      <c r="M110" s="46"/>
      <c r="N110" s="46"/>
      <c r="O110" s="46"/>
      <c r="P110" s="39"/>
      <c r="Q110" s="34"/>
      <c r="R110" s="34"/>
      <c r="S110" s="34"/>
      <c r="T110" s="34"/>
      <c r="U110" s="34"/>
      <c r="V110" s="34"/>
      <c r="W110" s="36" t="str">
        <f t="shared" si="40"/>
        <v>Uitvragen</v>
      </c>
      <c r="X110" s="52">
        <f t="shared" si="41"/>
        <v>1</v>
      </c>
      <c r="Y110" s="56" t="s">
        <v>294</v>
      </c>
      <c r="Z110" s="35">
        <v>1</v>
      </c>
      <c r="AA110" s="35">
        <v>1</v>
      </c>
      <c r="AB110" s="35"/>
      <c r="AC110" s="35">
        <v>1</v>
      </c>
      <c r="AD110" s="35"/>
      <c r="AE110" s="35"/>
      <c r="AF110" s="35"/>
      <c r="AG110" s="35"/>
      <c r="AH110" s="69"/>
      <c r="AI110" s="65">
        <v>2</v>
      </c>
      <c r="AJ110" s="65"/>
      <c r="AK110" s="66" t="str">
        <f t="shared" si="37"/>
        <v>ok</v>
      </c>
      <c r="AL110" s="66" t="str">
        <f t="shared" si="38"/>
        <v>ok</v>
      </c>
      <c r="AM110" s="111">
        <f t="shared" si="36"/>
        <v>0</v>
      </c>
      <c r="AN110" s="112">
        <f t="shared" si="42"/>
        <v>0</v>
      </c>
      <c r="AO110" s="112">
        <f t="shared" si="42"/>
        <v>0</v>
      </c>
      <c r="AP110" s="112">
        <f t="shared" si="42"/>
        <v>0</v>
      </c>
      <c r="AQ110" s="112">
        <f t="shared" si="42"/>
        <v>0</v>
      </c>
      <c r="AR110" s="112">
        <f t="shared" si="42"/>
        <v>0</v>
      </c>
      <c r="AS110" s="112">
        <f t="shared" si="42"/>
        <v>0</v>
      </c>
      <c r="AT110" s="112">
        <f t="shared" si="42"/>
        <v>0</v>
      </c>
      <c r="AU110" s="112">
        <f t="shared" si="42"/>
        <v>0</v>
      </c>
      <c r="AV110" s="112">
        <f t="shared" si="42"/>
        <v>0</v>
      </c>
      <c r="AW110" s="112">
        <f t="shared" si="42"/>
        <v>0</v>
      </c>
      <c r="AX110" s="112">
        <f t="shared" si="42"/>
        <v>0</v>
      </c>
      <c r="AY110" s="112">
        <f t="shared" si="42"/>
        <v>0</v>
      </c>
      <c r="AZ110" s="112">
        <f t="shared" si="42"/>
        <v>0</v>
      </c>
      <c r="BA110" s="112">
        <f t="shared" si="42"/>
        <v>0</v>
      </c>
      <c r="BB110" s="122">
        <f t="shared" si="30"/>
        <v>0</v>
      </c>
    </row>
    <row r="111" spans="1:54" customFormat="1" ht="24" x14ac:dyDescent="0.25">
      <c r="A111" s="48" t="s">
        <v>305</v>
      </c>
      <c r="B111" s="48" t="s">
        <v>306</v>
      </c>
      <c r="C111" s="48" t="s">
        <v>115</v>
      </c>
      <c r="D111" s="86" t="s">
        <v>267</v>
      </c>
      <c r="E111" s="18" t="s">
        <v>307</v>
      </c>
      <c r="F111" s="17" t="s">
        <v>138</v>
      </c>
      <c r="G111" s="18" t="s">
        <v>182</v>
      </c>
      <c r="H111" s="16"/>
      <c r="I111" s="68" t="str">
        <f t="shared" si="1"/>
        <v>Nog te beantwoorden</v>
      </c>
      <c r="J111" s="22" t="s">
        <v>183</v>
      </c>
      <c r="K111" s="19" t="s">
        <v>261</v>
      </c>
      <c r="L111" s="81"/>
      <c r="M111" s="46"/>
      <c r="N111" s="46"/>
      <c r="O111" s="46"/>
      <c r="P111" s="39"/>
      <c r="Q111" s="34"/>
      <c r="R111" s="34"/>
      <c r="S111" s="34"/>
      <c r="T111" s="34"/>
      <c r="U111" s="34"/>
      <c r="V111" s="34"/>
      <c r="W111" s="36" t="str">
        <f t="shared" si="40"/>
        <v>Uitvragen</v>
      </c>
      <c r="X111" s="52">
        <f t="shared" si="41"/>
        <v>1</v>
      </c>
      <c r="Y111" s="56" t="s">
        <v>305</v>
      </c>
      <c r="Z111" s="35">
        <v>1</v>
      </c>
      <c r="AA111" s="35">
        <v>1</v>
      </c>
      <c r="AB111" s="35"/>
      <c r="AC111" s="35">
        <v>1</v>
      </c>
      <c r="AD111" s="35"/>
      <c r="AE111" s="35"/>
      <c r="AF111" s="35"/>
      <c r="AG111" s="35"/>
      <c r="AH111" s="69"/>
      <c r="AI111" s="65">
        <v>2</v>
      </c>
      <c r="AJ111" s="65"/>
      <c r="AK111" s="66" t="str">
        <f t="shared" si="37"/>
        <v>ok</v>
      </c>
      <c r="AL111" s="66" t="str">
        <f t="shared" si="38"/>
        <v>ok</v>
      </c>
      <c r="AM111" s="111">
        <f t="shared" si="36"/>
        <v>0</v>
      </c>
      <c r="AN111" s="112">
        <f t="shared" si="42"/>
        <v>0</v>
      </c>
      <c r="AO111" s="112">
        <f t="shared" si="42"/>
        <v>0</v>
      </c>
      <c r="AP111" s="112">
        <f t="shared" si="42"/>
        <v>0</v>
      </c>
      <c r="AQ111" s="112">
        <f t="shared" si="42"/>
        <v>0</v>
      </c>
      <c r="AR111" s="112">
        <f t="shared" si="42"/>
        <v>0</v>
      </c>
      <c r="AS111" s="112">
        <f t="shared" si="42"/>
        <v>0</v>
      </c>
      <c r="AT111" s="112">
        <f t="shared" si="42"/>
        <v>0</v>
      </c>
      <c r="AU111" s="112">
        <f t="shared" si="42"/>
        <v>0</v>
      </c>
      <c r="AV111" s="112">
        <f t="shared" si="42"/>
        <v>0</v>
      </c>
      <c r="AW111" s="112">
        <f t="shared" si="42"/>
        <v>0</v>
      </c>
      <c r="AX111" s="112">
        <f t="shared" si="42"/>
        <v>0</v>
      </c>
      <c r="AY111" s="112">
        <f t="shared" si="42"/>
        <v>0</v>
      </c>
      <c r="AZ111" s="112">
        <f t="shared" si="42"/>
        <v>0</v>
      </c>
      <c r="BA111" s="112">
        <f t="shared" si="42"/>
        <v>0</v>
      </c>
      <c r="BB111" s="122">
        <f t="shared" si="30"/>
        <v>0</v>
      </c>
    </row>
    <row r="112" spans="1:54" customFormat="1" ht="72" x14ac:dyDescent="0.25">
      <c r="A112" s="49" t="s">
        <v>597</v>
      </c>
      <c r="B112" s="49" t="s">
        <v>597</v>
      </c>
      <c r="C112" s="48" t="s">
        <v>117</v>
      </c>
      <c r="D112" s="86" t="s">
        <v>310</v>
      </c>
      <c r="E112" s="20" t="s">
        <v>598</v>
      </c>
      <c r="F112" s="17" t="s">
        <v>398</v>
      </c>
      <c r="G112" s="18" t="s">
        <v>182</v>
      </c>
      <c r="H112" s="16"/>
      <c r="I112" s="68" t="str">
        <f t="shared" si="1"/>
        <v>Nog te beantwoorden</v>
      </c>
      <c r="J112" s="22" t="s">
        <v>183</v>
      </c>
      <c r="K112" s="19" t="s">
        <v>599</v>
      </c>
      <c r="L112" s="81"/>
      <c r="M112" s="119"/>
      <c r="N112" s="119"/>
      <c r="O112" s="46"/>
      <c r="P112" s="39"/>
      <c r="Q112" s="34"/>
      <c r="R112" s="34"/>
      <c r="S112" s="34"/>
      <c r="T112" s="34" t="s">
        <v>600</v>
      </c>
      <c r="U112" s="34"/>
      <c r="V112" s="34"/>
      <c r="W112" s="36" t="str">
        <f t="shared" si="40"/>
        <v>Uitvragen</v>
      </c>
      <c r="X112" s="52">
        <f t="shared" si="41"/>
        <v>1</v>
      </c>
      <c r="Y112" s="56" t="s">
        <v>597</v>
      </c>
      <c r="Z112" s="35">
        <v>1</v>
      </c>
      <c r="AA112" s="35">
        <v>1</v>
      </c>
      <c r="AB112" s="35"/>
      <c r="AC112" s="35">
        <v>1</v>
      </c>
      <c r="AD112" s="35"/>
      <c r="AE112" s="35"/>
      <c r="AF112" s="35"/>
      <c r="AG112" s="35"/>
      <c r="AH112" s="69"/>
      <c r="AI112" s="65"/>
      <c r="AJ112" s="65"/>
      <c r="AK112" s="66" t="str">
        <f t="shared" si="37"/>
        <v>ok</v>
      </c>
      <c r="AL112" s="66" t="str">
        <f t="shared" si="38"/>
        <v>ok</v>
      </c>
      <c r="AM112" s="111">
        <f t="shared" si="36"/>
        <v>0</v>
      </c>
      <c r="AN112" s="112">
        <f t="shared" si="42"/>
        <v>0</v>
      </c>
      <c r="AO112" s="112">
        <f t="shared" si="42"/>
        <v>0</v>
      </c>
      <c r="AP112" s="112">
        <f t="shared" si="42"/>
        <v>0</v>
      </c>
      <c r="AQ112" s="112">
        <f t="shared" si="42"/>
        <v>0</v>
      </c>
      <c r="AR112" s="112">
        <f t="shared" si="42"/>
        <v>0</v>
      </c>
      <c r="AS112" s="112">
        <f t="shared" si="42"/>
        <v>0</v>
      </c>
      <c r="AT112" s="112">
        <f t="shared" si="42"/>
        <v>0</v>
      </c>
      <c r="AU112" s="112">
        <f t="shared" si="42"/>
        <v>0</v>
      </c>
      <c r="AV112" s="112">
        <f t="shared" si="42"/>
        <v>0</v>
      </c>
      <c r="AW112" s="112">
        <f t="shared" si="42"/>
        <v>0</v>
      </c>
      <c r="AX112" s="112">
        <f t="shared" si="42"/>
        <v>0</v>
      </c>
      <c r="AY112" s="112">
        <f t="shared" si="42"/>
        <v>0</v>
      </c>
      <c r="AZ112" s="112">
        <f t="shared" si="42"/>
        <v>0</v>
      </c>
      <c r="BA112" s="112">
        <f t="shared" si="42"/>
        <v>0</v>
      </c>
      <c r="BB112" s="122">
        <f t="shared" si="30"/>
        <v>0</v>
      </c>
    </row>
    <row r="113" spans="1:54" ht="84" x14ac:dyDescent="0.2">
      <c r="A113" s="48" t="s">
        <v>601</v>
      </c>
      <c r="B113" s="48" t="s">
        <v>602</v>
      </c>
      <c r="C113" s="48" t="s">
        <v>117</v>
      </c>
      <c r="D113" s="86" t="s">
        <v>310</v>
      </c>
      <c r="E113" s="18" t="s">
        <v>603</v>
      </c>
      <c r="F113" s="17" t="s">
        <v>138</v>
      </c>
      <c r="G113" s="18" t="s">
        <v>182</v>
      </c>
      <c r="H113" s="16"/>
      <c r="I113" s="68" t="str">
        <f t="shared" si="1"/>
        <v>Nog te beantwoorden</v>
      </c>
      <c r="J113" s="22" t="s">
        <v>183</v>
      </c>
      <c r="K113" s="19" t="s">
        <v>261</v>
      </c>
      <c r="W113" s="36" t="str">
        <f t="shared" si="40"/>
        <v>Uitvragen</v>
      </c>
      <c r="X113" s="52">
        <f t="shared" si="41"/>
        <v>1</v>
      </c>
      <c r="Y113" s="56" t="s">
        <v>601</v>
      </c>
      <c r="Z113" s="35">
        <v>1</v>
      </c>
      <c r="AA113" s="35">
        <v>1</v>
      </c>
      <c r="AB113" s="35"/>
      <c r="AC113" s="35">
        <v>1</v>
      </c>
      <c r="AD113" s="35"/>
      <c r="AE113" s="35"/>
      <c r="AF113" s="35"/>
      <c r="AG113" s="35"/>
      <c r="AH113" s="69"/>
      <c r="AI113" s="65"/>
      <c r="AJ113" s="65"/>
      <c r="AK113" s="66" t="str">
        <f t="shared" si="37"/>
        <v>ok</v>
      </c>
      <c r="AL113" s="66" t="str">
        <f t="shared" si="38"/>
        <v>ok</v>
      </c>
      <c r="AM113" s="111">
        <f t="shared" si="36"/>
        <v>0</v>
      </c>
      <c r="AN113" s="112">
        <f t="shared" si="42"/>
        <v>0</v>
      </c>
      <c r="AO113" s="112">
        <f t="shared" si="42"/>
        <v>0</v>
      </c>
      <c r="AP113" s="112">
        <f t="shared" si="42"/>
        <v>0</v>
      </c>
      <c r="AQ113" s="112">
        <f t="shared" si="42"/>
        <v>0</v>
      </c>
      <c r="AR113" s="112">
        <f t="shared" si="42"/>
        <v>0</v>
      </c>
      <c r="AS113" s="112">
        <f t="shared" si="42"/>
        <v>0</v>
      </c>
      <c r="AT113" s="112">
        <f t="shared" si="42"/>
        <v>0</v>
      </c>
      <c r="AU113" s="112">
        <f t="shared" si="42"/>
        <v>0</v>
      </c>
      <c r="AV113" s="112">
        <f t="shared" si="42"/>
        <v>0</v>
      </c>
      <c r="AW113" s="112">
        <f t="shared" si="42"/>
        <v>0</v>
      </c>
      <c r="AX113" s="112">
        <f t="shared" si="42"/>
        <v>0</v>
      </c>
      <c r="AY113" s="112">
        <f t="shared" si="42"/>
        <v>0</v>
      </c>
      <c r="AZ113" s="112">
        <f t="shared" si="42"/>
        <v>0</v>
      </c>
      <c r="BA113" s="112">
        <f t="shared" si="42"/>
        <v>0</v>
      </c>
      <c r="BB113" s="122">
        <f t="shared" si="30"/>
        <v>0</v>
      </c>
    </row>
    <row r="114" spans="1:54" ht="72" x14ac:dyDescent="0.2">
      <c r="A114" s="48" t="s">
        <v>308</v>
      </c>
      <c r="B114" s="48" t="s">
        <v>309</v>
      </c>
      <c r="C114" s="48" t="s">
        <v>117</v>
      </c>
      <c r="D114" s="86" t="s">
        <v>310</v>
      </c>
      <c r="E114" s="20" t="s">
        <v>604</v>
      </c>
      <c r="F114" s="17" t="s">
        <v>138</v>
      </c>
      <c r="G114" s="18" t="s">
        <v>182</v>
      </c>
      <c r="H114" s="16"/>
      <c r="I114" s="68" t="str">
        <f t="shared" si="1"/>
        <v>Nog te beantwoorden</v>
      </c>
      <c r="J114" s="22" t="s">
        <v>183</v>
      </c>
      <c r="K114" s="33" t="s">
        <v>312</v>
      </c>
      <c r="W114" s="36" t="str">
        <f t="shared" si="40"/>
        <v>Uitvragen</v>
      </c>
      <c r="X114" s="52">
        <f t="shared" si="41"/>
        <v>1</v>
      </c>
      <c r="Y114" s="56" t="s">
        <v>308</v>
      </c>
      <c r="Z114" s="35">
        <v>1</v>
      </c>
      <c r="AA114" s="35">
        <v>1</v>
      </c>
      <c r="AB114" s="35"/>
      <c r="AC114" s="35">
        <v>1</v>
      </c>
      <c r="AD114" s="35"/>
      <c r="AE114" s="35"/>
      <c r="AF114" s="35"/>
      <c r="AG114" s="35"/>
      <c r="AH114" s="69"/>
      <c r="AI114" s="65"/>
      <c r="AJ114" s="65"/>
      <c r="AK114" s="66" t="str">
        <f t="shared" si="37"/>
        <v>ok</v>
      </c>
      <c r="AL114" s="66" t="str">
        <f t="shared" si="38"/>
        <v>ok</v>
      </c>
      <c r="AM114" s="111">
        <f t="shared" si="36"/>
        <v>0</v>
      </c>
      <c r="AN114" s="112">
        <f t="shared" si="42"/>
        <v>0</v>
      </c>
      <c r="AO114" s="112">
        <f t="shared" si="42"/>
        <v>0</v>
      </c>
      <c r="AP114" s="112">
        <f t="shared" si="42"/>
        <v>0</v>
      </c>
      <c r="AQ114" s="112">
        <f t="shared" si="42"/>
        <v>0</v>
      </c>
      <c r="AR114" s="112">
        <f t="shared" si="42"/>
        <v>0</v>
      </c>
      <c r="AS114" s="112">
        <f t="shared" si="42"/>
        <v>0</v>
      </c>
      <c r="AT114" s="112">
        <f t="shared" si="42"/>
        <v>0</v>
      </c>
      <c r="AU114" s="112">
        <f t="shared" si="42"/>
        <v>0</v>
      </c>
      <c r="AV114" s="112">
        <f t="shared" si="42"/>
        <v>0</v>
      </c>
      <c r="AW114" s="112">
        <f t="shared" si="42"/>
        <v>0</v>
      </c>
      <c r="AX114" s="112">
        <f t="shared" si="42"/>
        <v>0</v>
      </c>
      <c r="AY114" s="112">
        <f t="shared" si="42"/>
        <v>0</v>
      </c>
      <c r="AZ114" s="112">
        <f t="shared" si="42"/>
        <v>0</v>
      </c>
      <c r="BA114" s="112">
        <f t="shared" si="42"/>
        <v>0</v>
      </c>
      <c r="BB114" s="122">
        <f t="shared" si="30"/>
        <v>0</v>
      </c>
    </row>
    <row r="115" spans="1:54" ht="22.5" x14ac:dyDescent="0.2">
      <c r="A115" s="48" t="s">
        <v>602</v>
      </c>
      <c r="B115" s="48" t="s">
        <v>316</v>
      </c>
      <c r="C115" s="48" t="s">
        <v>117</v>
      </c>
      <c r="D115" s="86" t="s">
        <v>310</v>
      </c>
      <c r="E115" s="20" t="s">
        <v>605</v>
      </c>
      <c r="F115" s="17" t="s">
        <v>195</v>
      </c>
      <c r="G115" s="18" t="s">
        <v>222</v>
      </c>
      <c r="H115" s="16" t="s">
        <v>333</v>
      </c>
      <c r="I115" s="68" t="str">
        <f t="shared" si="1"/>
        <v>Nog te beantwoorden</v>
      </c>
      <c r="J115" s="22" t="s">
        <v>183</v>
      </c>
      <c r="K115" s="19" t="s">
        <v>261</v>
      </c>
      <c r="W115" s="36" t="str">
        <f t="shared" si="40"/>
        <v>Uitvragen</v>
      </c>
      <c r="X115" s="52">
        <f t="shared" si="41"/>
        <v>1</v>
      </c>
      <c r="Y115" s="56" t="s">
        <v>602</v>
      </c>
      <c r="Z115" s="35">
        <v>1</v>
      </c>
      <c r="AA115" s="35">
        <v>1</v>
      </c>
      <c r="AB115" s="35"/>
      <c r="AC115" s="35">
        <v>1</v>
      </c>
      <c r="AD115" s="35"/>
      <c r="AE115" s="35"/>
      <c r="AF115" s="35"/>
      <c r="AG115" s="35"/>
      <c r="AH115" s="69"/>
      <c r="AI115" s="65"/>
      <c r="AJ115" s="65"/>
      <c r="AK115" s="66" t="str">
        <f t="shared" si="37"/>
        <v>ok</v>
      </c>
      <c r="AL115" s="66" t="str">
        <f t="shared" si="38"/>
        <v>ok</v>
      </c>
      <c r="AM115" s="111">
        <f t="shared" si="36"/>
        <v>0</v>
      </c>
      <c r="AN115" s="112">
        <f t="shared" ref="AN115:BA122" si="44">IF(AND(AN$1="Nee",$C115=AN$2),-1,0)</f>
        <v>0</v>
      </c>
      <c r="AO115" s="112">
        <f t="shared" si="44"/>
        <v>0</v>
      </c>
      <c r="AP115" s="112">
        <f t="shared" si="44"/>
        <v>0</v>
      </c>
      <c r="AQ115" s="112">
        <f t="shared" si="44"/>
        <v>0</v>
      </c>
      <c r="AR115" s="112">
        <f t="shared" si="44"/>
        <v>0</v>
      </c>
      <c r="AS115" s="112">
        <f t="shared" si="44"/>
        <v>0</v>
      </c>
      <c r="AT115" s="112">
        <f t="shared" si="44"/>
        <v>0</v>
      </c>
      <c r="AU115" s="112">
        <f t="shared" si="44"/>
        <v>0</v>
      </c>
      <c r="AV115" s="112">
        <f t="shared" si="44"/>
        <v>0</v>
      </c>
      <c r="AW115" s="112">
        <f t="shared" si="44"/>
        <v>0</v>
      </c>
      <c r="AX115" s="112">
        <f t="shared" si="44"/>
        <v>0</v>
      </c>
      <c r="AY115" s="112">
        <f t="shared" si="44"/>
        <v>0</v>
      </c>
      <c r="AZ115" s="112">
        <f t="shared" si="44"/>
        <v>0</v>
      </c>
      <c r="BA115" s="112">
        <f t="shared" si="44"/>
        <v>0</v>
      </c>
      <c r="BB115" s="122">
        <f t="shared" si="30"/>
        <v>0</v>
      </c>
    </row>
    <row r="116" spans="1:54" ht="24" x14ac:dyDescent="0.2">
      <c r="A116" s="48" t="s">
        <v>309</v>
      </c>
      <c r="B116" s="48" t="s">
        <v>313</v>
      </c>
      <c r="C116" s="48" t="s">
        <v>117</v>
      </c>
      <c r="D116" s="86" t="s">
        <v>310</v>
      </c>
      <c r="E116" s="20" t="s">
        <v>606</v>
      </c>
      <c r="F116" s="17" t="s">
        <v>138</v>
      </c>
      <c r="G116" s="18" t="s">
        <v>182</v>
      </c>
      <c r="H116" s="16"/>
      <c r="I116" s="68" t="str">
        <f t="shared" si="1"/>
        <v>Nog te beantwoorden</v>
      </c>
      <c r="J116" s="22" t="s">
        <v>183</v>
      </c>
      <c r="K116" s="19" t="s">
        <v>315</v>
      </c>
      <c r="W116" s="36" t="str">
        <f t="shared" si="40"/>
        <v>Uitvragen</v>
      </c>
      <c r="X116" s="52">
        <f t="shared" si="41"/>
        <v>1</v>
      </c>
      <c r="Y116" s="56" t="s">
        <v>309</v>
      </c>
      <c r="Z116" s="35">
        <v>1</v>
      </c>
      <c r="AA116" s="35">
        <v>1</v>
      </c>
      <c r="AB116" s="35"/>
      <c r="AC116" s="35"/>
      <c r="AD116" s="35"/>
      <c r="AE116" s="35"/>
      <c r="AF116" s="35"/>
      <c r="AG116" s="35"/>
      <c r="AH116" s="69"/>
      <c r="AI116" s="65"/>
      <c r="AJ116" s="65"/>
      <c r="AK116" s="66" t="str">
        <f t="shared" si="37"/>
        <v>ok</v>
      </c>
      <c r="AL116" s="66" t="str">
        <f t="shared" si="38"/>
        <v>ok</v>
      </c>
      <c r="AM116" s="111">
        <f t="shared" si="36"/>
        <v>0</v>
      </c>
      <c r="AN116" s="112">
        <f t="shared" si="44"/>
        <v>0</v>
      </c>
      <c r="AO116" s="112">
        <f t="shared" si="44"/>
        <v>0</v>
      </c>
      <c r="AP116" s="112">
        <f t="shared" si="44"/>
        <v>0</v>
      </c>
      <c r="AQ116" s="112">
        <f t="shared" si="44"/>
        <v>0</v>
      </c>
      <c r="AR116" s="112">
        <f t="shared" si="44"/>
        <v>0</v>
      </c>
      <c r="AS116" s="112">
        <f t="shared" si="44"/>
        <v>0</v>
      </c>
      <c r="AT116" s="112">
        <f t="shared" si="44"/>
        <v>0</v>
      </c>
      <c r="AU116" s="112">
        <f t="shared" si="44"/>
        <v>0</v>
      </c>
      <c r="AV116" s="112">
        <f t="shared" si="44"/>
        <v>0</v>
      </c>
      <c r="AW116" s="112">
        <f t="shared" si="44"/>
        <v>0</v>
      </c>
      <c r="AX116" s="112">
        <f t="shared" si="44"/>
        <v>0</v>
      </c>
      <c r="AY116" s="112">
        <f t="shared" si="44"/>
        <v>0</v>
      </c>
      <c r="AZ116" s="112">
        <f t="shared" si="44"/>
        <v>0</v>
      </c>
      <c r="BA116" s="112">
        <f t="shared" si="44"/>
        <v>0</v>
      </c>
      <c r="BB116" s="122">
        <f t="shared" si="30"/>
        <v>0</v>
      </c>
    </row>
    <row r="117" spans="1:54" ht="24" x14ac:dyDescent="0.2">
      <c r="A117" s="48" t="s">
        <v>316</v>
      </c>
      <c r="B117" s="48" t="s">
        <v>317</v>
      </c>
      <c r="C117" s="48" t="s">
        <v>117</v>
      </c>
      <c r="D117" s="86" t="s">
        <v>310</v>
      </c>
      <c r="E117" s="20" t="s">
        <v>318</v>
      </c>
      <c r="F117" s="17" t="s">
        <v>138</v>
      </c>
      <c r="G117" s="18" t="s">
        <v>182</v>
      </c>
      <c r="H117" s="16"/>
      <c r="I117" s="68" t="str">
        <f t="shared" si="1"/>
        <v>Nog te beantwoorden</v>
      </c>
      <c r="J117" s="22" t="s">
        <v>183</v>
      </c>
      <c r="K117" s="19" t="s">
        <v>261</v>
      </c>
      <c r="W117" s="36" t="str">
        <f t="shared" si="40"/>
        <v>Uitvragen</v>
      </c>
      <c r="X117" s="52">
        <f t="shared" si="41"/>
        <v>1</v>
      </c>
      <c r="Y117" s="56" t="s">
        <v>316</v>
      </c>
      <c r="Z117" s="35">
        <v>1</v>
      </c>
      <c r="AA117" s="35">
        <v>1</v>
      </c>
      <c r="AB117" s="35"/>
      <c r="AC117" s="35">
        <v>1</v>
      </c>
      <c r="AD117" s="35"/>
      <c r="AE117" s="35"/>
      <c r="AF117" s="35"/>
      <c r="AG117" s="35"/>
      <c r="AH117" s="69"/>
      <c r="AI117" s="65"/>
      <c r="AJ117" s="65"/>
      <c r="AK117" s="66" t="str">
        <f t="shared" si="37"/>
        <v>ok</v>
      </c>
      <c r="AL117" s="66" t="str">
        <f t="shared" si="38"/>
        <v>ok</v>
      </c>
      <c r="AM117" s="111">
        <f t="shared" si="36"/>
        <v>0</v>
      </c>
      <c r="AN117" s="112">
        <f t="shared" si="44"/>
        <v>0</v>
      </c>
      <c r="AO117" s="112">
        <f t="shared" si="44"/>
        <v>0</v>
      </c>
      <c r="AP117" s="112">
        <f t="shared" si="44"/>
        <v>0</v>
      </c>
      <c r="AQ117" s="112">
        <f t="shared" si="44"/>
        <v>0</v>
      </c>
      <c r="AR117" s="112">
        <f t="shared" si="44"/>
        <v>0</v>
      </c>
      <c r="AS117" s="112">
        <f t="shared" si="44"/>
        <v>0</v>
      </c>
      <c r="AT117" s="112">
        <f t="shared" si="44"/>
        <v>0</v>
      </c>
      <c r="AU117" s="112">
        <f t="shared" si="44"/>
        <v>0</v>
      </c>
      <c r="AV117" s="112">
        <f t="shared" si="44"/>
        <v>0</v>
      </c>
      <c r="AW117" s="112">
        <f t="shared" si="44"/>
        <v>0</v>
      </c>
      <c r="AX117" s="112">
        <f t="shared" si="44"/>
        <v>0</v>
      </c>
      <c r="AY117" s="112">
        <f t="shared" si="44"/>
        <v>0</v>
      </c>
      <c r="AZ117" s="112">
        <f t="shared" si="44"/>
        <v>0</v>
      </c>
      <c r="BA117" s="112">
        <f t="shared" si="44"/>
        <v>0</v>
      </c>
      <c r="BB117" s="122">
        <f t="shared" si="30"/>
        <v>0</v>
      </c>
    </row>
    <row r="118" spans="1:54" ht="144" x14ac:dyDescent="0.2">
      <c r="A118" s="48" t="s">
        <v>319</v>
      </c>
      <c r="B118" s="48" t="s">
        <v>320</v>
      </c>
      <c r="C118" s="48" t="s">
        <v>117</v>
      </c>
      <c r="D118" s="86" t="s">
        <v>310</v>
      </c>
      <c r="E118" s="18" t="s">
        <v>607</v>
      </c>
      <c r="F118" s="17" t="s">
        <v>138</v>
      </c>
      <c r="G118" s="18" t="s">
        <v>182</v>
      </c>
      <c r="H118" s="16"/>
      <c r="I118" s="68" t="str">
        <f t="shared" si="1"/>
        <v>Nog te beantwoorden</v>
      </c>
      <c r="J118" s="22" t="s">
        <v>183</v>
      </c>
      <c r="K118" s="19" t="s">
        <v>322</v>
      </c>
      <c r="W118" s="36" t="str">
        <f t="shared" si="40"/>
        <v>Uitvragen</v>
      </c>
      <c r="X118" s="52">
        <f t="shared" si="41"/>
        <v>1</v>
      </c>
      <c r="Y118" s="56" t="s">
        <v>319</v>
      </c>
      <c r="Z118" s="35">
        <v>1</v>
      </c>
      <c r="AA118" s="35">
        <v>1</v>
      </c>
      <c r="AB118" s="35"/>
      <c r="AC118" s="35"/>
      <c r="AD118" s="35"/>
      <c r="AE118" s="35"/>
      <c r="AF118" s="35"/>
      <c r="AG118" s="35"/>
      <c r="AH118" s="69"/>
      <c r="AI118" s="65"/>
      <c r="AJ118" s="65"/>
      <c r="AK118" s="66" t="str">
        <f t="shared" si="37"/>
        <v>ok</v>
      </c>
      <c r="AL118" s="66" t="str">
        <f t="shared" si="38"/>
        <v>ok</v>
      </c>
      <c r="AM118" s="111">
        <f t="shared" si="36"/>
        <v>0</v>
      </c>
      <c r="AN118" s="112">
        <f t="shared" si="44"/>
        <v>0</v>
      </c>
      <c r="AO118" s="112">
        <f t="shared" si="44"/>
        <v>0</v>
      </c>
      <c r="AP118" s="112">
        <f t="shared" si="44"/>
        <v>0</v>
      </c>
      <c r="AQ118" s="112">
        <f t="shared" si="44"/>
        <v>0</v>
      </c>
      <c r="AR118" s="112">
        <f t="shared" si="44"/>
        <v>0</v>
      </c>
      <c r="AS118" s="112">
        <f t="shared" si="44"/>
        <v>0</v>
      </c>
      <c r="AT118" s="112">
        <f t="shared" si="44"/>
        <v>0</v>
      </c>
      <c r="AU118" s="112">
        <f t="shared" si="44"/>
        <v>0</v>
      </c>
      <c r="AV118" s="112">
        <f t="shared" si="44"/>
        <v>0</v>
      </c>
      <c r="AW118" s="112">
        <f t="shared" si="44"/>
        <v>0</v>
      </c>
      <c r="AX118" s="112">
        <f t="shared" si="44"/>
        <v>0</v>
      </c>
      <c r="AY118" s="112">
        <f t="shared" si="44"/>
        <v>0</v>
      </c>
      <c r="AZ118" s="112">
        <f t="shared" si="44"/>
        <v>0</v>
      </c>
      <c r="BA118" s="112">
        <f t="shared" si="44"/>
        <v>0</v>
      </c>
      <c r="BB118" s="122">
        <f t="shared" si="30"/>
        <v>0</v>
      </c>
    </row>
    <row r="119" spans="1:54" ht="72" x14ac:dyDescent="0.2">
      <c r="A119" s="48" t="s">
        <v>313</v>
      </c>
      <c r="B119" s="48" t="s">
        <v>608</v>
      </c>
      <c r="C119" s="48" t="s">
        <v>117</v>
      </c>
      <c r="D119" s="86" t="s">
        <v>310</v>
      </c>
      <c r="E119" s="18" t="s">
        <v>609</v>
      </c>
      <c r="F119" s="17" t="s">
        <v>138</v>
      </c>
      <c r="G119" s="18" t="s">
        <v>182</v>
      </c>
      <c r="H119" s="16"/>
      <c r="I119" s="68" t="str">
        <f t="shared" si="1"/>
        <v>Vraag vervallen</v>
      </c>
      <c r="J119" s="22" t="s">
        <v>183</v>
      </c>
      <c r="K119" s="33" t="s">
        <v>610</v>
      </c>
      <c r="W119" s="36" t="str">
        <f t="shared" si="40"/>
        <v>Vervallen</v>
      </c>
      <c r="X119" s="52">
        <f t="shared" si="41"/>
        <v>1</v>
      </c>
      <c r="Y119" s="56" t="s">
        <v>313</v>
      </c>
      <c r="Z119" s="35"/>
      <c r="AA119" s="35"/>
      <c r="AB119" s="35"/>
      <c r="AC119" s="35">
        <v>1</v>
      </c>
      <c r="AD119" s="35"/>
      <c r="AE119" s="35"/>
      <c r="AF119" s="35"/>
      <c r="AG119" s="35"/>
      <c r="AH119" s="69"/>
      <c r="AI119" s="65"/>
      <c r="AJ119" s="65"/>
      <c r="AK119" s="66" t="str">
        <f t="shared" si="37"/>
        <v>ok</v>
      </c>
      <c r="AL119" s="66" t="str">
        <f t="shared" si="38"/>
        <v>ok</v>
      </c>
      <c r="AM119" s="111">
        <f t="shared" ref="AM119:AM122" si="45">IF(SUM(AN119:BA119)&lt;0,-1,0)</f>
        <v>0</v>
      </c>
      <c r="AN119" s="112">
        <f t="shared" si="44"/>
        <v>0</v>
      </c>
      <c r="AO119" s="112">
        <f t="shared" si="44"/>
        <v>0</v>
      </c>
      <c r="AP119" s="112">
        <f t="shared" si="44"/>
        <v>0</v>
      </c>
      <c r="AQ119" s="112">
        <f t="shared" si="44"/>
        <v>0</v>
      </c>
      <c r="AR119" s="112">
        <f t="shared" si="44"/>
        <v>0</v>
      </c>
      <c r="AS119" s="112">
        <f t="shared" si="44"/>
        <v>0</v>
      </c>
      <c r="AT119" s="112">
        <f t="shared" si="44"/>
        <v>0</v>
      </c>
      <c r="AU119" s="112">
        <f t="shared" si="44"/>
        <v>0</v>
      </c>
      <c r="AV119" s="112">
        <f t="shared" si="44"/>
        <v>0</v>
      </c>
      <c r="AW119" s="112">
        <f t="shared" si="44"/>
        <v>0</v>
      </c>
      <c r="AX119" s="112">
        <f t="shared" si="44"/>
        <v>0</v>
      </c>
      <c r="AY119" s="112">
        <f t="shared" si="44"/>
        <v>0</v>
      </c>
      <c r="AZ119" s="112">
        <f t="shared" si="44"/>
        <v>0</v>
      </c>
      <c r="BA119" s="112">
        <f t="shared" si="44"/>
        <v>0</v>
      </c>
      <c r="BB119" s="122">
        <f t="shared" si="30"/>
        <v>0</v>
      </c>
    </row>
    <row r="120" spans="1:54" ht="36" x14ac:dyDescent="0.2">
      <c r="A120" s="48" t="s">
        <v>317</v>
      </c>
      <c r="B120" s="48" t="s">
        <v>323</v>
      </c>
      <c r="C120" s="48" t="s">
        <v>117</v>
      </c>
      <c r="D120" s="86" t="s">
        <v>310</v>
      </c>
      <c r="E120" s="20" t="s">
        <v>324</v>
      </c>
      <c r="F120" s="17" t="s">
        <v>138</v>
      </c>
      <c r="G120" s="18" t="s">
        <v>182</v>
      </c>
      <c r="H120" s="16"/>
      <c r="I120" s="68" t="str">
        <f t="shared" si="1"/>
        <v>Nog te beantwoorden</v>
      </c>
      <c r="J120" s="22" t="s">
        <v>183</v>
      </c>
      <c r="K120" s="33" t="s">
        <v>325</v>
      </c>
      <c r="W120" s="36" t="str">
        <f t="shared" si="40"/>
        <v>Uitvragen</v>
      </c>
      <c r="X120" s="52">
        <f t="shared" si="41"/>
        <v>1</v>
      </c>
      <c r="Y120" s="56" t="s">
        <v>317</v>
      </c>
      <c r="Z120" s="35">
        <v>1</v>
      </c>
      <c r="AA120" s="35">
        <v>1</v>
      </c>
      <c r="AB120" s="35"/>
      <c r="AC120" s="35">
        <v>1</v>
      </c>
      <c r="AD120" s="35"/>
      <c r="AE120" s="35"/>
      <c r="AF120" s="35"/>
      <c r="AG120" s="35"/>
      <c r="AH120" s="69"/>
      <c r="AI120" s="65"/>
      <c r="AJ120" s="65"/>
      <c r="AK120" s="66" t="str">
        <f t="shared" si="37"/>
        <v>ok</v>
      </c>
      <c r="AL120" s="66" t="str">
        <f t="shared" si="38"/>
        <v>ok</v>
      </c>
      <c r="AM120" s="111">
        <f t="shared" si="45"/>
        <v>0</v>
      </c>
      <c r="AN120" s="112">
        <f t="shared" si="44"/>
        <v>0</v>
      </c>
      <c r="AO120" s="112">
        <f t="shared" si="44"/>
        <v>0</v>
      </c>
      <c r="AP120" s="112">
        <f t="shared" si="44"/>
        <v>0</v>
      </c>
      <c r="AQ120" s="112">
        <f t="shared" si="44"/>
        <v>0</v>
      </c>
      <c r="AR120" s="112">
        <f t="shared" si="44"/>
        <v>0</v>
      </c>
      <c r="AS120" s="112">
        <f t="shared" si="44"/>
        <v>0</v>
      </c>
      <c r="AT120" s="112">
        <f t="shared" si="44"/>
        <v>0</v>
      </c>
      <c r="AU120" s="112">
        <f t="shared" si="44"/>
        <v>0</v>
      </c>
      <c r="AV120" s="112">
        <f t="shared" si="44"/>
        <v>0</v>
      </c>
      <c r="AW120" s="112">
        <f t="shared" si="44"/>
        <v>0</v>
      </c>
      <c r="AX120" s="112">
        <f t="shared" si="44"/>
        <v>0</v>
      </c>
      <c r="AY120" s="112">
        <f t="shared" si="44"/>
        <v>0</v>
      </c>
      <c r="AZ120" s="112">
        <f t="shared" si="44"/>
        <v>0</v>
      </c>
      <c r="BA120" s="112">
        <f t="shared" si="44"/>
        <v>0</v>
      </c>
      <c r="BB120" s="122">
        <f t="shared" si="30"/>
        <v>0</v>
      </c>
    </row>
    <row r="121" spans="1:54" ht="60" x14ac:dyDescent="0.2">
      <c r="A121" s="48" t="s">
        <v>611</v>
      </c>
      <c r="B121" s="48" t="s">
        <v>612</v>
      </c>
      <c r="C121" s="48" t="s">
        <v>117</v>
      </c>
      <c r="D121" s="86" t="s">
        <v>310</v>
      </c>
      <c r="E121" s="20" t="s">
        <v>613</v>
      </c>
      <c r="F121" s="17" t="s">
        <v>398</v>
      </c>
      <c r="G121" s="18" t="s">
        <v>182</v>
      </c>
      <c r="H121" s="16"/>
      <c r="I121" s="68" t="str">
        <f t="shared" si="1"/>
        <v>Nog te beantwoorden</v>
      </c>
      <c r="J121" s="22" t="s">
        <v>183</v>
      </c>
      <c r="K121" s="19" t="s">
        <v>614</v>
      </c>
      <c r="W121" s="36" t="str">
        <f t="shared" si="40"/>
        <v>Uitvragen</v>
      </c>
      <c r="X121" s="52">
        <f t="shared" si="41"/>
        <v>1</v>
      </c>
      <c r="Y121" s="56" t="s">
        <v>611</v>
      </c>
      <c r="Z121" s="35">
        <v>1</v>
      </c>
      <c r="AA121" s="35">
        <v>1</v>
      </c>
      <c r="AB121" s="35"/>
      <c r="AC121" s="35">
        <v>1</v>
      </c>
      <c r="AD121" s="35"/>
      <c r="AE121" s="35"/>
      <c r="AF121" s="35"/>
      <c r="AG121" s="35"/>
      <c r="AH121" s="69"/>
      <c r="AI121" s="65"/>
      <c r="AJ121" s="65"/>
      <c r="AK121" s="66" t="str">
        <f t="shared" si="37"/>
        <v>ok</v>
      </c>
      <c r="AL121" s="66" t="str">
        <f t="shared" si="38"/>
        <v>ok</v>
      </c>
      <c r="AM121" s="111">
        <f t="shared" si="45"/>
        <v>0</v>
      </c>
      <c r="AN121" s="112">
        <f t="shared" si="44"/>
        <v>0</v>
      </c>
      <c r="AO121" s="112">
        <f t="shared" si="44"/>
        <v>0</v>
      </c>
      <c r="AP121" s="112">
        <f t="shared" si="44"/>
        <v>0</v>
      </c>
      <c r="AQ121" s="112">
        <f t="shared" si="44"/>
        <v>0</v>
      </c>
      <c r="AR121" s="112">
        <f t="shared" si="44"/>
        <v>0</v>
      </c>
      <c r="AS121" s="112">
        <f t="shared" si="44"/>
        <v>0</v>
      </c>
      <c r="AT121" s="112">
        <f t="shared" si="44"/>
        <v>0</v>
      </c>
      <c r="AU121" s="112">
        <f t="shared" si="44"/>
        <v>0</v>
      </c>
      <c r="AV121" s="112">
        <f t="shared" si="44"/>
        <v>0</v>
      </c>
      <c r="AW121" s="112">
        <f t="shared" si="44"/>
        <v>0</v>
      </c>
      <c r="AX121" s="112">
        <f t="shared" si="44"/>
        <v>0</v>
      </c>
      <c r="AY121" s="112">
        <f t="shared" si="44"/>
        <v>0</v>
      </c>
      <c r="AZ121" s="112">
        <f t="shared" si="44"/>
        <v>0</v>
      </c>
      <c r="BA121" s="112">
        <f t="shared" si="44"/>
        <v>0</v>
      </c>
      <c r="BB121" s="122">
        <f t="shared" si="30"/>
        <v>0</v>
      </c>
    </row>
    <row r="122" spans="1:54" ht="108" x14ac:dyDescent="0.2">
      <c r="A122" s="48" t="s">
        <v>320</v>
      </c>
      <c r="B122" s="48" t="s">
        <v>615</v>
      </c>
      <c r="C122" s="48" t="s">
        <v>117</v>
      </c>
      <c r="D122" s="86" t="s">
        <v>310</v>
      </c>
      <c r="E122" s="20" t="s">
        <v>616</v>
      </c>
      <c r="F122" s="17" t="s">
        <v>195</v>
      </c>
      <c r="G122" s="18" t="s">
        <v>222</v>
      </c>
      <c r="H122" s="16"/>
      <c r="I122" s="68" t="str">
        <f t="shared" si="1"/>
        <v>Nog te beantwoorden</v>
      </c>
      <c r="J122" s="22" t="s">
        <v>183</v>
      </c>
      <c r="K122" s="19" t="s">
        <v>617</v>
      </c>
      <c r="W122" s="36" t="str">
        <f t="shared" si="40"/>
        <v>Uitvragen</v>
      </c>
      <c r="X122" s="52">
        <f t="shared" si="41"/>
        <v>1</v>
      </c>
      <c r="Y122" s="56" t="s">
        <v>320</v>
      </c>
      <c r="Z122" s="35">
        <v>1</v>
      </c>
      <c r="AA122" s="35">
        <v>1</v>
      </c>
      <c r="AB122" s="35"/>
      <c r="AC122" s="35"/>
      <c r="AD122" s="35"/>
      <c r="AE122" s="35"/>
      <c r="AF122" s="35"/>
      <c r="AG122" s="35"/>
      <c r="AH122" s="69"/>
      <c r="AI122" s="65"/>
      <c r="AJ122" s="65"/>
      <c r="AK122" s="66" t="str">
        <f t="shared" si="37"/>
        <v>ok</v>
      </c>
      <c r="AL122" s="66" t="str">
        <f t="shared" si="38"/>
        <v>ok</v>
      </c>
      <c r="AM122" s="111">
        <f t="shared" si="45"/>
        <v>0</v>
      </c>
      <c r="AN122" s="112">
        <f t="shared" si="44"/>
        <v>0</v>
      </c>
      <c r="AO122" s="112">
        <f t="shared" si="44"/>
        <v>0</v>
      </c>
      <c r="AP122" s="112">
        <f t="shared" si="44"/>
        <v>0</v>
      </c>
      <c r="AQ122" s="112">
        <f t="shared" si="44"/>
        <v>0</v>
      </c>
      <c r="AR122" s="112">
        <f t="shared" si="44"/>
        <v>0</v>
      </c>
      <c r="AS122" s="112">
        <f t="shared" si="44"/>
        <v>0</v>
      </c>
      <c r="AT122" s="112">
        <f t="shared" si="44"/>
        <v>0</v>
      </c>
      <c r="AU122" s="112">
        <f t="shared" si="44"/>
        <v>0</v>
      </c>
      <c r="AV122" s="112">
        <f t="shared" si="44"/>
        <v>0</v>
      </c>
      <c r="AW122" s="112">
        <f t="shared" si="44"/>
        <v>0</v>
      </c>
      <c r="AX122" s="112">
        <f t="shared" si="44"/>
        <v>0</v>
      </c>
      <c r="AY122" s="112">
        <f t="shared" si="44"/>
        <v>0</v>
      </c>
      <c r="AZ122" s="112">
        <f t="shared" si="44"/>
        <v>0</v>
      </c>
      <c r="BA122" s="112">
        <f t="shared" si="44"/>
        <v>0</v>
      </c>
      <c r="BB122" s="122">
        <f t="shared" si="30"/>
        <v>0</v>
      </c>
    </row>
    <row r="123" spans="1:54" customFormat="1" ht="120" x14ac:dyDescent="0.25">
      <c r="A123" s="48" t="s">
        <v>326</v>
      </c>
      <c r="B123" s="48" t="s">
        <v>327</v>
      </c>
      <c r="C123" s="48" t="s">
        <v>113</v>
      </c>
      <c r="D123" s="86" t="s">
        <v>328</v>
      </c>
      <c r="E123" s="20" t="s">
        <v>329</v>
      </c>
      <c r="F123" s="17" t="s">
        <v>138</v>
      </c>
      <c r="G123" s="18" t="s">
        <v>182</v>
      </c>
      <c r="H123" s="16"/>
      <c r="I123" s="68" t="str">
        <f t="shared" si="1"/>
        <v>Nog te beantwoorden</v>
      </c>
      <c r="J123" s="129" t="s">
        <v>380</v>
      </c>
      <c r="K123" s="33" t="s">
        <v>330</v>
      </c>
      <c r="L123" s="81"/>
      <c r="O123" s="46"/>
      <c r="P123" s="39"/>
      <c r="Q123" s="34"/>
      <c r="R123" s="34"/>
      <c r="S123" s="34"/>
      <c r="T123" s="34"/>
      <c r="U123" s="34"/>
      <c r="V123" s="34"/>
      <c r="W123" s="36" t="str">
        <f t="shared" si="40"/>
        <v>Uitvragen</v>
      </c>
      <c r="X123" s="52">
        <f t="shared" si="41"/>
        <v>1</v>
      </c>
      <c r="Y123" s="56" t="s">
        <v>326</v>
      </c>
      <c r="Z123" s="35">
        <v>1</v>
      </c>
      <c r="AA123" s="35">
        <v>1</v>
      </c>
      <c r="AB123" s="35"/>
      <c r="AC123" s="35"/>
      <c r="AD123" s="35"/>
      <c r="AE123" s="35"/>
      <c r="AF123" s="35"/>
      <c r="AG123" s="35"/>
      <c r="AH123" s="69"/>
      <c r="AI123" s="65"/>
      <c r="AJ123" s="65"/>
      <c r="AK123" s="66" t="str">
        <f t="shared" si="4"/>
        <v>ok</v>
      </c>
      <c r="AL123" s="66" t="str">
        <f t="shared" si="5"/>
        <v>ok</v>
      </c>
      <c r="AM123" s="111">
        <f t="shared" si="6"/>
        <v>0</v>
      </c>
      <c r="AN123" s="112">
        <f t="shared" si="11"/>
        <v>0</v>
      </c>
      <c r="AO123" s="112">
        <f t="shared" si="11"/>
        <v>0</v>
      </c>
      <c r="AP123" s="112">
        <f t="shared" si="11"/>
        <v>0</v>
      </c>
      <c r="AQ123" s="112">
        <f t="shared" si="11"/>
        <v>0</v>
      </c>
      <c r="AR123" s="112">
        <f t="shared" si="11"/>
        <v>0</v>
      </c>
      <c r="AS123" s="112">
        <f t="shared" si="11"/>
        <v>0</v>
      </c>
      <c r="AT123" s="112">
        <f t="shared" si="11"/>
        <v>0</v>
      </c>
      <c r="AU123" s="112">
        <f t="shared" si="11"/>
        <v>0</v>
      </c>
      <c r="AV123" s="112">
        <f t="shared" si="11"/>
        <v>0</v>
      </c>
      <c r="AW123" s="112">
        <f t="shared" si="11"/>
        <v>0</v>
      </c>
      <c r="AX123" s="112">
        <f t="shared" si="11"/>
        <v>0</v>
      </c>
      <c r="AY123" s="112">
        <f t="shared" si="11"/>
        <v>0</v>
      </c>
      <c r="AZ123" s="112">
        <f t="shared" si="11"/>
        <v>0</v>
      </c>
      <c r="BA123" s="112">
        <f t="shared" si="11"/>
        <v>0</v>
      </c>
      <c r="BB123" s="122">
        <f t="shared" si="9"/>
        <v>0</v>
      </c>
    </row>
    <row r="124" spans="1:54" customFormat="1" ht="60" x14ac:dyDescent="0.25">
      <c r="A124" s="48" t="s">
        <v>327</v>
      </c>
      <c r="B124" s="48" t="s">
        <v>331</v>
      </c>
      <c r="C124" s="48" t="s">
        <v>113</v>
      </c>
      <c r="D124" s="86" t="s">
        <v>328</v>
      </c>
      <c r="E124" s="20" t="s">
        <v>332</v>
      </c>
      <c r="F124" s="17" t="s">
        <v>195</v>
      </c>
      <c r="G124" s="18" t="s">
        <v>222</v>
      </c>
      <c r="H124" s="16" t="s">
        <v>333</v>
      </c>
      <c r="I124" s="68" t="str">
        <f t="shared" si="1"/>
        <v>Nog te beantwoorden</v>
      </c>
      <c r="J124" s="129" t="s">
        <v>380</v>
      </c>
      <c r="K124" s="19" t="s">
        <v>334</v>
      </c>
      <c r="L124" s="81"/>
      <c r="O124" s="46"/>
      <c r="P124" s="39"/>
      <c r="Q124" s="34"/>
      <c r="R124" s="34"/>
      <c r="S124" s="34"/>
      <c r="T124" s="34"/>
      <c r="U124" s="34"/>
      <c r="V124" s="34"/>
      <c r="W124" s="36" t="str">
        <f t="shared" si="40"/>
        <v>Uitvragen</v>
      </c>
      <c r="X124" s="52">
        <f t="shared" si="41"/>
        <v>1</v>
      </c>
      <c r="Y124" s="56" t="s">
        <v>327</v>
      </c>
      <c r="Z124" s="35">
        <v>1</v>
      </c>
      <c r="AA124" s="35">
        <v>1</v>
      </c>
      <c r="AB124" s="35"/>
      <c r="AC124" s="35"/>
      <c r="AD124" s="35"/>
      <c r="AE124" s="35"/>
      <c r="AF124" s="35"/>
      <c r="AG124" s="35"/>
      <c r="AH124" s="69"/>
      <c r="AI124" s="65"/>
      <c r="AJ124" s="65"/>
      <c r="AK124" s="66" t="str">
        <f t="shared" si="4"/>
        <v>ok</v>
      </c>
      <c r="AL124" s="66" t="str">
        <f t="shared" si="5"/>
        <v>ok</v>
      </c>
      <c r="AM124" s="111">
        <f t="shared" si="6"/>
        <v>0</v>
      </c>
      <c r="AN124" s="112">
        <f t="shared" si="11"/>
        <v>0</v>
      </c>
      <c r="AO124" s="112">
        <f t="shared" si="11"/>
        <v>0</v>
      </c>
      <c r="AP124" s="112">
        <f t="shared" si="11"/>
        <v>0</v>
      </c>
      <c r="AQ124" s="112">
        <f t="shared" si="11"/>
        <v>0</v>
      </c>
      <c r="AR124" s="112">
        <f t="shared" si="11"/>
        <v>0</v>
      </c>
      <c r="AS124" s="112">
        <f t="shared" si="11"/>
        <v>0</v>
      </c>
      <c r="AT124" s="112">
        <f t="shared" si="11"/>
        <v>0</v>
      </c>
      <c r="AU124" s="112">
        <f t="shared" si="11"/>
        <v>0</v>
      </c>
      <c r="AV124" s="112">
        <f t="shared" si="11"/>
        <v>0</v>
      </c>
      <c r="AW124" s="112">
        <f t="shared" si="11"/>
        <v>0</v>
      </c>
      <c r="AX124" s="112">
        <f t="shared" si="11"/>
        <v>0</v>
      </c>
      <c r="AY124" s="112">
        <f t="shared" si="11"/>
        <v>0</v>
      </c>
      <c r="AZ124" s="112">
        <f t="shared" si="11"/>
        <v>0</v>
      </c>
      <c r="BA124" s="112">
        <f t="shared" si="11"/>
        <v>0</v>
      </c>
      <c r="BB124" s="122">
        <f t="shared" si="9"/>
        <v>0</v>
      </c>
    </row>
    <row r="125" spans="1:54" customFormat="1" ht="108" x14ac:dyDescent="0.25">
      <c r="A125" s="48" t="s">
        <v>394</v>
      </c>
      <c r="B125" s="48" t="s">
        <v>339</v>
      </c>
      <c r="C125" s="48" t="s">
        <v>113</v>
      </c>
      <c r="D125" s="86" t="s">
        <v>328</v>
      </c>
      <c r="E125" s="20" t="s">
        <v>618</v>
      </c>
      <c r="F125" s="17" t="s">
        <v>195</v>
      </c>
      <c r="G125" s="18" t="s">
        <v>222</v>
      </c>
      <c r="H125" s="16" t="s">
        <v>333</v>
      </c>
      <c r="I125" s="68" t="str">
        <f t="shared" si="1"/>
        <v>Vraag vervallen</v>
      </c>
      <c r="J125" s="129" t="s">
        <v>380</v>
      </c>
      <c r="K125" s="19" t="s">
        <v>619</v>
      </c>
      <c r="L125" s="81"/>
      <c r="O125" s="46"/>
      <c r="P125" s="39"/>
      <c r="Q125" s="34"/>
      <c r="R125" s="34"/>
      <c r="S125" s="34"/>
      <c r="T125" s="34"/>
      <c r="U125" s="34"/>
      <c r="V125" s="34"/>
      <c r="W125" s="36" t="str">
        <f t="shared" si="40"/>
        <v>Vervallen</v>
      </c>
      <c r="X125" s="52">
        <f t="shared" si="41"/>
        <v>1</v>
      </c>
      <c r="Y125" s="56" t="s">
        <v>394</v>
      </c>
      <c r="Z125" s="35"/>
      <c r="AA125" s="35"/>
      <c r="AB125" s="35"/>
      <c r="AC125" s="35"/>
      <c r="AD125" s="35"/>
      <c r="AE125" s="35"/>
      <c r="AF125" s="35">
        <v>1</v>
      </c>
      <c r="AG125" s="35"/>
      <c r="AH125" s="69"/>
      <c r="AI125" s="65"/>
      <c r="AJ125" s="65"/>
      <c r="AK125" s="66" t="str">
        <f t="shared" si="4"/>
        <v>ok</v>
      </c>
      <c r="AL125" s="66" t="str">
        <f t="shared" si="5"/>
        <v>ok</v>
      </c>
      <c r="AM125" s="111">
        <f t="shared" si="6"/>
        <v>0</v>
      </c>
      <c r="AN125" s="112">
        <f t="shared" si="11"/>
        <v>0</v>
      </c>
      <c r="AO125" s="112">
        <f t="shared" si="11"/>
        <v>0</v>
      </c>
      <c r="AP125" s="112">
        <f t="shared" si="11"/>
        <v>0</v>
      </c>
      <c r="AQ125" s="112">
        <f t="shared" si="11"/>
        <v>0</v>
      </c>
      <c r="AR125" s="112">
        <f t="shared" si="11"/>
        <v>0</v>
      </c>
      <c r="AS125" s="112">
        <f t="shared" si="11"/>
        <v>0</v>
      </c>
      <c r="AT125" s="112">
        <f t="shared" si="11"/>
        <v>0</v>
      </c>
      <c r="AU125" s="112">
        <f t="shared" si="11"/>
        <v>0</v>
      </c>
      <c r="AV125" s="112">
        <f t="shared" si="11"/>
        <v>0</v>
      </c>
      <c r="AW125" s="112">
        <f t="shared" si="11"/>
        <v>0</v>
      </c>
      <c r="AX125" s="112">
        <f t="shared" si="11"/>
        <v>0</v>
      </c>
      <c r="AY125" s="112">
        <f t="shared" si="11"/>
        <v>0</v>
      </c>
      <c r="AZ125" s="112">
        <f t="shared" si="11"/>
        <v>0</v>
      </c>
      <c r="BA125" s="112">
        <f t="shared" si="11"/>
        <v>0</v>
      </c>
      <c r="BB125" s="122">
        <f t="shared" si="9"/>
        <v>0</v>
      </c>
    </row>
    <row r="126" spans="1:54" customFormat="1" ht="96" x14ac:dyDescent="0.25">
      <c r="A126" s="48" t="s">
        <v>331</v>
      </c>
      <c r="B126" s="48" t="s">
        <v>335</v>
      </c>
      <c r="C126" s="48" t="s">
        <v>113</v>
      </c>
      <c r="D126" s="86" t="s">
        <v>336</v>
      </c>
      <c r="E126" s="20" t="s">
        <v>337</v>
      </c>
      <c r="F126" s="17" t="s">
        <v>195</v>
      </c>
      <c r="G126" s="18" t="s">
        <v>182</v>
      </c>
      <c r="H126" s="16"/>
      <c r="I126" s="68" t="str">
        <f t="shared" si="1"/>
        <v>Nog te beantwoorden</v>
      </c>
      <c r="J126" s="22" t="s">
        <v>183</v>
      </c>
      <c r="K126" s="19" t="s">
        <v>338</v>
      </c>
      <c r="L126" s="81"/>
      <c r="O126" s="46"/>
      <c r="P126" s="39"/>
      <c r="Q126" s="34"/>
      <c r="R126" s="34"/>
      <c r="S126" s="34"/>
      <c r="T126" s="34"/>
      <c r="U126" s="34"/>
      <c r="V126" s="34"/>
      <c r="W126" s="36" t="str">
        <f t="shared" si="40"/>
        <v>Uitvragen</v>
      </c>
      <c r="X126" s="52">
        <f t="shared" si="41"/>
        <v>1</v>
      </c>
      <c r="Y126" s="56" t="s">
        <v>331</v>
      </c>
      <c r="Z126" s="35">
        <v>1</v>
      </c>
      <c r="AA126" s="35">
        <v>1</v>
      </c>
      <c r="AB126" s="35"/>
      <c r="AC126" s="35"/>
      <c r="AD126" s="35"/>
      <c r="AE126" s="35"/>
      <c r="AF126" s="35"/>
      <c r="AG126" s="35"/>
      <c r="AH126" s="69"/>
      <c r="AI126" s="65"/>
      <c r="AJ126" s="65"/>
      <c r="AK126" s="66" t="str">
        <f t="shared" si="4"/>
        <v>ok</v>
      </c>
      <c r="AL126" s="66" t="str">
        <f t="shared" si="5"/>
        <v>ok</v>
      </c>
      <c r="AM126" s="111">
        <f t="shared" si="6"/>
        <v>0</v>
      </c>
      <c r="AN126" s="112">
        <f t="shared" si="11"/>
        <v>0</v>
      </c>
      <c r="AO126" s="112">
        <f t="shared" si="11"/>
        <v>0</v>
      </c>
      <c r="AP126" s="112">
        <f t="shared" si="11"/>
        <v>0</v>
      </c>
      <c r="AQ126" s="112">
        <f t="shared" si="11"/>
        <v>0</v>
      </c>
      <c r="AR126" s="112">
        <f t="shared" si="11"/>
        <v>0</v>
      </c>
      <c r="AS126" s="112">
        <f t="shared" si="11"/>
        <v>0</v>
      </c>
      <c r="AT126" s="112">
        <f t="shared" si="11"/>
        <v>0</v>
      </c>
      <c r="AU126" s="112">
        <f t="shared" si="11"/>
        <v>0</v>
      </c>
      <c r="AV126" s="112">
        <f t="shared" si="11"/>
        <v>0</v>
      </c>
      <c r="AW126" s="112">
        <f t="shared" si="11"/>
        <v>0</v>
      </c>
      <c r="AX126" s="112">
        <f t="shared" si="11"/>
        <v>0</v>
      </c>
      <c r="AY126" s="112">
        <f t="shared" si="11"/>
        <v>0</v>
      </c>
      <c r="AZ126" s="112">
        <f t="shared" si="11"/>
        <v>0</v>
      </c>
      <c r="BA126" s="112">
        <f t="shared" si="11"/>
        <v>0</v>
      </c>
      <c r="BB126" s="122">
        <f t="shared" si="9"/>
        <v>0</v>
      </c>
    </row>
    <row r="127" spans="1:54" s="23" customFormat="1" ht="36" x14ac:dyDescent="0.25">
      <c r="A127" s="48" t="s">
        <v>339</v>
      </c>
      <c r="B127" s="48" t="s">
        <v>340</v>
      </c>
      <c r="C127" s="48" t="s">
        <v>113</v>
      </c>
      <c r="D127" s="86" t="s">
        <v>336</v>
      </c>
      <c r="E127" s="20" t="s">
        <v>341</v>
      </c>
      <c r="F127" s="17" t="s">
        <v>195</v>
      </c>
      <c r="G127" s="18" t="s">
        <v>222</v>
      </c>
      <c r="H127" s="16" t="s">
        <v>342</v>
      </c>
      <c r="I127" s="68" t="str">
        <f t="shared" si="1"/>
        <v>Nog te beantwoorden</v>
      </c>
      <c r="J127" s="22" t="s">
        <v>183</v>
      </c>
      <c r="K127" s="19" t="s">
        <v>343</v>
      </c>
      <c r="L127" s="81"/>
      <c r="M127"/>
      <c r="N127"/>
      <c r="O127" s="46"/>
      <c r="P127" s="39"/>
      <c r="Q127" s="34"/>
      <c r="R127" s="34"/>
      <c r="S127" s="34"/>
      <c r="T127" s="34"/>
      <c r="U127" s="34"/>
      <c r="V127" s="34"/>
      <c r="W127" s="36" t="str">
        <f t="shared" si="40"/>
        <v>Uitvragen</v>
      </c>
      <c r="X127" s="52">
        <f t="shared" si="41"/>
        <v>1</v>
      </c>
      <c r="Y127" s="56" t="s">
        <v>339</v>
      </c>
      <c r="Z127" s="35">
        <v>1</v>
      </c>
      <c r="AA127" s="35">
        <v>1</v>
      </c>
      <c r="AB127" s="35"/>
      <c r="AC127" s="35"/>
      <c r="AD127" s="35"/>
      <c r="AE127" s="35"/>
      <c r="AF127" s="35"/>
      <c r="AG127" s="35"/>
      <c r="AH127" s="69"/>
      <c r="AI127" s="65"/>
      <c r="AJ127" s="65"/>
      <c r="AK127" s="66" t="str">
        <f t="shared" si="4"/>
        <v>ok</v>
      </c>
      <c r="AL127" s="66" t="str">
        <f t="shared" si="5"/>
        <v>ok</v>
      </c>
      <c r="AM127" s="111">
        <f t="shared" si="6"/>
        <v>0</v>
      </c>
      <c r="AN127" s="112">
        <f t="shared" si="11"/>
        <v>0</v>
      </c>
      <c r="AO127" s="112">
        <f t="shared" si="11"/>
        <v>0</v>
      </c>
      <c r="AP127" s="112">
        <f t="shared" si="11"/>
        <v>0</v>
      </c>
      <c r="AQ127" s="112">
        <f t="shared" si="11"/>
        <v>0</v>
      </c>
      <c r="AR127" s="112">
        <f t="shared" si="11"/>
        <v>0</v>
      </c>
      <c r="AS127" s="112">
        <f t="shared" si="11"/>
        <v>0</v>
      </c>
      <c r="AT127" s="112">
        <f t="shared" si="11"/>
        <v>0</v>
      </c>
      <c r="AU127" s="112">
        <f t="shared" si="11"/>
        <v>0</v>
      </c>
      <c r="AV127" s="112">
        <f t="shared" si="11"/>
        <v>0</v>
      </c>
      <c r="AW127" s="112">
        <f t="shared" si="11"/>
        <v>0</v>
      </c>
      <c r="AX127" s="112">
        <f t="shared" si="11"/>
        <v>0</v>
      </c>
      <c r="AY127" s="112">
        <f t="shared" si="11"/>
        <v>0</v>
      </c>
      <c r="AZ127" s="112">
        <f t="shared" si="11"/>
        <v>0</v>
      </c>
      <c r="BA127" s="112">
        <f t="shared" si="11"/>
        <v>0</v>
      </c>
      <c r="BB127" s="122">
        <f t="shared" si="9"/>
        <v>0</v>
      </c>
    </row>
    <row r="128" spans="1:54" s="23" customFormat="1" ht="84" x14ac:dyDescent="0.25">
      <c r="A128" s="48" t="s">
        <v>344</v>
      </c>
      <c r="B128" s="48" t="s">
        <v>340</v>
      </c>
      <c r="C128" s="48" t="s">
        <v>113</v>
      </c>
      <c r="D128" s="86" t="s">
        <v>336</v>
      </c>
      <c r="E128" s="20" t="s">
        <v>345</v>
      </c>
      <c r="F128" s="17" t="s">
        <v>195</v>
      </c>
      <c r="G128" s="18" t="s">
        <v>182</v>
      </c>
      <c r="H128" s="16"/>
      <c r="I128" s="68" t="str">
        <f t="shared" ref="I128" si="46">IF(OR(X128=-1,W128="vervallen",J128="Toegevoegd"),"Vraag vervallen","Nog te beantwoorden")</f>
        <v>Nog te beantwoorden</v>
      </c>
      <c r="J128" s="22" t="s">
        <v>183</v>
      </c>
      <c r="K128" s="19" t="s">
        <v>346</v>
      </c>
      <c r="L128" s="81"/>
      <c r="M128"/>
      <c r="N128"/>
      <c r="O128" s="46"/>
      <c r="P128" s="39"/>
      <c r="Q128" s="34"/>
      <c r="R128" s="34"/>
      <c r="S128" s="34"/>
      <c r="T128" s="34"/>
      <c r="U128" s="34"/>
      <c r="V128" s="34"/>
      <c r="W128" s="36" t="str">
        <f t="shared" ref="W128" si="47">IF(AND(OR(_OnPrem*Z128=1,_ICT_UMC*AA128=1,_KOPPELING*AB128=1,_SaaS*AC128=1,_Support*AD128=1,_SLA_EDU*AE128=1,_Medisch*AF128=1,_Data*AG128=1,_Toev0*AH128),X128=1,AK128="ok",AL128="ok",AM128=0),"Uitvragen","Vervallen")</f>
        <v>Uitvragen</v>
      </c>
      <c r="X128" s="52">
        <f t="shared" ref="X128" si="48">IF(OR(AND(LEFT(E128,9)&lt;&gt;"Voeg hier",_KnockOut="Ja",OR(F128="Knockout Eis",F128="Gunningscriteria")),AND(_Verificatie="Ja",OR(F128="Verificatie",F128="Gewenst"))),1,-1)</f>
        <v>1</v>
      </c>
      <c r="Y128" s="56" t="s">
        <v>339</v>
      </c>
      <c r="Z128" s="35">
        <v>1</v>
      </c>
      <c r="AA128" s="35">
        <v>1</v>
      </c>
      <c r="AB128" s="35"/>
      <c r="AC128" s="35"/>
      <c r="AD128" s="35"/>
      <c r="AE128" s="35"/>
      <c r="AF128" s="35"/>
      <c r="AG128" s="35"/>
      <c r="AH128" s="69"/>
      <c r="AI128" s="65"/>
      <c r="AJ128" s="65"/>
      <c r="AK128" s="66" t="str">
        <f t="shared" ref="AK128" si="49">IF(OR(AI128=0,_Beschik&lt;=AI128),"ok","nok")</f>
        <v>ok</v>
      </c>
      <c r="AL128" s="66" t="str">
        <f t="shared" ref="AL128" si="50">IF(OR(AJ128=0,_Vertrouw&lt;=AJ128),"ok","nok")</f>
        <v>ok</v>
      </c>
      <c r="AM128" s="111">
        <f t="shared" ref="AM128" si="51">IF(SUM(AN128:BA128)&lt;0,-1,0)</f>
        <v>0</v>
      </c>
      <c r="AN128" s="112">
        <f t="shared" si="11"/>
        <v>0</v>
      </c>
      <c r="AO128" s="112">
        <f t="shared" si="11"/>
        <v>0</v>
      </c>
      <c r="AP128" s="112">
        <f t="shared" si="11"/>
        <v>0</v>
      </c>
      <c r="AQ128" s="112">
        <f t="shared" si="11"/>
        <v>0</v>
      </c>
      <c r="AR128" s="112">
        <f t="shared" si="11"/>
        <v>0</v>
      </c>
      <c r="AS128" s="112">
        <f t="shared" si="11"/>
        <v>0</v>
      </c>
      <c r="AT128" s="112">
        <f t="shared" si="11"/>
        <v>0</v>
      </c>
      <c r="AU128" s="112">
        <f t="shared" si="11"/>
        <v>0</v>
      </c>
      <c r="AV128" s="112">
        <f t="shared" si="11"/>
        <v>0</v>
      </c>
      <c r="AW128" s="112">
        <f t="shared" si="11"/>
        <v>0</v>
      </c>
      <c r="AX128" s="112">
        <f t="shared" si="11"/>
        <v>0</v>
      </c>
      <c r="AY128" s="112">
        <f t="shared" si="11"/>
        <v>0</v>
      </c>
      <c r="AZ128" s="112">
        <f t="shared" si="11"/>
        <v>0</v>
      </c>
      <c r="BA128" s="112">
        <f t="shared" si="11"/>
        <v>0</v>
      </c>
      <c r="BB128" s="122">
        <f t="shared" ref="BB128" si="52">IF(ISERROR(SEARCH($BB$2,K128)),0,1)</f>
        <v>0</v>
      </c>
    </row>
    <row r="129" spans="1:54" s="23" customFormat="1" ht="60" x14ac:dyDescent="0.25">
      <c r="A129" s="48" t="s">
        <v>620</v>
      </c>
      <c r="B129" s="48" t="s">
        <v>620</v>
      </c>
      <c r="C129" s="48" t="s">
        <v>119</v>
      </c>
      <c r="D129" s="86" t="s">
        <v>621</v>
      </c>
      <c r="E129" s="20" t="s">
        <v>622</v>
      </c>
      <c r="F129" s="17" t="s">
        <v>138</v>
      </c>
      <c r="G129" s="18" t="s">
        <v>182</v>
      </c>
      <c r="H129" s="16"/>
      <c r="I129" s="68" t="str">
        <f t="shared" si="1"/>
        <v>Vraag vervallen</v>
      </c>
      <c r="J129" s="22" t="s">
        <v>183</v>
      </c>
      <c r="K129" s="19"/>
      <c r="L129" s="81"/>
      <c r="M129" s="119"/>
      <c r="N129" s="119"/>
      <c r="O129" s="46"/>
      <c r="P129" s="39"/>
      <c r="Q129"/>
      <c r="R129"/>
      <c r="S129"/>
      <c r="T129"/>
      <c r="U129"/>
      <c r="V129" s="34"/>
      <c r="W129" s="36" t="str">
        <f t="shared" si="40"/>
        <v>Vervallen</v>
      </c>
      <c r="X129" s="52">
        <f t="shared" si="41"/>
        <v>1</v>
      </c>
      <c r="Y129" s="56" t="s">
        <v>620</v>
      </c>
      <c r="Z129" s="35"/>
      <c r="AA129" s="35"/>
      <c r="AB129" s="35"/>
      <c r="AC129" s="35"/>
      <c r="AD129" s="35"/>
      <c r="AE129" s="35"/>
      <c r="AF129" s="35"/>
      <c r="AG129" s="35">
        <v>1</v>
      </c>
      <c r="AH129" s="69"/>
      <c r="AI129" s="65"/>
      <c r="AJ129" s="65"/>
      <c r="AK129" s="66" t="str">
        <f t="shared" si="4"/>
        <v>ok</v>
      </c>
      <c r="AL129" s="66" t="str">
        <f t="shared" si="5"/>
        <v>ok</v>
      </c>
      <c r="AM129" s="111">
        <f t="shared" si="6"/>
        <v>0</v>
      </c>
      <c r="AN129" s="112">
        <f t="shared" si="11"/>
        <v>0</v>
      </c>
      <c r="AO129" s="112">
        <f t="shared" si="11"/>
        <v>0</v>
      </c>
      <c r="AP129" s="112">
        <f t="shared" si="11"/>
        <v>0</v>
      </c>
      <c r="AQ129" s="112">
        <f t="shared" si="11"/>
        <v>0</v>
      </c>
      <c r="AR129" s="112">
        <f t="shared" si="11"/>
        <v>0</v>
      </c>
      <c r="AS129" s="112">
        <f t="shared" si="11"/>
        <v>0</v>
      </c>
      <c r="AT129" s="112">
        <f t="shared" si="11"/>
        <v>0</v>
      </c>
      <c r="AU129" s="112">
        <f t="shared" si="11"/>
        <v>0</v>
      </c>
      <c r="AV129" s="112">
        <f t="shared" si="11"/>
        <v>0</v>
      </c>
      <c r="AW129" s="112">
        <f t="shared" si="11"/>
        <v>0</v>
      </c>
      <c r="AX129" s="112">
        <f t="shared" si="11"/>
        <v>0</v>
      </c>
      <c r="AY129" s="112">
        <f t="shared" si="11"/>
        <v>0</v>
      </c>
      <c r="AZ129" s="112">
        <f t="shared" si="11"/>
        <v>0</v>
      </c>
      <c r="BA129" s="112">
        <f t="shared" si="11"/>
        <v>0</v>
      </c>
      <c r="BB129" s="122">
        <f t="shared" si="9"/>
        <v>0</v>
      </c>
    </row>
    <row r="130" spans="1:54" customFormat="1" ht="48" x14ac:dyDescent="0.25">
      <c r="A130" s="48" t="s">
        <v>623</v>
      </c>
      <c r="B130" s="48" t="s">
        <v>623</v>
      </c>
      <c r="C130" s="48" t="s">
        <v>119</v>
      </c>
      <c r="D130" s="86" t="s">
        <v>621</v>
      </c>
      <c r="E130" s="18" t="s">
        <v>624</v>
      </c>
      <c r="F130" s="17" t="s">
        <v>625</v>
      </c>
      <c r="G130" s="18" t="s">
        <v>182</v>
      </c>
      <c r="H130" s="16"/>
      <c r="I130" s="68" t="str">
        <f t="shared" si="1"/>
        <v>Vraag vervallen</v>
      </c>
      <c r="J130" s="22" t="s">
        <v>183</v>
      </c>
      <c r="K130" s="19"/>
      <c r="L130" s="81"/>
      <c r="M130" s="34"/>
      <c r="N130" s="34"/>
      <c r="O130" s="46"/>
      <c r="P130" s="39"/>
      <c r="V130" s="34"/>
      <c r="W130" s="36" t="str">
        <f t="shared" si="40"/>
        <v>Vervallen</v>
      </c>
      <c r="X130" s="52">
        <f t="shared" si="41"/>
        <v>1</v>
      </c>
      <c r="Y130" s="56" t="s">
        <v>623</v>
      </c>
      <c r="Z130" s="35"/>
      <c r="AA130" s="35"/>
      <c r="AB130" s="35"/>
      <c r="AC130" s="35"/>
      <c r="AD130" s="35"/>
      <c r="AE130" s="35"/>
      <c r="AF130" s="35"/>
      <c r="AG130" s="35">
        <v>1</v>
      </c>
      <c r="AH130" s="69"/>
      <c r="AI130" s="65"/>
      <c r="AJ130" s="65"/>
      <c r="AK130" s="66" t="str">
        <f t="shared" si="4"/>
        <v>ok</v>
      </c>
      <c r="AL130" s="66" t="str">
        <f t="shared" si="5"/>
        <v>ok</v>
      </c>
      <c r="AM130" s="111">
        <f t="shared" si="6"/>
        <v>0</v>
      </c>
      <c r="AN130" s="112">
        <f t="shared" si="11"/>
        <v>0</v>
      </c>
      <c r="AO130" s="112">
        <f t="shared" si="11"/>
        <v>0</v>
      </c>
      <c r="AP130" s="112">
        <f t="shared" si="11"/>
        <v>0</v>
      </c>
      <c r="AQ130" s="112">
        <f t="shared" si="11"/>
        <v>0</v>
      </c>
      <c r="AR130" s="112">
        <f t="shared" si="11"/>
        <v>0</v>
      </c>
      <c r="AS130" s="112">
        <f t="shared" si="11"/>
        <v>0</v>
      </c>
      <c r="AT130" s="112">
        <f t="shared" si="11"/>
        <v>0</v>
      </c>
      <c r="AU130" s="112">
        <f t="shared" si="11"/>
        <v>0</v>
      </c>
      <c r="AV130" s="112">
        <f t="shared" si="11"/>
        <v>0</v>
      </c>
      <c r="AW130" s="112">
        <f t="shared" si="11"/>
        <v>0</v>
      </c>
      <c r="AX130" s="112">
        <f t="shared" si="11"/>
        <v>0</v>
      </c>
      <c r="AY130" s="112">
        <f t="shared" si="11"/>
        <v>0</v>
      </c>
      <c r="AZ130" s="112">
        <f t="shared" si="11"/>
        <v>0</v>
      </c>
      <c r="BA130" s="112">
        <f t="shared" si="11"/>
        <v>0</v>
      </c>
      <c r="BB130" s="122">
        <f t="shared" si="9"/>
        <v>0</v>
      </c>
    </row>
    <row r="131" spans="1:54" customFormat="1" ht="96" x14ac:dyDescent="0.25">
      <c r="A131" s="48" t="s">
        <v>626</v>
      </c>
      <c r="B131" s="48" t="s">
        <v>626</v>
      </c>
      <c r="C131" s="48" t="s">
        <v>119</v>
      </c>
      <c r="D131" s="86" t="s">
        <v>621</v>
      </c>
      <c r="E131" s="18" t="s">
        <v>627</v>
      </c>
      <c r="F131" s="17" t="s">
        <v>195</v>
      </c>
      <c r="G131" s="18" t="s">
        <v>222</v>
      </c>
      <c r="H131" s="16"/>
      <c r="I131" s="68" t="str">
        <f t="shared" si="1"/>
        <v>Vraag vervallen</v>
      </c>
      <c r="J131" s="22" t="s">
        <v>183</v>
      </c>
      <c r="K131" s="19"/>
      <c r="L131" s="81"/>
      <c r="M131" s="34"/>
      <c r="N131" s="34"/>
      <c r="O131" s="46"/>
      <c r="P131" s="39"/>
      <c r="V131" s="34"/>
      <c r="W131" s="36" t="str">
        <f t="shared" si="40"/>
        <v>Vervallen</v>
      </c>
      <c r="X131" s="52">
        <f t="shared" si="41"/>
        <v>1</v>
      </c>
      <c r="Y131" s="56" t="s">
        <v>626</v>
      </c>
      <c r="Z131" s="35"/>
      <c r="AA131" s="35"/>
      <c r="AB131" s="35"/>
      <c r="AC131" s="35"/>
      <c r="AD131" s="35"/>
      <c r="AE131" s="35"/>
      <c r="AF131" s="35"/>
      <c r="AG131" s="35">
        <v>1</v>
      </c>
      <c r="AH131" s="69"/>
      <c r="AI131" s="65"/>
      <c r="AJ131" s="65"/>
      <c r="AK131" s="66" t="str">
        <f t="shared" si="4"/>
        <v>ok</v>
      </c>
      <c r="AL131" s="66" t="str">
        <f t="shared" si="5"/>
        <v>ok</v>
      </c>
      <c r="AM131" s="111">
        <f t="shared" si="6"/>
        <v>0</v>
      </c>
      <c r="AN131" s="112">
        <f t="shared" si="11"/>
        <v>0</v>
      </c>
      <c r="AO131" s="112">
        <f t="shared" si="11"/>
        <v>0</v>
      </c>
      <c r="AP131" s="112">
        <f t="shared" si="11"/>
        <v>0</v>
      </c>
      <c r="AQ131" s="112">
        <f t="shared" si="11"/>
        <v>0</v>
      </c>
      <c r="AR131" s="112">
        <f t="shared" si="11"/>
        <v>0</v>
      </c>
      <c r="AS131" s="112">
        <f t="shared" si="11"/>
        <v>0</v>
      </c>
      <c r="AT131" s="112">
        <f t="shared" si="11"/>
        <v>0</v>
      </c>
      <c r="AU131" s="112">
        <f t="shared" si="11"/>
        <v>0</v>
      </c>
      <c r="AV131" s="112">
        <f t="shared" si="11"/>
        <v>0</v>
      </c>
      <c r="AW131" s="112">
        <f t="shared" si="11"/>
        <v>0</v>
      </c>
      <c r="AX131" s="112">
        <f t="shared" si="11"/>
        <v>0</v>
      </c>
      <c r="AY131" s="112">
        <f t="shared" si="11"/>
        <v>0</v>
      </c>
      <c r="AZ131" s="112">
        <f t="shared" si="11"/>
        <v>0</v>
      </c>
      <c r="BA131" s="112">
        <f t="shared" si="11"/>
        <v>0</v>
      </c>
      <c r="BB131" s="122">
        <f t="shared" si="9"/>
        <v>0</v>
      </c>
    </row>
    <row r="132" spans="1:54" customFormat="1" ht="24" x14ac:dyDescent="0.25">
      <c r="A132" s="48" t="s">
        <v>628</v>
      </c>
      <c r="B132" s="48" t="s">
        <v>628</v>
      </c>
      <c r="C132" s="48" t="s">
        <v>119</v>
      </c>
      <c r="D132" s="86" t="s">
        <v>621</v>
      </c>
      <c r="E132" s="18" t="s">
        <v>629</v>
      </c>
      <c r="F132" s="17" t="s">
        <v>398</v>
      </c>
      <c r="G132" s="18" t="s">
        <v>182</v>
      </c>
      <c r="H132" s="16"/>
      <c r="I132" s="68" t="str">
        <f t="shared" si="1"/>
        <v>Vraag vervallen</v>
      </c>
      <c r="J132" s="22" t="s">
        <v>183</v>
      </c>
      <c r="K132" s="19"/>
      <c r="L132" s="81"/>
      <c r="M132" s="34"/>
      <c r="N132" s="34"/>
      <c r="O132" s="46"/>
      <c r="P132" s="39"/>
      <c r="V132" s="34"/>
      <c r="W132" s="36" t="str">
        <f t="shared" ref="W132:W163" si="53">IF(AND(OR(_OnPrem*Z132=1,_ICT_UMC*AA132=1,_KOPPELING*AB132=1,_SaaS*AC132=1,_Support*AD132=1,_SLA_EDU*AE132=1,_Medisch*AF132=1,_Data*AG132=1,_Toev0*AH132),X132=1,AK132="ok",AL132="ok",AM132=0),"Uitvragen","Vervallen")</f>
        <v>Vervallen</v>
      </c>
      <c r="X132" s="52">
        <f t="shared" si="41"/>
        <v>1</v>
      </c>
      <c r="Y132" s="56" t="s">
        <v>628</v>
      </c>
      <c r="Z132" s="35"/>
      <c r="AA132" s="35"/>
      <c r="AB132" s="35"/>
      <c r="AC132" s="35"/>
      <c r="AD132" s="35"/>
      <c r="AE132" s="35"/>
      <c r="AF132" s="35"/>
      <c r="AG132" s="35">
        <v>1</v>
      </c>
      <c r="AH132" s="69"/>
      <c r="AI132" s="65"/>
      <c r="AJ132" s="65"/>
      <c r="AK132" s="66" t="str">
        <f t="shared" si="4"/>
        <v>ok</v>
      </c>
      <c r="AL132" s="66" t="str">
        <f t="shared" si="5"/>
        <v>ok</v>
      </c>
      <c r="AM132" s="111">
        <f t="shared" si="6"/>
        <v>0</v>
      </c>
      <c r="AN132" s="112">
        <f t="shared" ref="AN132:BA141" si="54">IF(AND(AN$1="Nee",$C132=AN$2),-1,0)</f>
        <v>0</v>
      </c>
      <c r="AO132" s="112">
        <f t="shared" si="54"/>
        <v>0</v>
      </c>
      <c r="AP132" s="112">
        <f t="shared" si="54"/>
        <v>0</v>
      </c>
      <c r="AQ132" s="112">
        <f t="shared" si="54"/>
        <v>0</v>
      </c>
      <c r="AR132" s="112">
        <f t="shared" si="54"/>
        <v>0</v>
      </c>
      <c r="AS132" s="112">
        <f t="shared" si="54"/>
        <v>0</v>
      </c>
      <c r="AT132" s="112">
        <f t="shared" si="54"/>
        <v>0</v>
      </c>
      <c r="AU132" s="112">
        <f t="shared" si="54"/>
        <v>0</v>
      </c>
      <c r="AV132" s="112">
        <f t="shared" si="54"/>
        <v>0</v>
      </c>
      <c r="AW132" s="112">
        <f t="shared" si="54"/>
        <v>0</v>
      </c>
      <c r="AX132" s="112">
        <f t="shared" si="54"/>
        <v>0</v>
      </c>
      <c r="AY132" s="112">
        <f t="shared" si="54"/>
        <v>0</v>
      </c>
      <c r="AZ132" s="112">
        <f t="shared" si="54"/>
        <v>0</v>
      </c>
      <c r="BA132" s="112">
        <f t="shared" si="54"/>
        <v>0</v>
      </c>
      <c r="BB132" s="122">
        <f t="shared" si="9"/>
        <v>0</v>
      </c>
    </row>
    <row r="133" spans="1:54" customFormat="1" ht="108" x14ac:dyDescent="0.25">
      <c r="A133" s="48" t="s">
        <v>630</v>
      </c>
      <c r="B133" s="48" t="s">
        <v>630</v>
      </c>
      <c r="C133" s="48" t="s">
        <v>119</v>
      </c>
      <c r="D133" s="86" t="s">
        <v>621</v>
      </c>
      <c r="E133" s="18" t="s">
        <v>631</v>
      </c>
      <c r="F133" s="17" t="s">
        <v>195</v>
      </c>
      <c r="G133" s="18" t="s">
        <v>182</v>
      </c>
      <c r="H133" s="16"/>
      <c r="I133" s="68" t="str">
        <f t="shared" si="1"/>
        <v>Vraag vervallen</v>
      </c>
      <c r="J133" s="22" t="s">
        <v>183</v>
      </c>
      <c r="K133" s="19"/>
      <c r="L133" s="81"/>
      <c r="M133" s="34"/>
      <c r="N133" s="34"/>
      <c r="O133" s="46"/>
      <c r="P133" s="39"/>
      <c r="V133" s="34"/>
      <c r="W133" s="36" t="str">
        <f t="shared" si="53"/>
        <v>Vervallen</v>
      </c>
      <c r="X133" s="52">
        <f t="shared" si="41"/>
        <v>1</v>
      </c>
      <c r="Y133" s="56" t="s">
        <v>630</v>
      </c>
      <c r="Z133" s="35"/>
      <c r="AA133" s="35"/>
      <c r="AB133" s="35"/>
      <c r="AC133" s="35"/>
      <c r="AD133" s="35"/>
      <c r="AE133" s="35"/>
      <c r="AF133" s="35"/>
      <c r="AG133" s="35">
        <v>1</v>
      </c>
      <c r="AH133" s="69"/>
      <c r="AI133" s="65"/>
      <c r="AJ133" s="65"/>
      <c r="AK133" s="66" t="str">
        <f t="shared" si="4"/>
        <v>ok</v>
      </c>
      <c r="AL133" s="66" t="str">
        <f t="shared" si="5"/>
        <v>ok</v>
      </c>
      <c r="AM133" s="111">
        <f t="shared" si="6"/>
        <v>0</v>
      </c>
      <c r="AN133" s="112">
        <f t="shared" si="54"/>
        <v>0</v>
      </c>
      <c r="AO133" s="112">
        <f t="shared" si="54"/>
        <v>0</v>
      </c>
      <c r="AP133" s="112">
        <f t="shared" si="54"/>
        <v>0</v>
      </c>
      <c r="AQ133" s="112">
        <f t="shared" si="54"/>
        <v>0</v>
      </c>
      <c r="AR133" s="112">
        <f t="shared" si="54"/>
        <v>0</v>
      </c>
      <c r="AS133" s="112">
        <f t="shared" si="54"/>
        <v>0</v>
      </c>
      <c r="AT133" s="112">
        <f t="shared" si="54"/>
        <v>0</v>
      </c>
      <c r="AU133" s="112">
        <f t="shared" si="54"/>
        <v>0</v>
      </c>
      <c r="AV133" s="112">
        <f t="shared" si="54"/>
        <v>0</v>
      </c>
      <c r="AW133" s="112">
        <f t="shared" si="54"/>
        <v>0</v>
      </c>
      <c r="AX133" s="112">
        <f t="shared" si="54"/>
        <v>0</v>
      </c>
      <c r="AY133" s="112">
        <f t="shared" si="54"/>
        <v>0</v>
      </c>
      <c r="AZ133" s="112">
        <f t="shared" si="54"/>
        <v>0</v>
      </c>
      <c r="BA133" s="112">
        <f t="shared" si="54"/>
        <v>0</v>
      </c>
      <c r="BB133" s="122">
        <f t="shared" si="9"/>
        <v>0</v>
      </c>
    </row>
    <row r="134" spans="1:54" customFormat="1" ht="48" x14ac:dyDescent="0.25">
      <c r="A134" s="48" t="s">
        <v>632</v>
      </c>
      <c r="B134" s="48" t="s">
        <v>632</v>
      </c>
      <c r="C134" s="48" t="s">
        <v>119</v>
      </c>
      <c r="D134" s="86" t="s">
        <v>621</v>
      </c>
      <c r="E134" s="18" t="s">
        <v>633</v>
      </c>
      <c r="F134" s="17" t="s">
        <v>398</v>
      </c>
      <c r="G134" s="18" t="s">
        <v>182</v>
      </c>
      <c r="H134" s="16"/>
      <c r="I134" s="68" t="str">
        <f t="shared" si="1"/>
        <v>Vraag vervallen</v>
      </c>
      <c r="J134" s="22" t="s">
        <v>183</v>
      </c>
      <c r="K134" s="19" t="s">
        <v>634</v>
      </c>
      <c r="L134" s="81"/>
      <c r="M134" s="34"/>
      <c r="N134" s="34"/>
      <c r="O134" s="46"/>
      <c r="P134" s="39"/>
      <c r="V134" s="34"/>
      <c r="W134" s="36" t="str">
        <f t="shared" si="53"/>
        <v>Vervallen</v>
      </c>
      <c r="X134" s="52">
        <f t="shared" si="41"/>
        <v>1</v>
      </c>
      <c r="Y134" s="56" t="s">
        <v>632</v>
      </c>
      <c r="Z134" s="35"/>
      <c r="AA134" s="35"/>
      <c r="AB134" s="35"/>
      <c r="AC134" s="35"/>
      <c r="AD134" s="35"/>
      <c r="AE134" s="35"/>
      <c r="AF134" s="35"/>
      <c r="AG134" s="35">
        <v>1</v>
      </c>
      <c r="AH134" s="69"/>
      <c r="AI134" s="65"/>
      <c r="AJ134" s="65"/>
      <c r="AK134" s="66" t="str">
        <f t="shared" si="4"/>
        <v>ok</v>
      </c>
      <c r="AL134" s="66" t="str">
        <f t="shared" si="5"/>
        <v>ok</v>
      </c>
      <c r="AM134" s="111">
        <f t="shared" si="6"/>
        <v>0</v>
      </c>
      <c r="AN134" s="112">
        <f t="shared" si="54"/>
        <v>0</v>
      </c>
      <c r="AO134" s="112">
        <f t="shared" si="54"/>
        <v>0</v>
      </c>
      <c r="AP134" s="112">
        <f t="shared" si="54"/>
        <v>0</v>
      </c>
      <c r="AQ134" s="112">
        <f t="shared" si="54"/>
        <v>0</v>
      </c>
      <c r="AR134" s="112">
        <f t="shared" si="54"/>
        <v>0</v>
      </c>
      <c r="AS134" s="112">
        <f t="shared" si="54"/>
        <v>0</v>
      </c>
      <c r="AT134" s="112">
        <f t="shared" si="54"/>
        <v>0</v>
      </c>
      <c r="AU134" s="112">
        <f t="shared" si="54"/>
        <v>0</v>
      </c>
      <c r="AV134" s="112">
        <f t="shared" si="54"/>
        <v>0</v>
      </c>
      <c r="AW134" s="112">
        <f t="shared" si="54"/>
        <v>0</v>
      </c>
      <c r="AX134" s="112">
        <f t="shared" si="54"/>
        <v>0</v>
      </c>
      <c r="AY134" s="112">
        <f t="shared" si="54"/>
        <v>0</v>
      </c>
      <c r="AZ134" s="112">
        <f t="shared" si="54"/>
        <v>0</v>
      </c>
      <c r="BA134" s="112">
        <f t="shared" si="54"/>
        <v>0</v>
      </c>
      <c r="BB134" s="122">
        <f t="shared" si="9"/>
        <v>0</v>
      </c>
    </row>
    <row r="135" spans="1:54" customFormat="1" ht="48" x14ac:dyDescent="0.25">
      <c r="A135" s="48" t="s">
        <v>635</v>
      </c>
      <c r="B135" s="48" t="s">
        <v>635</v>
      </c>
      <c r="C135" s="48" t="s">
        <v>119</v>
      </c>
      <c r="D135" s="86" t="s">
        <v>621</v>
      </c>
      <c r="E135" s="18" t="s">
        <v>636</v>
      </c>
      <c r="F135" s="17" t="s">
        <v>398</v>
      </c>
      <c r="G135" s="18" t="s">
        <v>182</v>
      </c>
      <c r="H135" s="16"/>
      <c r="I135" s="68" t="str">
        <f t="shared" si="1"/>
        <v>Vraag vervallen</v>
      </c>
      <c r="J135" s="22" t="s">
        <v>183</v>
      </c>
      <c r="K135" s="19" t="s">
        <v>634</v>
      </c>
      <c r="L135" s="81"/>
      <c r="M135" s="34"/>
      <c r="N135" s="34"/>
      <c r="O135" s="46"/>
      <c r="P135" s="39"/>
      <c r="V135" s="34"/>
      <c r="W135" s="36" t="str">
        <f t="shared" si="53"/>
        <v>Vervallen</v>
      </c>
      <c r="X135" s="52">
        <f t="shared" si="41"/>
        <v>1</v>
      </c>
      <c r="Y135" s="56" t="s">
        <v>635</v>
      </c>
      <c r="Z135" s="35"/>
      <c r="AA135" s="35"/>
      <c r="AB135" s="35"/>
      <c r="AC135" s="35"/>
      <c r="AD135" s="35"/>
      <c r="AE135" s="35"/>
      <c r="AF135" s="35"/>
      <c r="AG135" s="35">
        <v>1</v>
      </c>
      <c r="AH135" s="69"/>
      <c r="AI135" s="65"/>
      <c r="AJ135" s="65"/>
      <c r="AK135" s="66" t="str">
        <f t="shared" si="4"/>
        <v>ok</v>
      </c>
      <c r="AL135" s="66" t="str">
        <f t="shared" si="5"/>
        <v>ok</v>
      </c>
      <c r="AM135" s="111">
        <f t="shared" si="6"/>
        <v>0</v>
      </c>
      <c r="AN135" s="112">
        <f t="shared" si="54"/>
        <v>0</v>
      </c>
      <c r="AO135" s="112">
        <f t="shared" si="54"/>
        <v>0</v>
      </c>
      <c r="AP135" s="112">
        <f t="shared" si="54"/>
        <v>0</v>
      </c>
      <c r="AQ135" s="112">
        <f t="shared" si="54"/>
        <v>0</v>
      </c>
      <c r="AR135" s="112">
        <f t="shared" si="54"/>
        <v>0</v>
      </c>
      <c r="AS135" s="112">
        <f t="shared" si="54"/>
        <v>0</v>
      </c>
      <c r="AT135" s="112">
        <f t="shared" si="54"/>
        <v>0</v>
      </c>
      <c r="AU135" s="112">
        <f t="shared" si="54"/>
        <v>0</v>
      </c>
      <c r="AV135" s="112">
        <f t="shared" si="54"/>
        <v>0</v>
      </c>
      <c r="AW135" s="112">
        <f t="shared" si="54"/>
        <v>0</v>
      </c>
      <c r="AX135" s="112">
        <f t="shared" si="54"/>
        <v>0</v>
      </c>
      <c r="AY135" s="112">
        <f t="shared" si="54"/>
        <v>0</v>
      </c>
      <c r="AZ135" s="112">
        <f t="shared" si="54"/>
        <v>0</v>
      </c>
      <c r="BA135" s="112">
        <f t="shared" si="54"/>
        <v>0</v>
      </c>
      <c r="BB135" s="122">
        <f t="shared" si="9"/>
        <v>0</v>
      </c>
    </row>
    <row r="136" spans="1:54" customFormat="1" ht="60" x14ac:dyDescent="0.25">
      <c r="A136" s="48" t="s">
        <v>637</v>
      </c>
      <c r="B136" s="48" t="s">
        <v>637</v>
      </c>
      <c r="C136" s="48" t="s">
        <v>119</v>
      </c>
      <c r="D136" s="86" t="s">
        <v>621</v>
      </c>
      <c r="E136" s="20" t="s">
        <v>638</v>
      </c>
      <c r="F136" s="17" t="s">
        <v>398</v>
      </c>
      <c r="G136" s="18" t="s">
        <v>182</v>
      </c>
      <c r="H136" s="16"/>
      <c r="I136" s="68" t="str">
        <f t="shared" si="1"/>
        <v>Vraag vervallen</v>
      </c>
      <c r="J136" s="22" t="s">
        <v>183</v>
      </c>
      <c r="K136" s="19" t="s">
        <v>634</v>
      </c>
      <c r="L136" s="81"/>
      <c r="M136" s="34"/>
      <c r="N136" s="34"/>
      <c r="O136" s="46"/>
      <c r="P136" s="39"/>
      <c r="V136" s="34"/>
      <c r="W136" s="36" t="str">
        <f t="shared" si="53"/>
        <v>Vervallen</v>
      </c>
      <c r="X136" s="52">
        <f t="shared" si="41"/>
        <v>1</v>
      </c>
      <c r="Y136" s="56" t="s">
        <v>637</v>
      </c>
      <c r="Z136" s="35"/>
      <c r="AA136" s="35"/>
      <c r="AB136" s="35"/>
      <c r="AC136" s="35"/>
      <c r="AD136" s="35"/>
      <c r="AE136" s="35"/>
      <c r="AF136" s="35"/>
      <c r="AG136" s="35">
        <v>1</v>
      </c>
      <c r="AH136" s="69"/>
      <c r="AI136" s="65"/>
      <c r="AJ136" s="65"/>
      <c r="AK136" s="66" t="str">
        <f t="shared" si="4"/>
        <v>ok</v>
      </c>
      <c r="AL136" s="66" t="str">
        <f t="shared" si="5"/>
        <v>ok</v>
      </c>
      <c r="AM136" s="111">
        <f t="shared" si="6"/>
        <v>0</v>
      </c>
      <c r="AN136" s="112">
        <f t="shared" si="54"/>
        <v>0</v>
      </c>
      <c r="AO136" s="112">
        <f t="shared" si="54"/>
        <v>0</v>
      </c>
      <c r="AP136" s="112">
        <f t="shared" si="54"/>
        <v>0</v>
      </c>
      <c r="AQ136" s="112">
        <f t="shared" si="54"/>
        <v>0</v>
      </c>
      <c r="AR136" s="112">
        <f t="shared" si="54"/>
        <v>0</v>
      </c>
      <c r="AS136" s="112">
        <f t="shared" si="54"/>
        <v>0</v>
      </c>
      <c r="AT136" s="112">
        <f t="shared" si="54"/>
        <v>0</v>
      </c>
      <c r="AU136" s="112">
        <f t="shared" si="54"/>
        <v>0</v>
      </c>
      <c r="AV136" s="112">
        <f t="shared" si="54"/>
        <v>0</v>
      </c>
      <c r="AW136" s="112">
        <f t="shared" si="54"/>
        <v>0</v>
      </c>
      <c r="AX136" s="112">
        <f t="shared" si="54"/>
        <v>0</v>
      </c>
      <c r="AY136" s="112">
        <f t="shared" si="54"/>
        <v>0</v>
      </c>
      <c r="AZ136" s="112">
        <f t="shared" si="54"/>
        <v>0</v>
      </c>
      <c r="BA136" s="112">
        <f t="shared" si="54"/>
        <v>0</v>
      </c>
      <c r="BB136" s="122">
        <f t="shared" si="9"/>
        <v>0</v>
      </c>
    </row>
    <row r="137" spans="1:54" customFormat="1" ht="36" x14ac:dyDescent="0.25">
      <c r="A137" s="48" t="s">
        <v>639</v>
      </c>
      <c r="B137" s="48" t="s">
        <v>639</v>
      </c>
      <c r="C137" s="48" t="s">
        <v>119</v>
      </c>
      <c r="D137" s="86" t="s">
        <v>621</v>
      </c>
      <c r="E137" s="18" t="s">
        <v>640</v>
      </c>
      <c r="F137" s="17" t="s">
        <v>138</v>
      </c>
      <c r="G137" s="18" t="s">
        <v>182</v>
      </c>
      <c r="H137" s="16"/>
      <c r="I137" s="68" t="str">
        <f t="shared" si="1"/>
        <v>Vraag vervallen</v>
      </c>
      <c r="J137" s="22" t="s">
        <v>183</v>
      </c>
      <c r="K137" s="19" t="s">
        <v>634</v>
      </c>
      <c r="L137" s="81"/>
      <c r="M137" s="34"/>
      <c r="N137" s="34"/>
      <c r="O137" s="46"/>
      <c r="P137" s="39"/>
      <c r="V137" s="34"/>
      <c r="W137" s="36" t="str">
        <f t="shared" si="53"/>
        <v>Vervallen</v>
      </c>
      <c r="X137" s="52">
        <f t="shared" ref="X137:X168" si="55">IF(OR(AND(LEFT(E137,9)&lt;&gt;"Voeg hier",_KnockOut="Ja",OR(F137="Knockout Eis",F137="Gunningscriteria")),AND(_Verificatie="Ja",OR(F137="Verificatie",F137="Gewenst"))),1,-1)</f>
        <v>1</v>
      </c>
      <c r="Y137" s="56" t="s">
        <v>639</v>
      </c>
      <c r="Z137" s="35"/>
      <c r="AA137" s="35"/>
      <c r="AB137" s="35"/>
      <c r="AC137" s="35"/>
      <c r="AD137" s="35"/>
      <c r="AE137" s="35"/>
      <c r="AF137" s="35"/>
      <c r="AG137" s="35">
        <v>1</v>
      </c>
      <c r="AH137" s="69"/>
      <c r="AI137" s="65"/>
      <c r="AJ137" s="65"/>
      <c r="AK137" s="66" t="str">
        <f t="shared" si="4"/>
        <v>ok</v>
      </c>
      <c r="AL137" s="66" t="str">
        <f t="shared" si="5"/>
        <v>ok</v>
      </c>
      <c r="AM137" s="111">
        <f t="shared" si="6"/>
        <v>0</v>
      </c>
      <c r="AN137" s="112">
        <f t="shared" si="54"/>
        <v>0</v>
      </c>
      <c r="AO137" s="112">
        <f t="shared" si="54"/>
        <v>0</v>
      </c>
      <c r="AP137" s="112">
        <f t="shared" si="54"/>
        <v>0</v>
      </c>
      <c r="AQ137" s="112">
        <f t="shared" si="54"/>
        <v>0</v>
      </c>
      <c r="AR137" s="112">
        <f t="shared" si="54"/>
        <v>0</v>
      </c>
      <c r="AS137" s="112">
        <f t="shared" si="54"/>
        <v>0</v>
      </c>
      <c r="AT137" s="112">
        <f t="shared" si="54"/>
        <v>0</v>
      </c>
      <c r="AU137" s="112">
        <f t="shared" si="54"/>
        <v>0</v>
      </c>
      <c r="AV137" s="112">
        <f t="shared" si="54"/>
        <v>0</v>
      </c>
      <c r="AW137" s="112">
        <f t="shared" si="54"/>
        <v>0</v>
      </c>
      <c r="AX137" s="112">
        <f t="shared" si="54"/>
        <v>0</v>
      </c>
      <c r="AY137" s="112">
        <f t="shared" si="54"/>
        <v>0</v>
      </c>
      <c r="AZ137" s="112">
        <f t="shared" si="54"/>
        <v>0</v>
      </c>
      <c r="BA137" s="112">
        <f t="shared" si="54"/>
        <v>0</v>
      </c>
      <c r="BB137" s="122">
        <f t="shared" si="9"/>
        <v>0</v>
      </c>
    </row>
    <row r="138" spans="1:54" customFormat="1" ht="36" x14ac:dyDescent="0.25">
      <c r="A138" s="48" t="s">
        <v>641</v>
      </c>
      <c r="B138" s="48" t="s">
        <v>642</v>
      </c>
      <c r="C138" s="48" t="s">
        <v>119</v>
      </c>
      <c r="D138" s="86" t="s">
        <v>621</v>
      </c>
      <c r="E138" s="18" t="s">
        <v>643</v>
      </c>
      <c r="F138" s="17" t="s">
        <v>398</v>
      </c>
      <c r="G138" s="18" t="s">
        <v>182</v>
      </c>
      <c r="H138" s="16"/>
      <c r="I138" s="68" t="str">
        <f t="shared" si="1"/>
        <v>Vraag vervallen</v>
      </c>
      <c r="J138" s="22" t="s">
        <v>183</v>
      </c>
      <c r="K138" s="19"/>
      <c r="L138" s="81"/>
      <c r="M138" s="34"/>
      <c r="N138" s="34"/>
      <c r="O138" s="46"/>
      <c r="P138" s="39"/>
      <c r="V138" s="34"/>
      <c r="W138" s="36" t="str">
        <f t="shared" si="53"/>
        <v>Vervallen</v>
      </c>
      <c r="X138" s="52">
        <f t="shared" si="55"/>
        <v>1</v>
      </c>
      <c r="Y138" s="56" t="s">
        <v>641</v>
      </c>
      <c r="Z138" s="35"/>
      <c r="AA138" s="35"/>
      <c r="AB138" s="35"/>
      <c r="AC138" s="35"/>
      <c r="AD138" s="35"/>
      <c r="AE138" s="35"/>
      <c r="AF138" s="35"/>
      <c r="AG138" s="35">
        <v>1</v>
      </c>
      <c r="AH138" s="69"/>
      <c r="AI138" s="65"/>
      <c r="AJ138" s="65"/>
      <c r="AK138" s="66" t="str">
        <f t="shared" si="4"/>
        <v>ok</v>
      </c>
      <c r="AL138" s="66" t="str">
        <f t="shared" si="5"/>
        <v>ok</v>
      </c>
      <c r="AM138" s="111">
        <f t="shared" si="6"/>
        <v>0</v>
      </c>
      <c r="AN138" s="112">
        <f t="shared" si="54"/>
        <v>0</v>
      </c>
      <c r="AO138" s="112">
        <f t="shared" si="54"/>
        <v>0</v>
      </c>
      <c r="AP138" s="112">
        <f t="shared" si="54"/>
        <v>0</v>
      </c>
      <c r="AQ138" s="112">
        <f t="shared" si="54"/>
        <v>0</v>
      </c>
      <c r="AR138" s="112">
        <f t="shared" si="54"/>
        <v>0</v>
      </c>
      <c r="AS138" s="112">
        <f t="shared" si="54"/>
        <v>0</v>
      </c>
      <c r="AT138" s="112">
        <f t="shared" si="54"/>
        <v>0</v>
      </c>
      <c r="AU138" s="112">
        <f t="shared" si="54"/>
        <v>0</v>
      </c>
      <c r="AV138" s="112">
        <f t="shared" si="54"/>
        <v>0</v>
      </c>
      <c r="AW138" s="112">
        <f t="shared" si="54"/>
        <v>0</v>
      </c>
      <c r="AX138" s="112">
        <f t="shared" si="54"/>
        <v>0</v>
      </c>
      <c r="AY138" s="112">
        <f t="shared" si="54"/>
        <v>0</v>
      </c>
      <c r="AZ138" s="112">
        <f t="shared" si="54"/>
        <v>0</v>
      </c>
      <c r="BA138" s="112">
        <f t="shared" si="54"/>
        <v>0</v>
      </c>
      <c r="BB138" s="122">
        <f t="shared" si="9"/>
        <v>0</v>
      </c>
    </row>
    <row r="139" spans="1:54" customFormat="1" ht="24" x14ac:dyDescent="0.25">
      <c r="A139" s="48" t="s">
        <v>642</v>
      </c>
      <c r="B139" s="48" t="s">
        <v>644</v>
      </c>
      <c r="C139" s="48" t="s">
        <v>119</v>
      </c>
      <c r="D139" s="86" t="s">
        <v>621</v>
      </c>
      <c r="E139" s="18" t="s">
        <v>645</v>
      </c>
      <c r="F139" s="17" t="s">
        <v>398</v>
      </c>
      <c r="G139" s="18" t="s">
        <v>182</v>
      </c>
      <c r="H139" s="16"/>
      <c r="I139" s="68" t="str">
        <f t="shared" si="1"/>
        <v>Vraag vervallen</v>
      </c>
      <c r="J139" s="22" t="s">
        <v>183</v>
      </c>
      <c r="K139" s="19"/>
      <c r="L139" s="81"/>
      <c r="M139" s="34"/>
      <c r="N139" s="34"/>
      <c r="O139" s="46"/>
      <c r="P139" s="39"/>
      <c r="V139" s="34"/>
      <c r="W139" s="36" t="str">
        <f t="shared" si="53"/>
        <v>Vervallen</v>
      </c>
      <c r="X139" s="52">
        <f t="shared" si="55"/>
        <v>1</v>
      </c>
      <c r="Y139" s="56" t="s">
        <v>642</v>
      </c>
      <c r="Z139" s="35"/>
      <c r="AA139" s="35"/>
      <c r="AB139" s="35"/>
      <c r="AC139" s="35"/>
      <c r="AD139" s="35"/>
      <c r="AE139" s="35"/>
      <c r="AF139" s="35"/>
      <c r="AG139" s="35">
        <v>1</v>
      </c>
      <c r="AH139" s="69"/>
      <c r="AI139" s="65"/>
      <c r="AJ139" s="65"/>
      <c r="AK139" s="66" t="str">
        <f t="shared" si="4"/>
        <v>ok</v>
      </c>
      <c r="AL139" s="66" t="str">
        <f t="shared" si="5"/>
        <v>ok</v>
      </c>
      <c r="AM139" s="111">
        <f t="shared" si="6"/>
        <v>0</v>
      </c>
      <c r="AN139" s="112">
        <f t="shared" si="54"/>
        <v>0</v>
      </c>
      <c r="AO139" s="112">
        <f t="shared" si="54"/>
        <v>0</v>
      </c>
      <c r="AP139" s="112">
        <f t="shared" si="54"/>
        <v>0</v>
      </c>
      <c r="AQ139" s="112">
        <f t="shared" si="54"/>
        <v>0</v>
      </c>
      <c r="AR139" s="112">
        <f t="shared" si="54"/>
        <v>0</v>
      </c>
      <c r="AS139" s="112">
        <f t="shared" si="54"/>
        <v>0</v>
      </c>
      <c r="AT139" s="112">
        <f t="shared" si="54"/>
        <v>0</v>
      </c>
      <c r="AU139" s="112">
        <f t="shared" si="54"/>
        <v>0</v>
      </c>
      <c r="AV139" s="112">
        <f t="shared" si="54"/>
        <v>0</v>
      </c>
      <c r="AW139" s="112">
        <f t="shared" si="54"/>
        <v>0</v>
      </c>
      <c r="AX139" s="112">
        <f t="shared" si="54"/>
        <v>0</v>
      </c>
      <c r="AY139" s="112">
        <f t="shared" si="54"/>
        <v>0</v>
      </c>
      <c r="AZ139" s="112">
        <f t="shared" si="54"/>
        <v>0</v>
      </c>
      <c r="BA139" s="112">
        <f t="shared" si="54"/>
        <v>0</v>
      </c>
      <c r="BB139" s="122">
        <f t="shared" si="9"/>
        <v>0</v>
      </c>
    </row>
    <row r="140" spans="1:54" customFormat="1" ht="120" x14ac:dyDescent="0.25">
      <c r="A140" s="48" t="s">
        <v>644</v>
      </c>
      <c r="B140" s="48" t="s">
        <v>646</v>
      </c>
      <c r="C140" s="48" t="s">
        <v>119</v>
      </c>
      <c r="D140" s="86" t="s">
        <v>621</v>
      </c>
      <c r="E140" s="20" t="s">
        <v>647</v>
      </c>
      <c r="F140" s="17" t="s">
        <v>195</v>
      </c>
      <c r="G140" s="18" t="s">
        <v>222</v>
      </c>
      <c r="H140" s="16" t="s">
        <v>342</v>
      </c>
      <c r="I140" s="68" t="str">
        <f t="shared" si="1"/>
        <v>Vraag vervallen</v>
      </c>
      <c r="J140" s="22" t="s">
        <v>183</v>
      </c>
      <c r="K140" s="19" t="s">
        <v>648</v>
      </c>
      <c r="L140" s="81"/>
      <c r="M140" s="34"/>
      <c r="N140" s="34"/>
      <c r="O140" s="46"/>
      <c r="P140" s="39"/>
      <c r="V140" s="34"/>
      <c r="W140" s="36" t="str">
        <f t="shared" si="53"/>
        <v>Vervallen</v>
      </c>
      <c r="X140" s="52">
        <f t="shared" si="55"/>
        <v>1</v>
      </c>
      <c r="Y140" s="56" t="s">
        <v>644</v>
      </c>
      <c r="Z140" s="35"/>
      <c r="AA140" s="35"/>
      <c r="AB140" s="35"/>
      <c r="AC140" s="35"/>
      <c r="AD140" s="35"/>
      <c r="AE140" s="35"/>
      <c r="AF140" s="35"/>
      <c r="AG140" s="35">
        <v>1</v>
      </c>
      <c r="AH140" s="69"/>
      <c r="AI140" s="65"/>
      <c r="AJ140" s="65"/>
      <c r="AK140" s="66" t="str">
        <f t="shared" si="4"/>
        <v>ok</v>
      </c>
      <c r="AL140" s="66" t="str">
        <f t="shared" si="5"/>
        <v>ok</v>
      </c>
      <c r="AM140" s="111">
        <f t="shared" si="6"/>
        <v>0</v>
      </c>
      <c r="AN140" s="112">
        <f t="shared" si="54"/>
        <v>0</v>
      </c>
      <c r="AO140" s="112">
        <f t="shared" si="54"/>
        <v>0</v>
      </c>
      <c r="AP140" s="112">
        <f t="shared" si="54"/>
        <v>0</v>
      </c>
      <c r="AQ140" s="112">
        <f t="shared" si="54"/>
        <v>0</v>
      </c>
      <c r="AR140" s="112">
        <f t="shared" si="54"/>
        <v>0</v>
      </c>
      <c r="AS140" s="112">
        <f t="shared" si="54"/>
        <v>0</v>
      </c>
      <c r="AT140" s="112">
        <f t="shared" si="54"/>
        <v>0</v>
      </c>
      <c r="AU140" s="112">
        <f t="shared" si="54"/>
        <v>0</v>
      </c>
      <c r="AV140" s="112">
        <f t="shared" si="54"/>
        <v>0</v>
      </c>
      <c r="AW140" s="112">
        <f t="shared" si="54"/>
        <v>0</v>
      </c>
      <c r="AX140" s="112">
        <f t="shared" si="54"/>
        <v>0</v>
      </c>
      <c r="AY140" s="112">
        <f t="shared" si="54"/>
        <v>0</v>
      </c>
      <c r="AZ140" s="112">
        <f t="shared" si="54"/>
        <v>0</v>
      </c>
      <c r="BA140" s="112">
        <f t="shared" si="54"/>
        <v>0</v>
      </c>
      <c r="BB140" s="122">
        <f t="shared" si="9"/>
        <v>0</v>
      </c>
    </row>
    <row r="141" spans="1:54" customFormat="1" ht="108" x14ac:dyDescent="0.25">
      <c r="A141" s="48" t="s">
        <v>646</v>
      </c>
      <c r="B141" s="48" t="s">
        <v>649</v>
      </c>
      <c r="C141" s="48" t="s">
        <v>119</v>
      </c>
      <c r="D141" s="86" t="s">
        <v>621</v>
      </c>
      <c r="E141" s="18" t="s">
        <v>650</v>
      </c>
      <c r="F141" s="17" t="s">
        <v>195</v>
      </c>
      <c r="G141" s="18" t="s">
        <v>222</v>
      </c>
      <c r="H141" s="16" t="s">
        <v>342</v>
      </c>
      <c r="I141" s="68" t="str">
        <f t="shared" si="1"/>
        <v>Vraag vervallen</v>
      </c>
      <c r="J141" s="22" t="s">
        <v>183</v>
      </c>
      <c r="K141" s="19"/>
      <c r="L141" s="81"/>
      <c r="M141" s="34"/>
      <c r="N141" s="34"/>
      <c r="O141" s="46"/>
      <c r="P141" s="39"/>
      <c r="V141" s="34"/>
      <c r="W141" s="36" t="str">
        <f t="shared" si="53"/>
        <v>Vervallen</v>
      </c>
      <c r="X141" s="52">
        <f t="shared" si="55"/>
        <v>1</v>
      </c>
      <c r="Y141" s="56" t="s">
        <v>646</v>
      </c>
      <c r="Z141" s="35"/>
      <c r="AA141" s="35"/>
      <c r="AB141" s="35"/>
      <c r="AC141" s="35"/>
      <c r="AD141" s="35"/>
      <c r="AE141" s="35"/>
      <c r="AF141" s="35"/>
      <c r="AG141" s="35">
        <v>1</v>
      </c>
      <c r="AH141" s="69"/>
      <c r="AI141" s="65"/>
      <c r="AJ141" s="65"/>
      <c r="AK141" s="66" t="str">
        <f t="shared" si="4"/>
        <v>ok</v>
      </c>
      <c r="AL141" s="66" t="str">
        <f t="shared" si="5"/>
        <v>ok</v>
      </c>
      <c r="AM141" s="111">
        <f t="shared" si="6"/>
        <v>0</v>
      </c>
      <c r="AN141" s="112">
        <f t="shared" si="54"/>
        <v>0</v>
      </c>
      <c r="AO141" s="112">
        <f t="shared" si="54"/>
        <v>0</v>
      </c>
      <c r="AP141" s="112">
        <f t="shared" si="54"/>
        <v>0</v>
      </c>
      <c r="AQ141" s="112">
        <f t="shared" si="54"/>
        <v>0</v>
      </c>
      <c r="AR141" s="112">
        <f t="shared" si="54"/>
        <v>0</v>
      </c>
      <c r="AS141" s="112">
        <f t="shared" si="54"/>
        <v>0</v>
      </c>
      <c r="AT141" s="112">
        <f t="shared" si="54"/>
        <v>0</v>
      </c>
      <c r="AU141" s="112">
        <f t="shared" si="54"/>
        <v>0</v>
      </c>
      <c r="AV141" s="112">
        <f t="shared" si="54"/>
        <v>0</v>
      </c>
      <c r="AW141" s="112">
        <f t="shared" si="54"/>
        <v>0</v>
      </c>
      <c r="AX141" s="112">
        <f t="shared" si="54"/>
        <v>0</v>
      </c>
      <c r="AY141" s="112">
        <f t="shared" si="54"/>
        <v>0</v>
      </c>
      <c r="AZ141" s="112">
        <f t="shared" si="54"/>
        <v>0</v>
      </c>
      <c r="BA141" s="112">
        <f t="shared" si="54"/>
        <v>0</v>
      </c>
      <c r="BB141" s="122">
        <f t="shared" si="9"/>
        <v>0</v>
      </c>
    </row>
    <row r="142" spans="1:54" customFormat="1" ht="24" x14ac:dyDescent="0.25">
      <c r="A142" s="48" t="s">
        <v>649</v>
      </c>
      <c r="B142" s="48" t="s">
        <v>651</v>
      </c>
      <c r="C142" s="48" t="s">
        <v>119</v>
      </c>
      <c r="D142" s="86" t="s">
        <v>621</v>
      </c>
      <c r="E142" s="18" t="s">
        <v>652</v>
      </c>
      <c r="F142" s="17" t="s">
        <v>138</v>
      </c>
      <c r="G142" s="18" t="s">
        <v>182</v>
      </c>
      <c r="H142" s="16"/>
      <c r="I142" s="68" t="str">
        <f t="shared" si="1"/>
        <v>Vraag vervallen</v>
      </c>
      <c r="J142" s="22" t="s">
        <v>183</v>
      </c>
      <c r="K142" s="44"/>
      <c r="L142" s="81"/>
      <c r="M142" s="34"/>
      <c r="N142" s="34"/>
      <c r="O142" s="46"/>
      <c r="P142" s="39"/>
      <c r="V142" s="34"/>
      <c r="W142" s="36" t="str">
        <f t="shared" si="53"/>
        <v>Vervallen</v>
      </c>
      <c r="X142" s="52">
        <f t="shared" si="55"/>
        <v>1</v>
      </c>
      <c r="Y142" s="56" t="s">
        <v>649</v>
      </c>
      <c r="Z142" s="35"/>
      <c r="AA142" s="35"/>
      <c r="AB142" s="35"/>
      <c r="AC142" s="35"/>
      <c r="AD142" s="35"/>
      <c r="AE142" s="35"/>
      <c r="AF142" s="35"/>
      <c r="AG142" s="35">
        <v>1</v>
      </c>
      <c r="AH142" s="69"/>
      <c r="AI142" s="65"/>
      <c r="AJ142" s="65"/>
      <c r="AK142" s="66" t="str">
        <f t="shared" si="4"/>
        <v>ok</v>
      </c>
      <c r="AL142" s="66" t="str">
        <f t="shared" si="5"/>
        <v>ok</v>
      </c>
      <c r="AM142" s="111">
        <f t="shared" si="6"/>
        <v>0</v>
      </c>
      <c r="AN142" s="112">
        <f t="shared" ref="AN142:BA151" si="56">IF(AND(AN$1="Nee",$C142=AN$2),-1,0)</f>
        <v>0</v>
      </c>
      <c r="AO142" s="112">
        <f t="shared" si="56"/>
        <v>0</v>
      </c>
      <c r="AP142" s="112">
        <f t="shared" si="56"/>
        <v>0</v>
      </c>
      <c r="AQ142" s="112">
        <f t="shared" si="56"/>
        <v>0</v>
      </c>
      <c r="AR142" s="112">
        <f t="shared" si="56"/>
        <v>0</v>
      </c>
      <c r="AS142" s="112">
        <f t="shared" si="56"/>
        <v>0</v>
      </c>
      <c r="AT142" s="112">
        <f t="shared" si="56"/>
        <v>0</v>
      </c>
      <c r="AU142" s="112">
        <f t="shared" si="56"/>
        <v>0</v>
      </c>
      <c r="AV142" s="112">
        <f t="shared" si="56"/>
        <v>0</v>
      </c>
      <c r="AW142" s="112">
        <f t="shared" si="56"/>
        <v>0</v>
      </c>
      <c r="AX142" s="112">
        <f t="shared" si="56"/>
        <v>0</v>
      </c>
      <c r="AY142" s="112">
        <f t="shared" si="56"/>
        <v>0</v>
      </c>
      <c r="AZ142" s="112">
        <f t="shared" si="56"/>
        <v>0</v>
      </c>
      <c r="BA142" s="112">
        <f t="shared" si="56"/>
        <v>0</v>
      </c>
      <c r="BB142" s="122">
        <f t="shared" si="9"/>
        <v>0</v>
      </c>
    </row>
    <row r="143" spans="1:54" customFormat="1" ht="156" x14ac:dyDescent="0.25">
      <c r="A143" s="48" t="s">
        <v>651</v>
      </c>
      <c r="B143" s="48" t="s">
        <v>653</v>
      </c>
      <c r="C143" s="48" t="s">
        <v>119</v>
      </c>
      <c r="D143" s="86" t="s">
        <v>621</v>
      </c>
      <c r="E143" s="18" t="s">
        <v>654</v>
      </c>
      <c r="F143" s="17" t="s">
        <v>195</v>
      </c>
      <c r="G143" s="18" t="s">
        <v>222</v>
      </c>
      <c r="H143" s="16" t="s">
        <v>342</v>
      </c>
      <c r="I143" s="68" t="str">
        <f t="shared" si="1"/>
        <v>Vraag vervallen</v>
      </c>
      <c r="J143" s="22" t="s">
        <v>183</v>
      </c>
      <c r="K143" s="19" t="s">
        <v>648</v>
      </c>
      <c r="L143" s="81"/>
      <c r="M143" s="34"/>
      <c r="N143" s="34"/>
      <c r="O143" s="46"/>
      <c r="P143" s="39"/>
      <c r="V143" s="34"/>
      <c r="W143" s="36" t="str">
        <f t="shared" si="53"/>
        <v>Vervallen</v>
      </c>
      <c r="X143" s="52">
        <f t="shared" si="55"/>
        <v>1</v>
      </c>
      <c r="Y143" s="56" t="s">
        <v>651</v>
      </c>
      <c r="Z143" s="35"/>
      <c r="AA143" s="35"/>
      <c r="AB143" s="35"/>
      <c r="AC143" s="35"/>
      <c r="AD143" s="35"/>
      <c r="AE143" s="35"/>
      <c r="AF143" s="35"/>
      <c r="AG143" s="35">
        <v>1</v>
      </c>
      <c r="AH143" s="69"/>
      <c r="AI143" s="65"/>
      <c r="AJ143" s="65"/>
      <c r="AK143" s="66" t="str">
        <f t="shared" si="4"/>
        <v>ok</v>
      </c>
      <c r="AL143" s="66" t="str">
        <f t="shared" si="5"/>
        <v>ok</v>
      </c>
      <c r="AM143" s="111">
        <f t="shared" si="6"/>
        <v>0</v>
      </c>
      <c r="AN143" s="112">
        <f t="shared" si="56"/>
        <v>0</v>
      </c>
      <c r="AO143" s="112">
        <f t="shared" si="56"/>
        <v>0</v>
      </c>
      <c r="AP143" s="112">
        <f t="shared" si="56"/>
        <v>0</v>
      </c>
      <c r="AQ143" s="112">
        <f t="shared" si="56"/>
        <v>0</v>
      </c>
      <c r="AR143" s="112">
        <f t="shared" si="56"/>
        <v>0</v>
      </c>
      <c r="AS143" s="112">
        <f t="shared" si="56"/>
        <v>0</v>
      </c>
      <c r="AT143" s="112">
        <f t="shared" si="56"/>
        <v>0</v>
      </c>
      <c r="AU143" s="112">
        <f t="shared" si="56"/>
        <v>0</v>
      </c>
      <c r="AV143" s="112">
        <f t="shared" si="56"/>
        <v>0</v>
      </c>
      <c r="AW143" s="112">
        <f t="shared" si="56"/>
        <v>0</v>
      </c>
      <c r="AX143" s="112">
        <f t="shared" si="56"/>
        <v>0</v>
      </c>
      <c r="AY143" s="112">
        <f t="shared" si="56"/>
        <v>0</v>
      </c>
      <c r="AZ143" s="112">
        <f t="shared" si="56"/>
        <v>0</v>
      </c>
      <c r="BA143" s="112">
        <f t="shared" si="56"/>
        <v>0</v>
      </c>
      <c r="BB143" s="122">
        <f t="shared" si="9"/>
        <v>0</v>
      </c>
    </row>
    <row r="144" spans="1:54" customFormat="1" ht="96" x14ac:dyDescent="0.25">
      <c r="A144" s="48" t="s">
        <v>653</v>
      </c>
      <c r="B144" s="48" t="s">
        <v>655</v>
      </c>
      <c r="C144" s="48" t="s">
        <v>119</v>
      </c>
      <c r="D144" s="86" t="s">
        <v>621</v>
      </c>
      <c r="E144" s="20" t="s">
        <v>656</v>
      </c>
      <c r="F144" s="17" t="s">
        <v>398</v>
      </c>
      <c r="G144" s="18" t="s">
        <v>182</v>
      </c>
      <c r="H144" s="16"/>
      <c r="I144" s="68" t="str">
        <f t="shared" si="1"/>
        <v>Vraag vervallen</v>
      </c>
      <c r="J144" s="22" t="s">
        <v>183</v>
      </c>
      <c r="K144" s="19"/>
      <c r="L144" s="81"/>
      <c r="M144" s="34"/>
      <c r="N144" s="34"/>
      <c r="O144" s="46"/>
      <c r="P144" s="39"/>
      <c r="V144" s="34"/>
      <c r="W144" s="36" t="str">
        <f t="shared" si="53"/>
        <v>Vervallen</v>
      </c>
      <c r="X144" s="52">
        <f t="shared" si="55"/>
        <v>1</v>
      </c>
      <c r="Y144" s="56" t="s">
        <v>653</v>
      </c>
      <c r="Z144" s="35"/>
      <c r="AA144" s="35"/>
      <c r="AB144" s="35"/>
      <c r="AC144" s="35"/>
      <c r="AD144" s="35"/>
      <c r="AE144" s="35"/>
      <c r="AF144" s="35"/>
      <c r="AG144" s="35">
        <v>1</v>
      </c>
      <c r="AH144" s="69"/>
      <c r="AI144" s="65"/>
      <c r="AJ144" s="65"/>
      <c r="AK144" s="66" t="str">
        <f t="shared" ref="AK144:AK175" si="57">IF(OR(AI144=0,_Beschik&lt;=AI144),"ok","nok")</f>
        <v>ok</v>
      </c>
      <c r="AL144" s="66" t="str">
        <f t="shared" ref="AL144:AL175" si="58">IF(OR(AJ144=0,_Vertrouw&lt;=AJ144),"ok","nok")</f>
        <v>ok</v>
      </c>
      <c r="AM144" s="111">
        <f t="shared" ref="AM144:AM175" si="59">IF(SUM(AN144:BA144)&lt;0,-1,0)</f>
        <v>0</v>
      </c>
      <c r="AN144" s="112">
        <f t="shared" si="56"/>
        <v>0</v>
      </c>
      <c r="AO144" s="112">
        <f t="shared" si="56"/>
        <v>0</v>
      </c>
      <c r="AP144" s="112">
        <f t="shared" si="56"/>
        <v>0</v>
      </c>
      <c r="AQ144" s="112">
        <f t="shared" si="56"/>
        <v>0</v>
      </c>
      <c r="AR144" s="112">
        <f t="shared" si="56"/>
        <v>0</v>
      </c>
      <c r="AS144" s="112">
        <f t="shared" si="56"/>
        <v>0</v>
      </c>
      <c r="AT144" s="112">
        <f t="shared" si="56"/>
        <v>0</v>
      </c>
      <c r="AU144" s="112">
        <f t="shared" si="56"/>
        <v>0</v>
      </c>
      <c r="AV144" s="112">
        <f t="shared" si="56"/>
        <v>0</v>
      </c>
      <c r="AW144" s="112">
        <f t="shared" si="56"/>
        <v>0</v>
      </c>
      <c r="AX144" s="112">
        <f t="shared" si="56"/>
        <v>0</v>
      </c>
      <c r="AY144" s="112">
        <f t="shared" si="56"/>
        <v>0</v>
      </c>
      <c r="AZ144" s="112">
        <f t="shared" si="56"/>
        <v>0</v>
      </c>
      <c r="BA144" s="112">
        <f t="shared" si="56"/>
        <v>0</v>
      </c>
      <c r="BB144" s="122">
        <f t="shared" si="9"/>
        <v>0</v>
      </c>
    </row>
    <row r="145" spans="1:54" customFormat="1" ht="72" x14ac:dyDescent="0.25">
      <c r="A145" s="48" t="s">
        <v>657</v>
      </c>
      <c r="B145" s="48" t="s">
        <v>658</v>
      </c>
      <c r="C145" s="48" t="s">
        <v>119</v>
      </c>
      <c r="D145" s="86" t="s">
        <v>621</v>
      </c>
      <c r="E145" s="18" t="s">
        <v>659</v>
      </c>
      <c r="F145" s="17" t="s">
        <v>398</v>
      </c>
      <c r="G145" s="18" t="s">
        <v>222</v>
      </c>
      <c r="H145" s="16" t="s">
        <v>333</v>
      </c>
      <c r="I145" s="68" t="str">
        <f t="shared" si="1"/>
        <v>Vraag vervallen</v>
      </c>
      <c r="J145" s="22" t="s">
        <v>183</v>
      </c>
      <c r="K145" s="19"/>
      <c r="L145" s="81"/>
      <c r="M145" s="34"/>
      <c r="N145" s="34"/>
      <c r="O145" s="46"/>
      <c r="P145" s="39"/>
      <c r="V145" s="34"/>
      <c r="W145" s="36" t="str">
        <f t="shared" si="53"/>
        <v>Vervallen</v>
      </c>
      <c r="X145" s="52">
        <f t="shared" si="55"/>
        <v>1</v>
      </c>
      <c r="Y145" s="56" t="s">
        <v>657</v>
      </c>
      <c r="Z145" s="35"/>
      <c r="AA145" s="35"/>
      <c r="AB145" s="35"/>
      <c r="AC145" s="35"/>
      <c r="AD145" s="35"/>
      <c r="AE145" s="35"/>
      <c r="AF145" s="35"/>
      <c r="AG145" s="35">
        <v>1</v>
      </c>
      <c r="AH145" s="69"/>
      <c r="AI145" s="65"/>
      <c r="AJ145" s="65"/>
      <c r="AK145" s="66" t="str">
        <f t="shared" si="57"/>
        <v>ok</v>
      </c>
      <c r="AL145" s="66" t="str">
        <f t="shared" si="58"/>
        <v>ok</v>
      </c>
      <c r="AM145" s="111">
        <f t="shared" si="59"/>
        <v>0</v>
      </c>
      <c r="AN145" s="112">
        <f t="shared" si="56"/>
        <v>0</v>
      </c>
      <c r="AO145" s="112">
        <f t="shared" si="56"/>
        <v>0</v>
      </c>
      <c r="AP145" s="112">
        <f t="shared" si="56"/>
        <v>0</v>
      </c>
      <c r="AQ145" s="112">
        <f t="shared" si="56"/>
        <v>0</v>
      </c>
      <c r="AR145" s="112">
        <f t="shared" si="56"/>
        <v>0</v>
      </c>
      <c r="AS145" s="112">
        <f t="shared" si="56"/>
        <v>0</v>
      </c>
      <c r="AT145" s="112">
        <f t="shared" si="56"/>
        <v>0</v>
      </c>
      <c r="AU145" s="112">
        <f t="shared" si="56"/>
        <v>0</v>
      </c>
      <c r="AV145" s="112">
        <f t="shared" si="56"/>
        <v>0</v>
      </c>
      <c r="AW145" s="112">
        <f t="shared" si="56"/>
        <v>0</v>
      </c>
      <c r="AX145" s="112">
        <f t="shared" si="56"/>
        <v>0</v>
      </c>
      <c r="AY145" s="112">
        <f t="shared" si="56"/>
        <v>0</v>
      </c>
      <c r="AZ145" s="112">
        <f t="shared" si="56"/>
        <v>0</v>
      </c>
      <c r="BA145" s="112">
        <f t="shared" si="56"/>
        <v>0</v>
      </c>
      <c r="BB145" s="122">
        <f t="shared" si="9"/>
        <v>0</v>
      </c>
    </row>
    <row r="146" spans="1:54" customFormat="1" ht="36" x14ac:dyDescent="0.25">
      <c r="A146" s="48" t="s">
        <v>660</v>
      </c>
      <c r="B146" s="48" t="s">
        <v>661</v>
      </c>
      <c r="C146" s="48" t="s">
        <v>119</v>
      </c>
      <c r="D146" s="86" t="s">
        <v>621</v>
      </c>
      <c r="E146" s="18" t="s">
        <v>662</v>
      </c>
      <c r="F146" s="17" t="s">
        <v>398</v>
      </c>
      <c r="G146" s="18" t="s">
        <v>182</v>
      </c>
      <c r="H146" s="16"/>
      <c r="I146" s="68" t="str">
        <f t="shared" si="1"/>
        <v>Vraag vervallen</v>
      </c>
      <c r="J146" s="22" t="s">
        <v>183</v>
      </c>
      <c r="K146" s="19"/>
      <c r="L146" s="81"/>
      <c r="M146" s="34"/>
      <c r="N146" s="34"/>
      <c r="O146" s="46"/>
      <c r="P146" s="39"/>
      <c r="V146" s="34"/>
      <c r="W146" s="36" t="str">
        <f t="shared" si="53"/>
        <v>Vervallen</v>
      </c>
      <c r="X146" s="52">
        <f t="shared" si="55"/>
        <v>1</v>
      </c>
      <c r="Y146" s="56" t="s">
        <v>660</v>
      </c>
      <c r="Z146" s="35"/>
      <c r="AA146" s="35"/>
      <c r="AB146" s="35"/>
      <c r="AC146" s="35"/>
      <c r="AD146" s="35"/>
      <c r="AE146" s="35"/>
      <c r="AF146" s="35"/>
      <c r="AG146" s="35">
        <v>1</v>
      </c>
      <c r="AH146" s="69"/>
      <c r="AI146" s="65"/>
      <c r="AJ146" s="65"/>
      <c r="AK146" s="66" t="str">
        <f t="shared" si="57"/>
        <v>ok</v>
      </c>
      <c r="AL146" s="66" t="str">
        <f t="shared" si="58"/>
        <v>ok</v>
      </c>
      <c r="AM146" s="111">
        <f t="shared" si="59"/>
        <v>0</v>
      </c>
      <c r="AN146" s="112">
        <f t="shared" si="56"/>
        <v>0</v>
      </c>
      <c r="AO146" s="112">
        <f t="shared" si="56"/>
        <v>0</v>
      </c>
      <c r="AP146" s="112">
        <f t="shared" si="56"/>
        <v>0</v>
      </c>
      <c r="AQ146" s="112">
        <f t="shared" si="56"/>
        <v>0</v>
      </c>
      <c r="AR146" s="112">
        <f t="shared" si="56"/>
        <v>0</v>
      </c>
      <c r="AS146" s="112">
        <f t="shared" si="56"/>
        <v>0</v>
      </c>
      <c r="AT146" s="112">
        <f t="shared" si="56"/>
        <v>0</v>
      </c>
      <c r="AU146" s="112">
        <f t="shared" si="56"/>
        <v>0</v>
      </c>
      <c r="AV146" s="112">
        <f t="shared" si="56"/>
        <v>0</v>
      </c>
      <c r="AW146" s="112">
        <f t="shared" si="56"/>
        <v>0</v>
      </c>
      <c r="AX146" s="112">
        <f t="shared" si="56"/>
        <v>0</v>
      </c>
      <c r="AY146" s="112">
        <f t="shared" si="56"/>
        <v>0</v>
      </c>
      <c r="AZ146" s="112">
        <f t="shared" si="56"/>
        <v>0</v>
      </c>
      <c r="BA146" s="112">
        <f t="shared" si="56"/>
        <v>0</v>
      </c>
      <c r="BB146" s="122">
        <f t="shared" si="9"/>
        <v>0</v>
      </c>
    </row>
    <row r="147" spans="1:54" customFormat="1" ht="24" x14ac:dyDescent="0.25">
      <c r="A147" s="48" t="s">
        <v>655</v>
      </c>
      <c r="B147" s="48" t="s">
        <v>663</v>
      </c>
      <c r="C147" s="48" t="s">
        <v>119</v>
      </c>
      <c r="D147" s="86" t="s">
        <v>621</v>
      </c>
      <c r="E147" s="18" t="s">
        <v>664</v>
      </c>
      <c r="F147" s="17" t="s">
        <v>398</v>
      </c>
      <c r="G147" s="18" t="s">
        <v>182</v>
      </c>
      <c r="H147" s="16"/>
      <c r="I147" s="68" t="str">
        <f t="shared" ref="I147:I151" si="60">IF(OR(X147=-1,W147="vervallen",J147="Toegevoegd"),"Vraag vervallen","Nog te beantwoorden")</f>
        <v>Vraag vervallen</v>
      </c>
      <c r="J147" s="22" t="s">
        <v>183</v>
      </c>
      <c r="K147" s="19"/>
      <c r="L147" s="81"/>
      <c r="M147" s="34"/>
      <c r="N147" s="34"/>
      <c r="O147" s="46"/>
      <c r="P147" s="39"/>
      <c r="V147" s="34"/>
      <c r="W147" s="36" t="str">
        <f t="shared" si="53"/>
        <v>Vervallen</v>
      </c>
      <c r="X147" s="52">
        <f t="shared" si="55"/>
        <v>1</v>
      </c>
      <c r="Y147" s="56" t="s">
        <v>655</v>
      </c>
      <c r="Z147" s="35"/>
      <c r="AA147" s="35"/>
      <c r="AB147" s="35"/>
      <c r="AC147" s="35"/>
      <c r="AD147" s="35"/>
      <c r="AE147" s="35"/>
      <c r="AF147" s="35"/>
      <c r="AG147" s="35">
        <v>1</v>
      </c>
      <c r="AH147" s="69"/>
      <c r="AI147" s="65"/>
      <c r="AJ147" s="65"/>
      <c r="AK147" s="66" t="str">
        <f t="shared" si="57"/>
        <v>ok</v>
      </c>
      <c r="AL147" s="66" t="str">
        <f t="shared" si="58"/>
        <v>ok</v>
      </c>
      <c r="AM147" s="111">
        <f t="shared" si="59"/>
        <v>0</v>
      </c>
      <c r="AN147" s="112">
        <f t="shared" si="56"/>
        <v>0</v>
      </c>
      <c r="AO147" s="112">
        <f t="shared" si="56"/>
        <v>0</v>
      </c>
      <c r="AP147" s="112">
        <f t="shared" si="56"/>
        <v>0</v>
      </c>
      <c r="AQ147" s="112">
        <f t="shared" si="56"/>
        <v>0</v>
      </c>
      <c r="AR147" s="112">
        <f t="shared" si="56"/>
        <v>0</v>
      </c>
      <c r="AS147" s="112">
        <f t="shared" si="56"/>
        <v>0</v>
      </c>
      <c r="AT147" s="112">
        <f t="shared" si="56"/>
        <v>0</v>
      </c>
      <c r="AU147" s="112">
        <f t="shared" si="56"/>
        <v>0</v>
      </c>
      <c r="AV147" s="112">
        <f t="shared" si="56"/>
        <v>0</v>
      </c>
      <c r="AW147" s="112">
        <f t="shared" si="56"/>
        <v>0</v>
      </c>
      <c r="AX147" s="112">
        <f t="shared" si="56"/>
        <v>0</v>
      </c>
      <c r="AY147" s="112">
        <f t="shared" si="56"/>
        <v>0</v>
      </c>
      <c r="AZ147" s="112">
        <f t="shared" si="56"/>
        <v>0</v>
      </c>
      <c r="BA147" s="112">
        <f t="shared" si="56"/>
        <v>0</v>
      </c>
      <c r="BB147" s="122">
        <f t="shared" si="9"/>
        <v>0</v>
      </c>
    </row>
    <row r="148" spans="1:54" customFormat="1" ht="36" x14ac:dyDescent="0.25">
      <c r="A148" s="48" t="s">
        <v>658</v>
      </c>
      <c r="B148" s="48" t="s">
        <v>665</v>
      </c>
      <c r="C148" s="48" t="s">
        <v>119</v>
      </c>
      <c r="D148" s="86" t="s">
        <v>621</v>
      </c>
      <c r="E148" s="20" t="s">
        <v>666</v>
      </c>
      <c r="F148" s="17" t="s">
        <v>398</v>
      </c>
      <c r="G148" s="18" t="s">
        <v>182</v>
      </c>
      <c r="H148" s="16"/>
      <c r="I148" s="68" t="str">
        <f t="shared" si="60"/>
        <v>Vraag vervallen</v>
      </c>
      <c r="J148" s="22" t="s">
        <v>183</v>
      </c>
      <c r="K148" s="19"/>
      <c r="L148" s="81"/>
      <c r="M148" s="34"/>
      <c r="N148" s="34"/>
      <c r="O148" s="46"/>
      <c r="P148" s="39"/>
      <c r="V148" s="34"/>
      <c r="W148" s="36" t="str">
        <f t="shared" si="53"/>
        <v>Vervallen</v>
      </c>
      <c r="X148" s="52">
        <f t="shared" si="55"/>
        <v>1</v>
      </c>
      <c r="Y148" s="56" t="s">
        <v>658</v>
      </c>
      <c r="Z148" s="35"/>
      <c r="AA148" s="35"/>
      <c r="AB148" s="35"/>
      <c r="AC148" s="35"/>
      <c r="AD148" s="35"/>
      <c r="AE148" s="35"/>
      <c r="AF148" s="35"/>
      <c r="AG148" s="35">
        <v>1</v>
      </c>
      <c r="AH148" s="69"/>
      <c r="AI148" s="65"/>
      <c r="AJ148" s="65"/>
      <c r="AK148" s="66" t="str">
        <f t="shared" si="57"/>
        <v>ok</v>
      </c>
      <c r="AL148" s="66" t="str">
        <f t="shared" si="58"/>
        <v>ok</v>
      </c>
      <c r="AM148" s="111">
        <f t="shared" si="59"/>
        <v>0</v>
      </c>
      <c r="AN148" s="112">
        <f t="shared" si="56"/>
        <v>0</v>
      </c>
      <c r="AO148" s="112">
        <f t="shared" si="56"/>
        <v>0</v>
      </c>
      <c r="AP148" s="112">
        <f t="shared" si="56"/>
        <v>0</v>
      </c>
      <c r="AQ148" s="112">
        <f t="shared" si="56"/>
        <v>0</v>
      </c>
      <c r="AR148" s="112">
        <f t="shared" si="56"/>
        <v>0</v>
      </c>
      <c r="AS148" s="112">
        <f t="shared" si="56"/>
        <v>0</v>
      </c>
      <c r="AT148" s="112">
        <f t="shared" si="56"/>
        <v>0</v>
      </c>
      <c r="AU148" s="112">
        <f t="shared" si="56"/>
        <v>0</v>
      </c>
      <c r="AV148" s="112">
        <f t="shared" si="56"/>
        <v>0</v>
      </c>
      <c r="AW148" s="112">
        <f t="shared" si="56"/>
        <v>0</v>
      </c>
      <c r="AX148" s="112">
        <f t="shared" si="56"/>
        <v>0</v>
      </c>
      <c r="AY148" s="112">
        <f t="shared" si="56"/>
        <v>0</v>
      </c>
      <c r="AZ148" s="112">
        <f t="shared" si="56"/>
        <v>0</v>
      </c>
      <c r="BA148" s="112">
        <f t="shared" si="56"/>
        <v>0</v>
      </c>
      <c r="BB148" s="122">
        <f t="shared" si="9"/>
        <v>0</v>
      </c>
    </row>
    <row r="149" spans="1:54" customFormat="1" ht="120" x14ac:dyDescent="0.25">
      <c r="A149" s="48" t="s">
        <v>661</v>
      </c>
      <c r="B149" s="48" t="s">
        <v>667</v>
      </c>
      <c r="C149" s="48" t="s">
        <v>119</v>
      </c>
      <c r="D149" s="86" t="s">
        <v>621</v>
      </c>
      <c r="E149" s="18" t="s">
        <v>668</v>
      </c>
      <c r="F149" s="17" t="s">
        <v>398</v>
      </c>
      <c r="G149" s="18" t="s">
        <v>182</v>
      </c>
      <c r="H149" s="16"/>
      <c r="I149" s="68" t="str">
        <f t="shared" si="60"/>
        <v>Vraag vervallen</v>
      </c>
      <c r="J149" s="22" t="s">
        <v>183</v>
      </c>
      <c r="K149" s="19"/>
      <c r="L149" s="81"/>
      <c r="M149" s="34"/>
      <c r="N149" s="34"/>
      <c r="O149" s="46"/>
      <c r="P149" s="39"/>
      <c r="V149" s="34"/>
      <c r="W149" s="36" t="str">
        <f t="shared" si="53"/>
        <v>Vervallen</v>
      </c>
      <c r="X149" s="52">
        <f t="shared" si="55"/>
        <v>1</v>
      </c>
      <c r="Y149" s="56" t="s">
        <v>661</v>
      </c>
      <c r="Z149" s="35"/>
      <c r="AA149" s="35"/>
      <c r="AB149" s="35"/>
      <c r="AC149" s="35"/>
      <c r="AD149" s="35"/>
      <c r="AE149" s="35"/>
      <c r="AF149" s="35"/>
      <c r="AG149" s="35">
        <v>1</v>
      </c>
      <c r="AH149" s="69"/>
      <c r="AI149" s="65"/>
      <c r="AJ149" s="65"/>
      <c r="AK149" s="66" t="str">
        <f t="shared" si="57"/>
        <v>ok</v>
      </c>
      <c r="AL149" s="66" t="str">
        <f t="shared" si="58"/>
        <v>ok</v>
      </c>
      <c r="AM149" s="111">
        <f t="shared" si="59"/>
        <v>0</v>
      </c>
      <c r="AN149" s="112">
        <f t="shared" si="56"/>
        <v>0</v>
      </c>
      <c r="AO149" s="112">
        <f t="shared" si="56"/>
        <v>0</v>
      </c>
      <c r="AP149" s="112">
        <f t="shared" si="56"/>
        <v>0</v>
      </c>
      <c r="AQ149" s="112">
        <f t="shared" si="56"/>
        <v>0</v>
      </c>
      <c r="AR149" s="112">
        <f t="shared" si="56"/>
        <v>0</v>
      </c>
      <c r="AS149" s="112">
        <f t="shared" si="56"/>
        <v>0</v>
      </c>
      <c r="AT149" s="112">
        <f t="shared" si="56"/>
        <v>0</v>
      </c>
      <c r="AU149" s="112">
        <f t="shared" si="56"/>
        <v>0</v>
      </c>
      <c r="AV149" s="112">
        <f t="shared" si="56"/>
        <v>0</v>
      </c>
      <c r="AW149" s="112">
        <f t="shared" si="56"/>
        <v>0</v>
      </c>
      <c r="AX149" s="112">
        <f t="shared" si="56"/>
        <v>0</v>
      </c>
      <c r="AY149" s="112">
        <f t="shared" si="56"/>
        <v>0</v>
      </c>
      <c r="AZ149" s="112">
        <f t="shared" si="56"/>
        <v>0</v>
      </c>
      <c r="BA149" s="112">
        <f t="shared" si="56"/>
        <v>0</v>
      </c>
      <c r="BB149" s="122">
        <f t="shared" si="9"/>
        <v>0</v>
      </c>
    </row>
    <row r="150" spans="1:54" customFormat="1" ht="36" x14ac:dyDescent="0.25">
      <c r="A150" s="48" t="s">
        <v>663</v>
      </c>
      <c r="B150" s="48" t="s">
        <v>669</v>
      </c>
      <c r="C150" s="48" t="s">
        <v>119</v>
      </c>
      <c r="D150" s="86" t="s">
        <v>670</v>
      </c>
      <c r="E150" s="18" t="s">
        <v>671</v>
      </c>
      <c r="F150" s="17" t="s">
        <v>138</v>
      </c>
      <c r="G150" s="18" t="s">
        <v>182</v>
      </c>
      <c r="H150" s="16"/>
      <c r="I150" s="68" t="str">
        <f t="shared" si="60"/>
        <v>Vraag vervallen</v>
      </c>
      <c r="J150" s="22" t="s">
        <v>183</v>
      </c>
      <c r="K150" s="19"/>
      <c r="L150" s="81"/>
      <c r="M150" s="34"/>
      <c r="N150" s="34"/>
      <c r="O150" s="46"/>
      <c r="P150" s="39"/>
      <c r="V150" s="34"/>
      <c r="W150" s="36" t="str">
        <f t="shared" si="53"/>
        <v>Vervallen</v>
      </c>
      <c r="X150" s="52">
        <f t="shared" si="55"/>
        <v>1</v>
      </c>
      <c r="Y150" s="56" t="s">
        <v>663</v>
      </c>
      <c r="Z150" s="35"/>
      <c r="AA150" s="35"/>
      <c r="AB150" s="35"/>
      <c r="AC150" s="35"/>
      <c r="AD150" s="35"/>
      <c r="AE150" s="35"/>
      <c r="AF150" s="35"/>
      <c r="AG150" s="35">
        <v>1</v>
      </c>
      <c r="AH150" s="69"/>
      <c r="AI150" s="65"/>
      <c r="AJ150" s="65"/>
      <c r="AK150" s="66" t="str">
        <f t="shared" si="57"/>
        <v>ok</v>
      </c>
      <c r="AL150" s="66" t="str">
        <f t="shared" si="58"/>
        <v>ok</v>
      </c>
      <c r="AM150" s="111">
        <f t="shared" si="59"/>
        <v>0</v>
      </c>
      <c r="AN150" s="112">
        <f t="shared" si="56"/>
        <v>0</v>
      </c>
      <c r="AO150" s="112">
        <f t="shared" si="56"/>
        <v>0</v>
      </c>
      <c r="AP150" s="112">
        <f t="shared" si="56"/>
        <v>0</v>
      </c>
      <c r="AQ150" s="112">
        <f t="shared" si="56"/>
        <v>0</v>
      </c>
      <c r="AR150" s="112">
        <f t="shared" si="56"/>
        <v>0</v>
      </c>
      <c r="AS150" s="112">
        <f t="shared" si="56"/>
        <v>0</v>
      </c>
      <c r="AT150" s="112">
        <f t="shared" si="56"/>
        <v>0</v>
      </c>
      <c r="AU150" s="112">
        <f t="shared" si="56"/>
        <v>0</v>
      </c>
      <c r="AV150" s="112">
        <f t="shared" si="56"/>
        <v>0</v>
      </c>
      <c r="AW150" s="112">
        <f t="shared" si="56"/>
        <v>0</v>
      </c>
      <c r="AX150" s="112">
        <f t="shared" si="56"/>
        <v>0</v>
      </c>
      <c r="AY150" s="112">
        <f t="shared" si="56"/>
        <v>0</v>
      </c>
      <c r="AZ150" s="112">
        <f t="shared" si="56"/>
        <v>0</v>
      </c>
      <c r="BA150" s="112">
        <f t="shared" si="56"/>
        <v>0</v>
      </c>
      <c r="BB150" s="122">
        <f t="shared" si="9"/>
        <v>0</v>
      </c>
    </row>
    <row r="151" spans="1:54" customFormat="1" ht="96" x14ac:dyDescent="0.25">
      <c r="A151" s="48" t="s">
        <v>347</v>
      </c>
      <c r="B151" s="48" t="s">
        <v>347</v>
      </c>
      <c r="C151" s="48" t="s">
        <v>126</v>
      </c>
      <c r="D151" s="86" t="s">
        <v>348</v>
      </c>
      <c r="E151" s="20" t="s">
        <v>349</v>
      </c>
      <c r="F151" s="17" t="s">
        <v>398</v>
      </c>
      <c r="G151" s="18" t="s">
        <v>222</v>
      </c>
      <c r="H151" s="16" t="s">
        <v>342</v>
      </c>
      <c r="I151" s="68" t="str">
        <f t="shared" si="60"/>
        <v>Nog te beantwoorden</v>
      </c>
      <c r="J151" s="22" t="s">
        <v>183</v>
      </c>
      <c r="K151" s="19" t="s">
        <v>350</v>
      </c>
      <c r="L151" s="81"/>
      <c r="M151" s="119"/>
      <c r="N151" s="119"/>
      <c r="O151" s="46"/>
      <c r="P151" s="39"/>
      <c r="Q151" s="34"/>
      <c r="R151" s="34"/>
      <c r="S151" s="34"/>
      <c r="T151" s="34"/>
      <c r="U151" s="34"/>
      <c r="V151" s="34"/>
      <c r="W151" s="36" t="str">
        <f t="shared" si="53"/>
        <v>Uitvragen</v>
      </c>
      <c r="X151" s="52">
        <f t="shared" si="55"/>
        <v>1</v>
      </c>
      <c r="Y151" s="56" t="s">
        <v>347</v>
      </c>
      <c r="Z151" s="35">
        <v>1</v>
      </c>
      <c r="AA151" s="35">
        <v>1</v>
      </c>
      <c r="AB151" s="35"/>
      <c r="AC151" s="35">
        <v>1</v>
      </c>
      <c r="AD151" s="35"/>
      <c r="AE151" s="35"/>
      <c r="AF151" s="35"/>
      <c r="AG151" s="35"/>
      <c r="AH151" s="69"/>
      <c r="AI151" s="65"/>
      <c r="AJ151" s="65"/>
      <c r="AK151" s="66" t="str">
        <f t="shared" si="57"/>
        <v>ok</v>
      </c>
      <c r="AL151" s="66" t="str">
        <f t="shared" si="58"/>
        <v>ok</v>
      </c>
      <c r="AM151" s="111">
        <f t="shared" si="59"/>
        <v>0</v>
      </c>
      <c r="AN151" s="112">
        <f t="shared" si="56"/>
        <v>0</v>
      </c>
      <c r="AO151" s="112">
        <f t="shared" si="56"/>
        <v>0</v>
      </c>
      <c r="AP151" s="112">
        <f t="shared" si="56"/>
        <v>0</v>
      </c>
      <c r="AQ151" s="112">
        <f t="shared" si="56"/>
        <v>0</v>
      </c>
      <c r="AR151" s="112">
        <f t="shared" si="56"/>
        <v>0</v>
      </c>
      <c r="AS151" s="112">
        <f t="shared" si="56"/>
        <v>0</v>
      </c>
      <c r="AT151" s="112">
        <f t="shared" si="56"/>
        <v>0</v>
      </c>
      <c r="AU151" s="112">
        <f t="shared" si="56"/>
        <v>0</v>
      </c>
      <c r="AV151" s="112">
        <f t="shared" si="56"/>
        <v>0</v>
      </c>
      <c r="AW151" s="112">
        <f t="shared" si="56"/>
        <v>0</v>
      </c>
      <c r="AX151" s="112">
        <f t="shared" si="56"/>
        <v>0</v>
      </c>
      <c r="AY151" s="112">
        <f t="shared" si="56"/>
        <v>0</v>
      </c>
      <c r="AZ151" s="112">
        <f t="shared" si="56"/>
        <v>0</v>
      </c>
      <c r="BA151" s="112">
        <f t="shared" si="56"/>
        <v>0</v>
      </c>
      <c r="BB151" s="122">
        <f t="shared" si="9"/>
        <v>0</v>
      </c>
    </row>
    <row r="152" spans="1:54" customFormat="1" ht="180" x14ac:dyDescent="0.25">
      <c r="A152" s="48" t="s">
        <v>672</v>
      </c>
      <c r="B152" s="48" t="s">
        <v>672</v>
      </c>
      <c r="C152" s="48" t="s">
        <v>126</v>
      </c>
      <c r="D152" s="86" t="s">
        <v>348</v>
      </c>
      <c r="E152" s="20" t="s">
        <v>673</v>
      </c>
      <c r="F152" s="17" t="s">
        <v>138</v>
      </c>
      <c r="G152" s="18" t="s">
        <v>182</v>
      </c>
      <c r="H152" s="16"/>
      <c r="I152" s="68" t="str">
        <f t="shared" ref="I152:I183" si="61">IF(OR(X152=-1,W152="vervallen",J152="Toegevoegd"),"Vraag vervallen","Nog te beantwoorden")</f>
        <v>Nog te beantwoorden</v>
      </c>
      <c r="J152" s="129" t="s">
        <v>380</v>
      </c>
      <c r="K152" s="19" t="s">
        <v>674</v>
      </c>
      <c r="L152" s="81"/>
      <c r="M152" s="46"/>
      <c r="N152" s="46"/>
      <c r="O152" s="46"/>
      <c r="P152" s="39"/>
      <c r="Q152" s="34"/>
      <c r="R152" s="34"/>
      <c r="S152" s="34"/>
      <c r="T152" s="34"/>
      <c r="U152" s="34"/>
      <c r="V152" s="34"/>
      <c r="W152" s="36" t="str">
        <f t="shared" si="53"/>
        <v>Uitvragen</v>
      </c>
      <c r="X152" s="52">
        <f t="shared" si="55"/>
        <v>1</v>
      </c>
      <c r="Y152" s="56" t="s">
        <v>672</v>
      </c>
      <c r="Z152" s="35">
        <v>1</v>
      </c>
      <c r="AA152" s="35">
        <v>1</v>
      </c>
      <c r="AB152" s="35"/>
      <c r="AC152" s="35">
        <v>1</v>
      </c>
      <c r="AD152" s="35"/>
      <c r="AE152" s="35"/>
      <c r="AF152" s="35"/>
      <c r="AG152" s="35"/>
      <c r="AH152" s="69"/>
      <c r="AI152" s="65">
        <v>2</v>
      </c>
      <c r="AJ152" s="65"/>
      <c r="AK152" s="66" t="str">
        <f t="shared" si="57"/>
        <v>ok</v>
      </c>
      <c r="AL152" s="66" t="str">
        <f t="shared" si="58"/>
        <v>ok</v>
      </c>
      <c r="AM152" s="111">
        <f t="shared" si="59"/>
        <v>0</v>
      </c>
      <c r="AN152" s="112">
        <f t="shared" ref="AN152:BA161" si="62">IF(AND(AN$1="Nee",$C152=AN$2),-1,0)</f>
        <v>0</v>
      </c>
      <c r="AO152" s="112">
        <f t="shared" si="62"/>
        <v>0</v>
      </c>
      <c r="AP152" s="112">
        <f t="shared" si="62"/>
        <v>0</v>
      </c>
      <c r="AQ152" s="112">
        <f t="shared" si="62"/>
        <v>0</v>
      </c>
      <c r="AR152" s="112">
        <f t="shared" si="62"/>
        <v>0</v>
      </c>
      <c r="AS152" s="112">
        <f t="shared" si="62"/>
        <v>0</v>
      </c>
      <c r="AT152" s="112">
        <f t="shared" si="62"/>
        <v>0</v>
      </c>
      <c r="AU152" s="112">
        <f t="shared" si="62"/>
        <v>0</v>
      </c>
      <c r="AV152" s="112">
        <f t="shared" si="62"/>
        <v>0</v>
      </c>
      <c r="AW152" s="112">
        <f t="shared" si="62"/>
        <v>0</v>
      </c>
      <c r="AX152" s="112">
        <f t="shared" si="62"/>
        <v>0</v>
      </c>
      <c r="AY152" s="112">
        <f t="shared" si="62"/>
        <v>0</v>
      </c>
      <c r="AZ152" s="112">
        <f t="shared" si="62"/>
        <v>0</v>
      </c>
      <c r="BA152" s="112">
        <f t="shared" si="62"/>
        <v>0</v>
      </c>
      <c r="BB152" s="122">
        <f t="shared" si="9"/>
        <v>0</v>
      </c>
    </row>
    <row r="153" spans="1:54" customFormat="1" ht="108" x14ac:dyDescent="0.25">
      <c r="A153" s="49" t="s">
        <v>675</v>
      </c>
      <c r="B153" s="49" t="s">
        <v>675</v>
      </c>
      <c r="C153" s="48" t="s">
        <v>126</v>
      </c>
      <c r="D153" s="86" t="s">
        <v>348</v>
      </c>
      <c r="E153" s="20" t="s">
        <v>676</v>
      </c>
      <c r="F153" s="17" t="s">
        <v>138</v>
      </c>
      <c r="G153" s="20" t="s">
        <v>182</v>
      </c>
      <c r="H153" s="16"/>
      <c r="I153" s="68" t="str">
        <f t="shared" si="61"/>
        <v>Nog te beantwoorden</v>
      </c>
      <c r="J153" s="22" t="s">
        <v>183</v>
      </c>
      <c r="K153" s="33" t="s">
        <v>677</v>
      </c>
      <c r="L153" s="83"/>
      <c r="M153" s="120"/>
      <c r="N153" s="120"/>
      <c r="O153" s="46"/>
      <c r="P153" s="39"/>
      <c r="Q153" s="40"/>
      <c r="R153" s="40"/>
      <c r="S153" s="40"/>
      <c r="T153" s="40"/>
      <c r="U153" s="40"/>
      <c r="V153" s="40"/>
      <c r="W153" s="36" t="str">
        <f t="shared" si="53"/>
        <v>Uitvragen</v>
      </c>
      <c r="X153" s="52">
        <f t="shared" si="55"/>
        <v>1</v>
      </c>
      <c r="Y153" s="56" t="s">
        <v>675</v>
      </c>
      <c r="Z153" s="35">
        <v>1</v>
      </c>
      <c r="AA153" s="35">
        <v>1</v>
      </c>
      <c r="AB153" s="35"/>
      <c r="AC153" s="35">
        <v>1</v>
      </c>
      <c r="AD153" s="35"/>
      <c r="AE153" s="35"/>
      <c r="AF153" s="35"/>
      <c r="AG153" s="35"/>
      <c r="AH153" s="69"/>
      <c r="AI153" s="65"/>
      <c r="AJ153" s="65"/>
      <c r="AK153" s="66" t="str">
        <f t="shared" si="57"/>
        <v>ok</v>
      </c>
      <c r="AL153" s="66" t="str">
        <f t="shared" si="58"/>
        <v>ok</v>
      </c>
      <c r="AM153" s="111">
        <f t="shared" si="59"/>
        <v>0</v>
      </c>
      <c r="AN153" s="112">
        <f t="shared" si="62"/>
        <v>0</v>
      </c>
      <c r="AO153" s="112">
        <f t="shared" si="62"/>
        <v>0</v>
      </c>
      <c r="AP153" s="112">
        <f t="shared" si="62"/>
        <v>0</v>
      </c>
      <c r="AQ153" s="112">
        <f t="shared" si="62"/>
        <v>0</v>
      </c>
      <c r="AR153" s="112">
        <f t="shared" si="62"/>
        <v>0</v>
      </c>
      <c r="AS153" s="112">
        <f t="shared" si="62"/>
        <v>0</v>
      </c>
      <c r="AT153" s="112">
        <f t="shared" si="62"/>
        <v>0</v>
      </c>
      <c r="AU153" s="112">
        <f t="shared" si="62"/>
        <v>0</v>
      </c>
      <c r="AV153" s="112">
        <f t="shared" si="62"/>
        <v>0</v>
      </c>
      <c r="AW153" s="112">
        <f t="shared" si="62"/>
        <v>0</v>
      </c>
      <c r="AX153" s="112">
        <f t="shared" si="62"/>
        <v>0</v>
      </c>
      <c r="AY153" s="112">
        <f t="shared" si="62"/>
        <v>0</v>
      </c>
      <c r="AZ153" s="112">
        <f t="shared" si="62"/>
        <v>0</v>
      </c>
      <c r="BA153" s="112">
        <f t="shared" si="62"/>
        <v>0</v>
      </c>
      <c r="BB153" s="122">
        <f t="shared" si="9"/>
        <v>0</v>
      </c>
    </row>
    <row r="154" spans="1:54" customFormat="1" ht="48" x14ac:dyDescent="0.25">
      <c r="A154" s="48" t="s">
        <v>351</v>
      </c>
      <c r="B154" s="48" t="s">
        <v>351</v>
      </c>
      <c r="C154" s="48" t="s">
        <v>126</v>
      </c>
      <c r="D154" s="86" t="s">
        <v>348</v>
      </c>
      <c r="E154" s="20" t="s">
        <v>352</v>
      </c>
      <c r="F154" s="17" t="s">
        <v>138</v>
      </c>
      <c r="G154" s="18" t="s">
        <v>182</v>
      </c>
      <c r="H154" s="16"/>
      <c r="I154" s="68" t="str">
        <f t="shared" si="61"/>
        <v>Nog te beantwoorden</v>
      </c>
      <c r="J154" s="22" t="s">
        <v>183</v>
      </c>
      <c r="K154" s="19" t="s">
        <v>353</v>
      </c>
      <c r="L154" s="81"/>
      <c r="M154" s="46"/>
      <c r="N154" s="46"/>
      <c r="O154" s="46"/>
      <c r="P154" s="39"/>
      <c r="Q154" s="34"/>
      <c r="R154" s="34"/>
      <c r="S154" s="34"/>
      <c r="T154" s="34"/>
      <c r="U154" s="34"/>
      <c r="V154" s="34"/>
      <c r="W154" s="36" t="str">
        <f t="shared" si="53"/>
        <v>Uitvragen</v>
      </c>
      <c r="X154" s="52">
        <f t="shared" si="55"/>
        <v>1</v>
      </c>
      <c r="Y154" s="56" t="s">
        <v>351</v>
      </c>
      <c r="Z154" s="35">
        <v>1</v>
      </c>
      <c r="AA154" s="35">
        <v>1</v>
      </c>
      <c r="AB154" s="35"/>
      <c r="AC154" s="35">
        <v>1</v>
      </c>
      <c r="AD154" s="35"/>
      <c r="AE154" s="35"/>
      <c r="AF154" s="35"/>
      <c r="AG154" s="35"/>
      <c r="AH154" s="69"/>
      <c r="AI154" s="65"/>
      <c r="AJ154" s="65"/>
      <c r="AK154" s="66" t="str">
        <f t="shared" si="57"/>
        <v>ok</v>
      </c>
      <c r="AL154" s="66" t="str">
        <f t="shared" si="58"/>
        <v>ok</v>
      </c>
      <c r="AM154" s="111">
        <f t="shared" si="59"/>
        <v>0</v>
      </c>
      <c r="AN154" s="112">
        <f t="shared" si="62"/>
        <v>0</v>
      </c>
      <c r="AO154" s="112">
        <f t="shared" si="62"/>
        <v>0</v>
      </c>
      <c r="AP154" s="112">
        <f t="shared" si="62"/>
        <v>0</v>
      </c>
      <c r="AQ154" s="112">
        <f t="shared" si="62"/>
        <v>0</v>
      </c>
      <c r="AR154" s="112">
        <f t="shared" si="62"/>
        <v>0</v>
      </c>
      <c r="AS154" s="112">
        <f t="shared" si="62"/>
        <v>0</v>
      </c>
      <c r="AT154" s="112">
        <f t="shared" si="62"/>
        <v>0</v>
      </c>
      <c r="AU154" s="112">
        <f t="shared" si="62"/>
        <v>0</v>
      </c>
      <c r="AV154" s="112">
        <f t="shared" si="62"/>
        <v>0</v>
      </c>
      <c r="AW154" s="112">
        <f t="shared" si="62"/>
        <v>0</v>
      </c>
      <c r="AX154" s="112">
        <f t="shared" si="62"/>
        <v>0</v>
      </c>
      <c r="AY154" s="112">
        <f t="shared" si="62"/>
        <v>0</v>
      </c>
      <c r="AZ154" s="112">
        <f t="shared" si="62"/>
        <v>0</v>
      </c>
      <c r="BA154" s="112">
        <f t="shared" si="62"/>
        <v>0</v>
      </c>
      <c r="BB154" s="122">
        <f t="shared" si="9"/>
        <v>0</v>
      </c>
    </row>
    <row r="155" spans="1:54" customFormat="1" ht="36" x14ac:dyDescent="0.25">
      <c r="A155" s="48" t="s">
        <v>354</v>
      </c>
      <c r="B155" s="48" t="s">
        <v>354</v>
      </c>
      <c r="C155" s="48" t="s">
        <v>126</v>
      </c>
      <c r="D155" s="86" t="s">
        <v>348</v>
      </c>
      <c r="E155" s="20" t="s">
        <v>355</v>
      </c>
      <c r="F155" s="17" t="s">
        <v>138</v>
      </c>
      <c r="G155" s="18" t="s">
        <v>182</v>
      </c>
      <c r="H155" s="16"/>
      <c r="I155" s="68" t="str">
        <f t="shared" si="61"/>
        <v>Nog te beantwoorden</v>
      </c>
      <c r="J155" s="22" t="s">
        <v>183</v>
      </c>
      <c r="K155" s="19" t="s">
        <v>356</v>
      </c>
      <c r="L155" s="81"/>
      <c r="M155" s="46"/>
      <c r="N155" s="46"/>
      <c r="O155" s="46"/>
      <c r="P155" s="39"/>
      <c r="Q155" s="34"/>
      <c r="R155" s="34"/>
      <c r="S155" s="34"/>
      <c r="T155" s="34"/>
      <c r="U155" s="34"/>
      <c r="V155" s="34"/>
      <c r="W155" s="36" t="str">
        <f t="shared" si="53"/>
        <v>Uitvragen</v>
      </c>
      <c r="X155" s="52">
        <f t="shared" si="55"/>
        <v>1</v>
      </c>
      <c r="Y155" s="56" t="s">
        <v>354</v>
      </c>
      <c r="Z155" s="35">
        <v>1</v>
      </c>
      <c r="AA155" s="35">
        <v>1</v>
      </c>
      <c r="AB155" s="35"/>
      <c r="AC155" s="35">
        <v>1</v>
      </c>
      <c r="AD155" s="35"/>
      <c r="AE155" s="35"/>
      <c r="AF155" s="35"/>
      <c r="AG155" s="35"/>
      <c r="AH155" s="69"/>
      <c r="AI155" s="65">
        <v>2</v>
      </c>
      <c r="AJ155" s="65"/>
      <c r="AK155" s="66" t="str">
        <f t="shared" si="57"/>
        <v>ok</v>
      </c>
      <c r="AL155" s="66" t="str">
        <f t="shared" si="58"/>
        <v>ok</v>
      </c>
      <c r="AM155" s="111">
        <f t="shared" si="59"/>
        <v>0</v>
      </c>
      <c r="AN155" s="112">
        <f t="shared" si="62"/>
        <v>0</v>
      </c>
      <c r="AO155" s="112">
        <f t="shared" si="62"/>
        <v>0</v>
      </c>
      <c r="AP155" s="112">
        <f t="shared" si="62"/>
        <v>0</v>
      </c>
      <c r="AQ155" s="112">
        <f t="shared" si="62"/>
        <v>0</v>
      </c>
      <c r="AR155" s="112">
        <f t="shared" si="62"/>
        <v>0</v>
      </c>
      <c r="AS155" s="112">
        <f t="shared" si="62"/>
        <v>0</v>
      </c>
      <c r="AT155" s="112">
        <f t="shared" si="62"/>
        <v>0</v>
      </c>
      <c r="AU155" s="112">
        <f t="shared" si="62"/>
        <v>0</v>
      </c>
      <c r="AV155" s="112">
        <f t="shared" si="62"/>
        <v>0</v>
      </c>
      <c r="AW155" s="112">
        <f t="shared" si="62"/>
        <v>0</v>
      </c>
      <c r="AX155" s="112">
        <f t="shared" si="62"/>
        <v>0</v>
      </c>
      <c r="AY155" s="112">
        <f t="shared" si="62"/>
        <v>0</v>
      </c>
      <c r="AZ155" s="112">
        <f t="shared" si="62"/>
        <v>0</v>
      </c>
      <c r="BA155" s="112">
        <f t="shared" si="62"/>
        <v>0</v>
      </c>
      <c r="BB155" s="122">
        <f t="shared" si="9"/>
        <v>0</v>
      </c>
    </row>
    <row r="156" spans="1:54" customFormat="1" ht="24" x14ac:dyDescent="0.25">
      <c r="A156" s="48" t="s">
        <v>357</v>
      </c>
      <c r="B156" s="48" t="s">
        <v>357</v>
      </c>
      <c r="C156" s="48" t="s">
        <v>126</v>
      </c>
      <c r="D156" s="86" t="s">
        <v>348</v>
      </c>
      <c r="E156" s="20" t="s">
        <v>358</v>
      </c>
      <c r="F156" s="17" t="s">
        <v>138</v>
      </c>
      <c r="G156" s="18" t="s">
        <v>182</v>
      </c>
      <c r="H156" s="16"/>
      <c r="I156" s="68" t="str">
        <f t="shared" si="61"/>
        <v>Nog te beantwoorden</v>
      </c>
      <c r="J156" s="22" t="s">
        <v>183</v>
      </c>
      <c r="K156" s="19"/>
      <c r="L156" s="81"/>
      <c r="M156" s="46"/>
      <c r="N156" s="46"/>
      <c r="O156" s="46"/>
      <c r="P156" s="39"/>
      <c r="Q156" s="34"/>
      <c r="R156" s="34"/>
      <c r="S156" s="34"/>
      <c r="T156" s="34"/>
      <c r="U156" s="34"/>
      <c r="V156" s="34"/>
      <c r="W156" s="36" t="str">
        <f t="shared" si="53"/>
        <v>Uitvragen</v>
      </c>
      <c r="X156" s="52">
        <f t="shared" si="55"/>
        <v>1</v>
      </c>
      <c r="Y156" s="56" t="s">
        <v>357</v>
      </c>
      <c r="Z156" s="35">
        <v>1</v>
      </c>
      <c r="AA156" s="35">
        <v>1</v>
      </c>
      <c r="AB156" s="35"/>
      <c r="AC156" s="35">
        <v>1</v>
      </c>
      <c r="AD156" s="35"/>
      <c r="AE156" s="35"/>
      <c r="AF156" s="35"/>
      <c r="AG156" s="35"/>
      <c r="AH156" s="69"/>
      <c r="AI156" s="65"/>
      <c r="AJ156" s="65"/>
      <c r="AK156" s="66" t="str">
        <f t="shared" si="57"/>
        <v>ok</v>
      </c>
      <c r="AL156" s="66" t="str">
        <f t="shared" si="58"/>
        <v>ok</v>
      </c>
      <c r="AM156" s="111">
        <f t="shared" si="59"/>
        <v>0</v>
      </c>
      <c r="AN156" s="112">
        <f t="shared" si="62"/>
        <v>0</v>
      </c>
      <c r="AO156" s="112">
        <f t="shared" si="62"/>
        <v>0</v>
      </c>
      <c r="AP156" s="112">
        <f t="shared" si="62"/>
        <v>0</v>
      </c>
      <c r="AQ156" s="112">
        <f t="shared" si="62"/>
        <v>0</v>
      </c>
      <c r="AR156" s="112">
        <f t="shared" si="62"/>
        <v>0</v>
      </c>
      <c r="AS156" s="112">
        <f t="shared" si="62"/>
        <v>0</v>
      </c>
      <c r="AT156" s="112">
        <f t="shared" si="62"/>
        <v>0</v>
      </c>
      <c r="AU156" s="112">
        <f t="shared" si="62"/>
        <v>0</v>
      </c>
      <c r="AV156" s="112">
        <f t="shared" si="62"/>
        <v>0</v>
      </c>
      <c r="AW156" s="112">
        <f t="shared" si="62"/>
        <v>0</v>
      </c>
      <c r="AX156" s="112">
        <f t="shared" si="62"/>
        <v>0</v>
      </c>
      <c r="AY156" s="112">
        <f t="shared" si="62"/>
        <v>0</v>
      </c>
      <c r="AZ156" s="112">
        <f t="shared" si="62"/>
        <v>0</v>
      </c>
      <c r="BA156" s="112">
        <f t="shared" si="62"/>
        <v>0</v>
      </c>
      <c r="BB156" s="122">
        <f t="shared" si="9"/>
        <v>0</v>
      </c>
    </row>
    <row r="157" spans="1:54" customFormat="1" ht="48" x14ac:dyDescent="0.25">
      <c r="A157" s="48" t="s">
        <v>359</v>
      </c>
      <c r="B157" s="48" t="s">
        <v>359</v>
      </c>
      <c r="C157" s="48" t="s">
        <v>126</v>
      </c>
      <c r="D157" s="86" t="s">
        <v>348</v>
      </c>
      <c r="E157" s="18" t="s">
        <v>360</v>
      </c>
      <c r="F157" s="17" t="s">
        <v>138</v>
      </c>
      <c r="G157" s="18" t="s">
        <v>182</v>
      </c>
      <c r="H157" s="16"/>
      <c r="I157" s="68" t="str">
        <f t="shared" si="61"/>
        <v>Nog te beantwoorden</v>
      </c>
      <c r="J157" s="22" t="s">
        <v>183</v>
      </c>
      <c r="K157" s="19" t="s">
        <v>361</v>
      </c>
      <c r="L157" s="81"/>
      <c r="M157" s="46"/>
      <c r="N157" s="46"/>
      <c r="O157" s="46"/>
      <c r="P157" s="39"/>
      <c r="Q157" s="34"/>
      <c r="R157" s="34"/>
      <c r="S157" s="34"/>
      <c r="T157" s="34"/>
      <c r="U157" s="34"/>
      <c r="V157" s="34"/>
      <c r="W157" s="36" t="str">
        <f t="shared" si="53"/>
        <v>Uitvragen</v>
      </c>
      <c r="X157" s="52">
        <f t="shared" si="55"/>
        <v>1</v>
      </c>
      <c r="Y157" s="56" t="s">
        <v>359</v>
      </c>
      <c r="Z157" s="35">
        <v>1</v>
      </c>
      <c r="AA157" s="35">
        <v>1</v>
      </c>
      <c r="AB157" s="35"/>
      <c r="AC157" s="35">
        <v>1</v>
      </c>
      <c r="AD157" s="35"/>
      <c r="AE157" s="35"/>
      <c r="AF157" s="35"/>
      <c r="AG157" s="35"/>
      <c r="AH157" s="69"/>
      <c r="AI157" s="65">
        <v>2</v>
      </c>
      <c r="AJ157" s="65"/>
      <c r="AK157" s="66" t="str">
        <f t="shared" si="57"/>
        <v>ok</v>
      </c>
      <c r="AL157" s="66" t="str">
        <f t="shared" si="58"/>
        <v>ok</v>
      </c>
      <c r="AM157" s="111">
        <f t="shared" si="59"/>
        <v>0</v>
      </c>
      <c r="AN157" s="112">
        <f t="shared" si="62"/>
        <v>0</v>
      </c>
      <c r="AO157" s="112">
        <f t="shared" si="62"/>
        <v>0</v>
      </c>
      <c r="AP157" s="112">
        <f t="shared" si="62"/>
        <v>0</v>
      </c>
      <c r="AQ157" s="112">
        <f t="shared" si="62"/>
        <v>0</v>
      </c>
      <c r="AR157" s="112">
        <f t="shared" si="62"/>
        <v>0</v>
      </c>
      <c r="AS157" s="112">
        <f t="shared" si="62"/>
        <v>0</v>
      </c>
      <c r="AT157" s="112">
        <f t="shared" si="62"/>
        <v>0</v>
      </c>
      <c r="AU157" s="112">
        <f t="shared" si="62"/>
        <v>0</v>
      </c>
      <c r="AV157" s="112">
        <f t="shared" si="62"/>
        <v>0</v>
      </c>
      <c r="AW157" s="112">
        <f t="shared" si="62"/>
        <v>0</v>
      </c>
      <c r="AX157" s="112">
        <f t="shared" si="62"/>
        <v>0</v>
      </c>
      <c r="AY157" s="112">
        <f t="shared" si="62"/>
        <v>0</v>
      </c>
      <c r="AZ157" s="112">
        <f t="shared" si="62"/>
        <v>0</v>
      </c>
      <c r="BA157" s="112">
        <f t="shared" si="62"/>
        <v>0</v>
      </c>
      <c r="BB157" s="122">
        <f t="shared" si="9"/>
        <v>0</v>
      </c>
    </row>
    <row r="158" spans="1:54" customFormat="1" ht="24" x14ac:dyDescent="0.25">
      <c r="A158" s="48" t="s">
        <v>362</v>
      </c>
      <c r="B158" s="48" t="s">
        <v>362</v>
      </c>
      <c r="C158" s="48" t="s">
        <v>126</v>
      </c>
      <c r="D158" s="86" t="s">
        <v>348</v>
      </c>
      <c r="E158" s="18" t="s">
        <v>363</v>
      </c>
      <c r="F158" s="17" t="s">
        <v>138</v>
      </c>
      <c r="G158" s="18" t="s">
        <v>182</v>
      </c>
      <c r="H158" s="16"/>
      <c r="I158" s="68" t="str">
        <f t="shared" si="61"/>
        <v>Nog te beantwoorden</v>
      </c>
      <c r="J158" s="22" t="s">
        <v>183</v>
      </c>
      <c r="K158" s="19" t="s">
        <v>364</v>
      </c>
      <c r="L158" s="81"/>
      <c r="M158" s="46"/>
      <c r="N158" s="46"/>
      <c r="O158" s="46"/>
      <c r="P158" s="39"/>
      <c r="Q158" s="34"/>
      <c r="R158" s="34"/>
      <c r="S158" s="34"/>
      <c r="T158" s="34"/>
      <c r="U158" s="34"/>
      <c r="V158" s="34"/>
      <c r="W158" s="36" t="str">
        <f t="shared" si="53"/>
        <v>Uitvragen</v>
      </c>
      <c r="X158" s="52">
        <f t="shared" si="55"/>
        <v>1</v>
      </c>
      <c r="Y158" s="56" t="s">
        <v>362</v>
      </c>
      <c r="Z158" s="35">
        <v>1</v>
      </c>
      <c r="AA158" s="35">
        <v>1</v>
      </c>
      <c r="AB158" s="35"/>
      <c r="AC158" s="35"/>
      <c r="AD158" s="35"/>
      <c r="AE158" s="35"/>
      <c r="AF158" s="35"/>
      <c r="AG158" s="35"/>
      <c r="AH158" s="69"/>
      <c r="AI158" s="65"/>
      <c r="AJ158" s="65"/>
      <c r="AK158" s="66" t="str">
        <f t="shared" si="57"/>
        <v>ok</v>
      </c>
      <c r="AL158" s="66" t="str">
        <f t="shared" si="58"/>
        <v>ok</v>
      </c>
      <c r="AM158" s="111">
        <f t="shared" si="59"/>
        <v>0</v>
      </c>
      <c r="AN158" s="112">
        <f t="shared" si="62"/>
        <v>0</v>
      </c>
      <c r="AO158" s="112">
        <f t="shared" si="62"/>
        <v>0</v>
      </c>
      <c r="AP158" s="112">
        <f t="shared" si="62"/>
        <v>0</v>
      </c>
      <c r="AQ158" s="112">
        <f t="shared" si="62"/>
        <v>0</v>
      </c>
      <c r="AR158" s="112">
        <f t="shared" si="62"/>
        <v>0</v>
      </c>
      <c r="AS158" s="112">
        <f t="shared" si="62"/>
        <v>0</v>
      </c>
      <c r="AT158" s="112">
        <f t="shared" si="62"/>
        <v>0</v>
      </c>
      <c r="AU158" s="112">
        <f t="shared" si="62"/>
        <v>0</v>
      </c>
      <c r="AV158" s="112">
        <f t="shared" si="62"/>
        <v>0</v>
      </c>
      <c r="AW158" s="112">
        <f t="shared" si="62"/>
        <v>0</v>
      </c>
      <c r="AX158" s="112">
        <f t="shared" si="62"/>
        <v>0</v>
      </c>
      <c r="AY158" s="112">
        <f t="shared" si="62"/>
        <v>0</v>
      </c>
      <c r="AZ158" s="112">
        <f t="shared" si="62"/>
        <v>0</v>
      </c>
      <c r="BA158" s="112">
        <f t="shared" si="62"/>
        <v>0</v>
      </c>
      <c r="BB158" s="122">
        <f t="shared" si="9"/>
        <v>0</v>
      </c>
    </row>
    <row r="159" spans="1:54" customFormat="1" ht="48" x14ac:dyDescent="0.25">
      <c r="A159" s="48" t="s">
        <v>365</v>
      </c>
      <c r="B159" s="48" t="s">
        <v>365</v>
      </c>
      <c r="C159" s="48" t="s">
        <v>126</v>
      </c>
      <c r="D159" s="86" t="s">
        <v>348</v>
      </c>
      <c r="E159" s="18" t="s">
        <v>366</v>
      </c>
      <c r="F159" s="17" t="s">
        <v>138</v>
      </c>
      <c r="G159" s="18" t="s">
        <v>182</v>
      </c>
      <c r="H159" s="16"/>
      <c r="I159" s="68" t="str">
        <f t="shared" si="61"/>
        <v>Nog te beantwoorden</v>
      </c>
      <c r="J159" s="22" t="s">
        <v>183</v>
      </c>
      <c r="K159" s="19"/>
      <c r="L159" s="81"/>
      <c r="M159" s="46"/>
      <c r="N159" s="46"/>
      <c r="O159" s="46"/>
      <c r="P159" s="39"/>
      <c r="Q159" s="34"/>
      <c r="R159" s="34"/>
      <c r="S159" s="34"/>
      <c r="T159" s="34"/>
      <c r="U159" s="34"/>
      <c r="V159" s="34"/>
      <c r="W159" s="36" t="str">
        <f t="shared" si="53"/>
        <v>Uitvragen</v>
      </c>
      <c r="X159" s="52">
        <f t="shared" si="55"/>
        <v>1</v>
      </c>
      <c r="Y159" s="56" t="s">
        <v>365</v>
      </c>
      <c r="Z159" s="35">
        <v>1</v>
      </c>
      <c r="AA159" s="35">
        <v>1</v>
      </c>
      <c r="AB159" s="35"/>
      <c r="AC159" s="35">
        <v>1</v>
      </c>
      <c r="AD159" s="35"/>
      <c r="AE159" s="35"/>
      <c r="AF159" s="35"/>
      <c r="AG159" s="35"/>
      <c r="AH159" s="69"/>
      <c r="AI159" s="65"/>
      <c r="AJ159" s="65"/>
      <c r="AK159" s="66" t="str">
        <f t="shared" si="57"/>
        <v>ok</v>
      </c>
      <c r="AL159" s="66" t="str">
        <f t="shared" si="58"/>
        <v>ok</v>
      </c>
      <c r="AM159" s="111">
        <f t="shared" si="59"/>
        <v>0</v>
      </c>
      <c r="AN159" s="112">
        <f t="shared" si="62"/>
        <v>0</v>
      </c>
      <c r="AO159" s="112">
        <f t="shared" si="62"/>
        <v>0</v>
      </c>
      <c r="AP159" s="112">
        <f t="shared" si="62"/>
        <v>0</v>
      </c>
      <c r="AQ159" s="112">
        <f t="shared" si="62"/>
        <v>0</v>
      </c>
      <c r="AR159" s="112">
        <f t="shared" si="62"/>
        <v>0</v>
      </c>
      <c r="AS159" s="112">
        <f t="shared" si="62"/>
        <v>0</v>
      </c>
      <c r="AT159" s="112">
        <f t="shared" si="62"/>
        <v>0</v>
      </c>
      <c r="AU159" s="112">
        <f t="shared" si="62"/>
        <v>0</v>
      </c>
      <c r="AV159" s="112">
        <f t="shared" si="62"/>
        <v>0</v>
      </c>
      <c r="AW159" s="112">
        <f t="shared" si="62"/>
        <v>0</v>
      </c>
      <c r="AX159" s="112">
        <f t="shared" si="62"/>
        <v>0</v>
      </c>
      <c r="AY159" s="112">
        <f t="shared" si="62"/>
        <v>0</v>
      </c>
      <c r="AZ159" s="112">
        <f t="shared" si="62"/>
        <v>0</v>
      </c>
      <c r="BA159" s="112">
        <f t="shared" si="62"/>
        <v>0</v>
      </c>
      <c r="BB159" s="122">
        <f t="shared" si="9"/>
        <v>0</v>
      </c>
    </row>
    <row r="160" spans="1:54" customFormat="1" ht="60" x14ac:dyDescent="0.25">
      <c r="A160" s="48" t="s">
        <v>367</v>
      </c>
      <c r="B160" s="48" t="s">
        <v>367</v>
      </c>
      <c r="C160" s="48" t="s">
        <v>126</v>
      </c>
      <c r="D160" s="86" t="s">
        <v>348</v>
      </c>
      <c r="E160" s="18" t="s">
        <v>368</v>
      </c>
      <c r="F160" s="17" t="s">
        <v>138</v>
      </c>
      <c r="G160" s="18" t="s">
        <v>182</v>
      </c>
      <c r="H160" s="16"/>
      <c r="I160" s="68" t="str">
        <f t="shared" si="61"/>
        <v>Nog te beantwoorden</v>
      </c>
      <c r="J160" s="22" t="s">
        <v>183</v>
      </c>
      <c r="K160" s="19" t="s">
        <v>369</v>
      </c>
      <c r="L160" s="81"/>
      <c r="M160" s="46"/>
      <c r="N160" s="46"/>
      <c r="O160" s="46"/>
      <c r="P160" s="39"/>
      <c r="Q160" s="34"/>
      <c r="R160" s="34"/>
      <c r="S160" s="34"/>
      <c r="T160" s="34"/>
      <c r="U160" s="34"/>
      <c r="V160" s="34"/>
      <c r="W160" s="36" t="str">
        <f t="shared" si="53"/>
        <v>Uitvragen</v>
      </c>
      <c r="X160" s="52">
        <f t="shared" si="55"/>
        <v>1</v>
      </c>
      <c r="Y160" s="56" t="s">
        <v>367</v>
      </c>
      <c r="Z160" s="35">
        <v>1</v>
      </c>
      <c r="AA160" s="35">
        <v>1</v>
      </c>
      <c r="AB160" s="35"/>
      <c r="AC160" s="35">
        <v>1</v>
      </c>
      <c r="AD160" s="35"/>
      <c r="AE160" s="35"/>
      <c r="AF160" s="35"/>
      <c r="AG160" s="35"/>
      <c r="AH160" s="69"/>
      <c r="AI160" s="65"/>
      <c r="AJ160" s="65"/>
      <c r="AK160" s="66" t="str">
        <f t="shared" si="57"/>
        <v>ok</v>
      </c>
      <c r="AL160" s="66" t="str">
        <f t="shared" si="58"/>
        <v>ok</v>
      </c>
      <c r="AM160" s="111">
        <f t="shared" si="59"/>
        <v>0</v>
      </c>
      <c r="AN160" s="112">
        <f t="shared" si="62"/>
        <v>0</v>
      </c>
      <c r="AO160" s="112">
        <f t="shared" si="62"/>
        <v>0</v>
      </c>
      <c r="AP160" s="112">
        <f t="shared" si="62"/>
        <v>0</v>
      </c>
      <c r="AQ160" s="112">
        <f t="shared" si="62"/>
        <v>0</v>
      </c>
      <c r="AR160" s="112">
        <f t="shared" si="62"/>
        <v>0</v>
      </c>
      <c r="AS160" s="112">
        <f t="shared" si="62"/>
        <v>0</v>
      </c>
      <c r="AT160" s="112">
        <f t="shared" si="62"/>
        <v>0</v>
      </c>
      <c r="AU160" s="112">
        <f t="shared" si="62"/>
        <v>0</v>
      </c>
      <c r="AV160" s="112">
        <f t="shared" si="62"/>
        <v>0</v>
      </c>
      <c r="AW160" s="112">
        <f t="shared" si="62"/>
        <v>0</v>
      </c>
      <c r="AX160" s="112">
        <f t="shared" si="62"/>
        <v>0</v>
      </c>
      <c r="AY160" s="112">
        <f t="shared" si="62"/>
        <v>0</v>
      </c>
      <c r="AZ160" s="112">
        <f t="shared" si="62"/>
        <v>0</v>
      </c>
      <c r="BA160" s="112">
        <f t="shared" si="62"/>
        <v>0</v>
      </c>
      <c r="BB160" s="122">
        <f t="shared" si="9"/>
        <v>0</v>
      </c>
    </row>
    <row r="161" spans="1:54" customFormat="1" ht="48" x14ac:dyDescent="0.25">
      <c r="A161" s="48" t="s">
        <v>370</v>
      </c>
      <c r="B161" s="48" t="s">
        <v>370</v>
      </c>
      <c r="C161" s="48" t="s">
        <v>126</v>
      </c>
      <c r="D161" s="86" t="s">
        <v>348</v>
      </c>
      <c r="E161" s="18" t="s">
        <v>371</v>
      </c>
      <c r="F161" s="17" t="s">
        <v>138</v>
      </c>
      <c r="G161" s="18" t="s">
        <v>182</v>
      </c>
      <c r="H161" s="16"/>
      <c r="I161" s="68" t="str">
        <f t="shared" si="61"/>
        <v>Nog te beantwoorden</v>
      </c>
      <c r="J161" s="22" t="s">
        <v>183</v>
      </c>
      <c r="K161" s="19" t="s">
        <v>372</v>
      </c>
      <c r="L161" s="81"/>
      <c r="M161" s="46"/>
      <c r="N161" s="46"/>
      <c r="O161" s="46"/>
      <c r="P161" s="39"/>
      <c r="Q161" s="34"/>
      <c r="R161" s="34"/>
      <c r="S161" s="34"/>
      <c r="T161" s="34"/>
      <c r="U161" s="34"/>
      <c r="V161" s="34"/>
      <c r="W161" s="36" t="str">
        <f t="shared" si="53"/>
        <v>Uitvragen</v>
      </c>
      <c r="X161" s="52">
        <f t="shared" si="55"/>
        <v>1</v>
      </c>
      <c r="Y161" s="56" t="s">
        <v>370</v>
      </c>
      <c r="Z161" s="35">
        <v>1</v>
      </c>
      <c r="AA161" s="35">
        <v>1</v>
      </c>
      <c r="AB161" s="35"/>
      <c r="AC161" s="35"/>
      <c r="AD161" s="35"/>
      <c r="AE161" s="35"/>
      <c r="AF161" s="35"/>
      <c r="AG161" s="35"/>
      <c r="AH161" s="69"/>
      <c r="AI161" s="65"/>
      <c r="AJ161" s="65"/>
      <c r="AK161" s="66" t="str">
        <f t="shared" si="57"/>
        <v>ok</v>
      </c>
      <c r="AL161" s="66" t="str">
        <f t="shared" si="58"/>
        <v>ok</v>
      </c>
      <c r="AM161" s="111">
        <f t="shared" si="59"/>
        <v>0</v>
      </c>
      <c r="AN161" s="112">
        <f t="shared" si="62"/>
        <v>0</v>
      </c>
      <c r="AO161" s="112">
        <f t="shared" si="62"/>
        <v>0</v>
      </c>
      <c r="AP161" s="112">
        <f t="shared" si="62"/>
        <v>0</v>
      </c>
      <c r="AQ161" s="112">
        <f t="shared" si="62"/>
        <v>0</v>
      </c>
      <c r="AR161" s="112">
        <f t="shared" si="62"/>
        <v>0</v>
      </c>
      <c r="AS161" s="112">
        <f t="shared" si="62"/>
        <v>0</v>
      </c>
      <c r="AT161" s="112">
        <f t="shared" si="62"/>
        <v>0</v>
      </c>
      <c r="AU161" s="112">
        <f t="shared" si="62"/>
        <v>0</v>
      </c>
      <c r="AV161" s="112">
        <f t="shared" si="62"/>
        <v>0</v>
      </c>
      <c r="AW161" s="112">
        <f t="shared" si="62"/>
        <v>0</v>
      </c>
      <c r="AX161" s="112">
        <f t="shared" si="62"/>
        <v>0</v>
      </c>
      <c r="AY161" s="112">
        <f t="shared" si="62"/>
        <v>0</v>
      </c>
      <c r="AZ161" s="112">
        <f t="shared" si="62"/>
        <v>0</v>
      </c>
      <c r="BA161" s="112">
        <f t="shared" si="62"/>
        <v>0</v>
      </c>
      <c r="BB161" s="122">
        <f t="shared" si="9"/>
        <v>0</v>
      </c>
    </row>
    <row r="162" spans="1:54" customFormat="1" ht="60" x14ac:dyDescent="0.25">
      <c r="A162" s="48" t="s">
        <v>678</v>
      </c>
      <c r="B162" s="48" t="s">
        <v>678</v>
      </c>
      <c r="C162" s="48" t="s">
        <v>134</v>
      </c>
      <c r="D162" s="86" t="s">
        <v>679</v>
      </c>
      <c r="E162" s="18" t="s">
        <v>680</v>
      </c>
      <c r="F162" s="17" t="s">
        <v>138</v>
      </c>
      <c r="G162" s="18" t="s">
        <v>182</v>
      </c>
      <c r="H162" s="16"/>
      <c r="I162" s="68" t="str">
        <f t="shared" si="61"/>
        <v>Nog te beantwoorden</v>
      </c>
      <c r="J162" s="22" t="s">
        <v>183</v>
      </c>
      <c r="K162" s="19" t="s">
        <v>681</v>
      </c>
      <c r="L162" s="81"/>
      <c r="M162" s="119"/>
      <c r="N162" s="119"/>
      <c r="O162" s="46"/>
      <c r="P162" s="39"/>
      <c r="Q162" s="34"/>
      <c r="W162" s="36" t="str">
        <f t="shared" si="53"/>
        <v>Uitvragen</v>
      </c>
      <c r="X162" s="52">
        <f t="shared" si="55"/>
        <v>1</v>
      </c>
      <c r="Y162" s="56" t="s">
        <v>678</v>
      </c>
      <c r="Z162" s="35">
        <v>1</v>
      </c>
      <c r="AA162" s="35">
        <v>1</v>
      </c>
      <c r="AB162" s="35"/>
      <c r="AC162" s="35">
        <v>1</v>
      </c>
      <c r="AD162" s="35"/>
      <c r="AE162" s="35"/>
      <c r="AF162" s="35"/>
      <c r="AG162" s="35"/>
      <c r="AH162" s="69"/>
      <c r="AI162" s="65">
        <v>2</v>
      </c>
      <c r="AJ162" s="65"/>
      <c r="AK162" s="66" t="str">
        <f t="shared" si="57"/>
        <v>ok</v>
      </c>
      <c r="AL162" s="66" t="str">
        <f t="shared" si="58"/>
        <v>ok</v>
      </c>
      <c r="AM162" s="111">
        <f t="shared" si="59"/>
        <v>0</v>
      </c>
      <c r="AN162" s="112">
        <f t="shared" ref="AN162:BA171" si="63">IF(AND(AN$1="Nee",$C162=AN$2),-1,0)</f>
        <v>0</v>
      </c>
      <c r="AO162" s="112">
        <f t="shared" si="63"/>
        <v>0</v>
      </c>
      <c r="AP162" s="112">
        <f t="shared" si="63"/>
        <v>0</v>
      </c>
      <c r="AQ162" s="112">
        <f t="shared" si="63"/>
        <v>0</v>
      </c>
      <c r="AR162" s="112">
        <f t="shared" si="63"/>
        <v>0</v>
      </c>
      <c r="AS162" s="112">
        <f t="shared" si="63"/>
        <v>0</v>
      </c>
      <c r="AT162" s="112">
        <f t="shared" si="63"/>
        <v>0</v>
      </c>
      <c r="AU162" s="112">
        <f t="shared" si="63"/>
        <v>0</v>
      </c>
      <c r="AV162" s="112">
        <f t="shared" si="63"/>
        <v>0</v>
      </c>
      <c r="AW162" s="112">
        <f t="shared" si="63"/>
        <v>0</v>
      </c>
      <c r="AX162" s="112">
        <f t="shared" si="63"/>
        <v>0</v>
      </c>
      <c r="AY162" s="112">
        <f t="shared" si="63"/>
        <v>0</v>
      </c>
      <c r="AZ162" s="112">
        <f t="shared" si="63"/>
        <v>0</v>
      </c>
      <c r="BA162" s="112">
        <f t="shared" si="63"/>
        <v>0</v>
      </c>
      <c r="BB162" s="122">
        <f t="shared" si="9"/>
        <v>0</v>
      </c>
    </row>
    <row r="163" spans="1:54" customFormat="1" ht="72" x14ac:dyDescent="0.25">
      <c r="A163" s="48" t="s">
        <v>682</v>
      </c>
      <c r="B163" s="48" t="s">
        <v>682</v>
      </c>
      <c r="C163" s="48" t="s">
        <v>134</v>
      </c>
      <c r="D163" s="86" t="s">
        <v>679</v>
      </c>
      <c r="E163" s="20" t="str">
        <f>"De Service desk van de Leverancier is minimaal "&amp;H163&amp;" telefonisch bereikbaar."</f>
        <v>De Service desk van de Leverancier is minimaal 5 x 9 telefonisch bereikbaar.</v>
      </c>
      <c r="F163" s="17" t="s">
        <v>138</v>
      </c>
      <c r="G163" s="18" t="s">
        <v>182</v>
      </c>
      <c r="H163" s="16" t="s">
        <v>683</v>
      </c>
      <c r="I163" s="68" t="str">
        <f t="shared" si="61"/>
        <v>Nog te beantwoorden</v>
      </c>
      <c r="J163" s="22" t="s">
        <v>183</v>
      </c>
      <c r="K163" s="19" t="s">
        <v>684</v>
      </c>
      <c r="L163" s="81"/>
      <c r="M163" s="119"/>
      <c r="N163" s="119"/>
      <c r="O163" s="46"/>
      <c r="P163" s="39"/>
      <c r="Q163" s="34"/>
      <c r="W163" s="36" t="str">
        <f t="shared" si="53"/>
        <v>Uitvragen</v>
      </c>
      <c r="X163" s="52">
        <f t="shared" si="55"/>
        <v>1</v>
      </c>
      <c r="Y163" s="56" t="s">
        <v>682</v>
      </c>
      <c r="Z163" s="35">
        <v>1</v>
      </c>
      <c r="AA163" s="35">
        <v>1</v>
      </c>
      <c r="AB163" s="35"/>
      <c r="AC163" s="35">
        <v>1</v>
      </c>
      <c r="AD163" s="35"/>
      <c r="AE163" s="35"/>
      <c r="AF163" s="35"/>
      <c r="AG163" s="35"/>
      <c r="AH163" s="69"/>
      <c r="AI163" s="65">
        <v>2</v>
      </c>
      <c r="AJ163" s="65"/>
      <c r="AK163" s="66" t="str">
        <f t="shared" si="57"/>
        <v>ok</v>
      </c>
      <c r="AL163" s="66" t="str">
        <f t="shared" si="58"/>
        <v>ok</v>
      </c>
      <c r="AM163" s="111">
        <f t="shared" si="59"/>
        <v>0</v>
      </c>
      <c r="AN163" s="112">
        <f t="shared" si="63"/>
        <v>0</v>
      </c>
      <c r="AO163" s="112">
        <f t="shared" si="63"/>
        <v>0</v>
      </c>
      <c r="AP163" s="112">
        <f t="shared" si="63"/>
        <v>0</v>
      </c>
      <c r="AQ163" s="112">
        <f t="shared" si="63"/>
        <v>0</v>
      </c>
      <c r="AR163" s="112">
        <f t="shared" si="63"/>
        <v>0</v>
      </c>
      <c r="AS163" s="112">
        <f t="shared" si="63"/>
        <v>0</v>
      </c>
      <c r="AT163" s="112">
        <f t="shared" si="63"/>
        <v>0</v>
      </c>
      <c r="AU163" s="112">
        <f t="shared" si="63"/>
        <v>0</v>
      </c>
      <c r="AV163" s="112">
        <f t="shared" si="63"/>
        <v>0</v>
      </c>
      <c r="AW163" s="112">
        <f t="shared" si="63"/>
        <v>0</v>
      </c>
      <c r="AX163" s="112">
        <f t="shared" si="63"/>
        <v>0</v>
      </c>
      <c r="AY163" s="112">
        <f t="shared" si="63"/>
        <v>0</v>
      </c>
      <c r="AZ163" s="112">
        <f t="shared" si="63"/>
        <v>0</v>
      </c>
      <c r="BA163" s="112">
        <f t="shared" si="63"/>
        <v>0</v>
      </c>
      <c r="BB163" s="122">
        <f t="shared" si="9"/>
        <v>0</v>
      </c>
    </row>
    <row r="164" spans="1:54" customFormat="1" ht="72" x14ac:dyDescent="0.25">
      <c r="A164" s="48" t="s">
        <v>685</v>
      </c>
      <c r="B164" s="48" t="s">
        <v>685</v>
      </c>
      <c r="C164" s="48" t="s">
        <v>134</v>
      </c>
      <c r="D164" s="86" t="s">
        <v>679</v>
      </c>
      <c r="E164" s="27" t="s">
        <v>686</v>
      </c>
      <c r="F164" s="17" t="s">
        <v>398</v>
      </c>
      <c r="G164" s="18" t="s">
        <v>182</v>
      </c>
      <c r="H164" s="16"/>
      <c r="I164" s="68" t="str">
        <f t="shared" si="61"/>
        <v>Nog te beantwoorden</v>
      </c>
      <c r="J164" s="22" t="s">
        <v>183</v>
      </c>
      <c r="K164" s="19" t="s">
        <v>687</v>
      </c>
      <c r="L164" s="81"/>
      <c r="M164" s="119"/>
      <c r="N164" s="119"/>
      <c r="O164" s="46"/>
      <c r="P164" s="39"/>
      <c r="Q164" s="34"/>
      <c r="W164" s="36" t="str">
        <f t="shared" ref="W164:W195" si="64">IF(AND(OR(_OnPrem*Z164=1,_ICT_UMC*AA164=1,_KOPPELING*AB164=1,_SaaS*AC164=1,_Support*AD164=1,_SLA_EDU*AE164=1,_Medisch*AF164=1,_Data*AG164=1,_Toev0*AH164),X164=1,AK164="ok",AL164="ok",AM164=0),"Uitvragen","Vervallen")</f>
        <v>Uitvragen</v>
      </c>
      <c r="X164" s="52">
        <f t="shared" si="55"/>
        <v>1</v>
      </c>
      <c r="Y164" s="56" t="s">
        <v>685</v>
      </c>
      <c r="Z164" s="35">
        <v>1</v>
      </c>
      <c r="AA164" s="35">
        <v>1</v>
      </c>
      <c r="AB164" s="35"/>
      <c r="AC164" s="35">
        <v>1</v>
      </c>
      <c r="AD164" s="35"/>
      <c r="AE164" s="35"/>
      <c r="AF164" s="35"/>
      <c r="AG164" s="35"/>
      <c r="AH164" s="69"/>
      <c r="AI164" s="65">
        <v>2</v>
      </c>
      <c r="AJ164" s="65"/>
      <c r="AK164" s="66" t="str">
        <f t="shared" si="57"/>
        <v>ok</v>
      </c>
      <c r="AL164" s="66" t="str">
        <f t="shared" si="58"/>
        <v>ok</v>
      </c>
      <c r="AM164" s="111">
        <f t="shared" si="59"/>
        <v>0</v>
      </c>
      <c r="AN164" s="112">
        <f t="shared" si="63"/>
        <v>0</v>
      </c>
      <c r="AO164" s="112">
        <f t="shared" si="63"/>
        <v>0</v>
      </c>
      <c r="AP164" s="112">
        <f t="shared" si="63"/>
        <v>0</v>
      </c>
      <c r="AQ164" s="112">
        <f t="shared" si="63"/>
        <v>0</v>
      </c>
      <c r="AR164" s="112">
        <f t="shared" si="63"/>
        <v>0</v>
      </c>
      <c r="AS164" s="112">
        <f t="shared" si="63"/>
        <v>0</v>
      </c>
      <c r="AT164" s="112">
        <f t="shared" si="63"/>
        <v>0</v>
      </c>
      <c r="AU164" s="112">
        <f t="shared" si="63"/>
        <v>0</v>
      </c>
      <c r="AV164" s="112">
        <f t="shared" si="63"/>
        <v>0</v>
      </c>
      <c r="AW164" s="112">
        <f t="shared" si="63"/>
        <v>0</v>
      </c>
      <c r="AX164" s="112">
        <f t="shared" si="63"/>
        <v>0</v>
      </c>
      <c r="AY164" s="112">
        <f t="shared" si="63"/>
        <v>0</v>
      </c>
      <c r="AZ164" s="112">
        <f t="shared" si="63"/>
        <v>0</v>
      </c>
      <c r="BA164" s="112">
        <f t="shared" si="63"/>
        <v>0</v>
      </c>
      <c r="BB164" s="122">
        <f t="shared" si="9"/>
        <v>0</v>
      </c>
    </row>
    <row r="165" spans="1:54" customFormat="1" ht="60" x14ac:dyDescent="0.25">
      <c r="A165" s="48" t="s">
        <v>688</v>
      </c>
      <c r="B165" s="48" t="s">
        <v>688</v>
      </c>
      <c r="C165" s="48" t="s">
        <v>134</v>
      </c>
      <c r="D165" s="86" t="s">
        <v>679</v>
      </c>
      <c r="E165" s="18" t="str">
        <f>"Opdrachtnemer biedt "&amp;H165&amp;" ondersteuning waarbij de gestelde prioriteiten van meldingen in de SLA gelden.
Escalatiepaden zijn beschikbaar inclusief bereikbaarheidsinformatie."</f>
        <v>Opdrachtnemer biedt 5 x 9 ondersteuning waarbij de gestelde prioriteiten van meldingen in de SLA gelden.
Escalatiepaden zijn beschikbaar inclusief bereikbaarheidsinformatie.</v>
      </c>
      <c r="F165" s="17" t="s">
        <v>138</v>
      </c>
      <c r="G165" s="18" t="s">
        <v>182</v>
      </c>
      <c r="H165" s="16" t="str">
        <f>H163</f>
        <v>5 x 9</v>
      </c>
      <c r="I165" s="68" t="str">
        <f t="shared" si="61"/>
        <v>Nog te beantwoorden</v>
      </c>
      <c r="J165" s="22" t="s">
        <v>183</v>
      </c>
      <c r="K165" s="19" t="s">
        <v>689</v>
      </c>
      <c r="L165" s="81"/>
      <c r="M165" s="119"/>
      <c r="N165" s="119"/>
      <c r="O165" s="46"/>
      <c r="P165" s="39"/>
      <c r="Q165" s="34"/>
      <c r="W165" s="36" t="str">
        <f t="shared" si="64"/>
        <v>Uitvragen</v>
      </c>
      <c r="X165" s="52">
        <f t="shared" si="55"/>
        <v>1</v>
      </c>
      <c r="Y165" s="56" t="s">
        <v>688</v>
      </c>
      <c r="Z165" s="35">
        <v>1</v>
      </c>
      <c r="AA165" s="35">
        <v>1</v>
      </c>
      <c r="AB165" s="35"/>
      <c r="AC165" s="35">
        <v>1</v>
      </c>
      <c r="AD165" s="35"/>
      <c r="AE165" s="35"/>
      <c r="AF165" s="35"/>
      <c r="AG165" s="35"/>
      <c r="AH165" s="69"/>
      <c r="AI165" s="65">
        <v>2</v>
      </c>
      <c r="AJ165" s="65"/>
      <c r="AK165" s="66" t="str">
        <f t="shared" si="57"/>
        <v>ok</v>
      </c>
      <c r="AL165" s="66" t="str">
        <f t="shared" si="58"/>
        <v>ok</v>
      </c>
      <c r="AM165" s="111">
        <f t="shared" si="59"/>
        <v>0</v>
      </c>
      <c r="AN165" s="112">
        <f t="shared" si="63"/>
        <v>0</v>
      </c>
      <c r="AO165" s="112">
        <f t="shared" si="63"/>
        <v>0</v>
      </c>
      <c r="AP165" s="112">
        <f t="shared" si="63"/>
        <v>0</v>
      </c>
      <c r="AQ165" s="112">
        <f t="shared" si="63"/>
        <v>0</v>
      </c>
      <c r="AR165" s="112">
        <f t="shared" si="63"/>
        <v>0</v>
      </c>
      <c r="AS165" s="112">
        <f t="shared" si="63"/>
        <v>0</v>
      </c>
      <c r="AT165" s="112">
        <f t="shared" si="63"/>
        <v>0</v>
      </c>
      <c r="AU165" s="112">
        <f t="shared" si="63"/>
        <v>0</v>
      </c>
      <c r="AV165" s="112">
        <f t="shared" si="63"/>
        <v>0</v>
      </c>
      <c r="AW165" s="112">
        <f t="shared" si="63"/>
        <v>0</v>
      </c>
      <c r="AX165" s="112">
        <f t="shared" si="63"/>
        <v>0</v>
      </c>
      <c r="AY165" s="112">
        <f t="shared" si="63"/>
        <v>0</v>
      </c>
      <c r="AZ165" s="112">
        <f t="shared" si="63"/>
        <v>0</v>
      </c>
      <c r="BA165" s="112">
        <f t="shared" si="63"/>
        <v>0</v>
      </c>
      <c r="BB165" s="122">
        <f t="shared" si="9"/>
        <v>0</v>
      </c>
    </row>
    <row r="166" spans="1:54" customFormat="1" ht="108" x14ac:dyDescent="0.25">
      <c r="A166" s="48" t="s">
        <v>690</v>
      </c>
      <c r="B166" s="48" t="s">
        <v>690</v>
      </c>
      <c r="C166" s="48" t="s">
        <v>134</v>
      </c>
      <c r="D166" s="86" t="s">
        <v>679</v>
      </c>
      <c r="E166" s="18" t="s">
        <v>691</v>
      </c>
      <c r="F166" s="17" t="s">
        <v>138</v>
      </c>
      <c r="G166" s="18" t="s">
        <v>182</v>
      </c>
      <c r="H166" s="16"/>
      <c r="I166" s="68" t="str">
        <f t="shared" si="61"/>
        <v>Nog te beantwoorden</v>
      </c>
      <c r="J166" s="22" t="s">
        <v>183</v>
      </c>
      <c r="K166" s="19" t="s">
        <v>692</v>
      </c>
      <c r="L166" s="81"/>
      <c r="M166" s="119"/>
      <c r="N166" s="119"/>
      <c r="O166" s="46"/>
      <c r="P166" s="39"/>
      <c r="Q166" s="34"/>
      <c r="W166" s="36" t="str">
        <f t="shared" si="64"/>
        <v>Uitvragen</v>
      </c>
      <c r="X166" s="52">
        <f t="shared" si="55"/>
        <v>1</v>
      </c>
      <c r="Y166" s="56" t="s">
        <v>690</v>
      </c>
      <c r="Z166" s="35">
        <v>1</v>
      </c>
      <c r="AA166" s="35"/>
      <c r="AB166" s="35"/>
      <c r="AC166" s="35"/>
      <c r="AD166" s="35"/>
      <c r="AE166" s="35"/>
      <c r="AF166" s="35"/>
      <c r="AG166" s="35"/>
      <c r="AH166" s="69"/>
      <c r="AI166" s="65">
        <v>2</v>
      </c>
      <c r="AJ166" s="65"/>
      <c r="AK166" s="66" t="str">
        <f t="shared" si="57"/>
        <v>ok</v>
      </c>
      <c r="AL166" s="66" t="str">
        <f t="shared" si="58"/>
        <v>ok</v>
      </c>
      <c r="AM166" s="111">
        <f t="shared" si="59"/>
        <v>0</v>
      </c>
      <c r="AN166" s="112">
        <f t="shared" si="63"/>
        <v>0</v>
      </c>
      <c r="AO166" s="112">
        <f t="shared" si="63"/>
        <v>0</v>
      </c>
      <c r="AP166" s="112">
        <f t="shared" si="63"/>
        <v>0</v>
      </c>
      <c r="AQ166" s="112">
        <f t="shared" si="63"/>
        <v>0</v>
      </c>
      <c r="AR166" s="112">
        <f t="shared" si="63"/>
        <v>0</v>
      </c>
      <c r="AS166" s="112">
        <f t="shared" si="63"/>
        <v>0</v>
      </c>
      <c r="AT166" s="112">
        <f t="shared" si="63"/>
        <v>0</v>
      </c>
      <c r="AU166" s="112">
        <f t="shared" si="63"/>
        <v>0</v>
      </c>
      <c r="AV166" s="112">
        <f t="shared" si="63"/>
        <v>0</v>
      </c>
      <c r="AW166" s="112">
        <f t="shared" si="63"/>
        <v>0</v>
      </c>
      <c r="AX166" s="112">
        <f t="shared" si="63"/>
        <v>0</v>
      </c>
      <c r="AY166" s="112">
        <f t="shared" si="63"/>
        <v>0</v>
      </c>
      <c r="AZ166" s="112">
        <f t="shared" si="63"/>
        <v>0</v>
      </c>
      <c r="BA166" s="112">
        <f t="shared" si="63"/>
        <v>0</v>
      </c>
      <c r="BB166" s="122">
        <f t="shared" si="9"/>
        <v>0</v>
      </c>
    </row>
    <row r="167" spans="1:54" customFormat="1" ht="84" x14ac:dyDescent="0.25">
      <c r="A167" s="48" t="s">
        <v>693</v>
      </c>
      <c r="B167" s="48" t="s">
        <v>693</v>
      </c>
      <c r="C167" s="48" t="s">
        <v>134</v>
      </c>
      <c r="D167" s="86" t="s">
        <v>679</v>
      </c>
      <c r="E167" s="18" t="s">
        <v>694</v>
      </c>
      <c r="F167" s="17" t="s">
        <v>138</v>
      </c>
      <c r="G167" s="18" t="s">
        <v>182</v>
      </c>
      <c r="H167" s="16"/>
      <c r="I167" s="68" t="str">
        <f t="shared" si="61"/>
        <v>Nog te beantwoorden</v>
      </c>
      <c r="J167" s="22" t="s">
        <v>183</v>
      </c>
      <c r="K167" s="19" t="s">
        <v>261</v>
      </c>
      <c r="L167" s="81"/>
      <c r="M167" s="119"/>
      <c r="N167" s="119"/>
      <c r="O167" s="46"/>
      <c r="P167" s="39"/>
      <c r="Q167" s="34"/>
      <c r="W167" s="36" t="str">
        <f t="shared" si="64"/>
        <v>Uitvragen</v>
      </c>
      <c r="X167" s="52">
        <f t="shared" si="55"/>
        <v>1</v>
      </c>
      <c r="Y167" s="56" t="s">
        <v>693</v>
      </c>
      <c r="Z167" s="35">
        <v>1</v>
      </c>
      <c r="AA167" s="35">
        <v>1</v>
      </c>
      <c r="AB167" s="35"/>
      <c r="AC167" s="35">
        <v>1</v>
      </c>
      <c r="AD167" s="35"/>
      <c r="AE167" s="35"/>
      <c r="AF167" s="35"/>
      <c r="AG167" s="35"/>
      <c r="AH167" s="69"/>
      <c r="AI167" s="65">
        <v>2</v>
      </c>
      <c r="AJ167" s="65"/>
      <c r="AK167" s="66" t="str">
        <f t="shared" si="57"/>
        <v>ok</v>
      </c>
      <c r="AL167" s="66" t="str">
        <f t="shared" si="58"/>
        <v>ok</v>
      </c>
      <c r="AM167" s="111">
        <f t="shared" si="59"/>
        <v>0</v>
      </c>
      <c r="AN167" s="112">
        <f t="shared" si="63"/>
        <v>0</v>
      </c>
      <c r="AO167" s="112">
        <f t="shared" si="63"/>
        <v>0</v>
      </c>
      <c r="AP167" s="112">
        <f t="shared" si="63"/>
        <v>0</v>
      </c>
      <c r="AQ167" s="112">
        <f t="shared" si="63"/>
        <v>0</v>
      </c>
      <c r="AR167" s="112">
        <f t="shared" si="63"/>
        <v>0</v>
      </c>
      <c r="AS167" s="112">
        <f t="shared" si="63"/>
        <v>0</v>
      </c>
      <c r="AT167" s="112">
        <f t="shared" si="63"/>
        <v>0</v>
      </c>
      <c r="AU167" s="112">
        <f t="shared" si="63"/>
        <v>0</v>
      </c>
      <c r="AV167" s="112">
        <f t="shared" si="63"/>
        <v>0</v>
      </c>
      <c r="AW167" s="112">
        <f t="shared" si="63"/>
        <v>0</v>
      </c>
      <c r="AX167" s="112">
        <f t="shared" si="63"/>
        <v>0</v>
      </c>
      <c r="AY167" s="112">
        <f t="shared" si="63"/>
        <v>0</v>
      </c>
      <c r="AZ167" s="112">
        <f t="shared" si="63"/>
        <v>0</v>
      </c>
      <c r="BA167" s="112">
        <f t="shared" si="63"/>
        <v>0</v>
      </c>
      <c r="BB167" s="122">
        <f t="shared" si="9"/>
        <v>0</v>
      </c>
    </row>
    <row r="168" spans="1:54" customFormat="1" ht="72" x14ac:dyDescent="0.25">
      <c r="A168" s="48" t="s">
        <v>695</v>
      </c>
      <c r="B168" s="48" t="s">
        <v>695</v>
      </c>
      <c r="C168" s="48" t="s">
        <v>134</v>
      </c>
      <c r="D168" s="86" t="s">
        <v>679</v>
      </c>
      <c r="E168" s="18" t="s">
        <v>696</v>
      </c>
      <c r="F168" s="17" t="s">
        <v>138</v>
      </c>
      <c r="G168" s="18" t="s">
        <v>182</v>
      </c>
      <c r="H168" s="16"/>
      <c r="I168" s="68" t="str">
        <f t="shared" si="61"/>
        <v>Nog te beantwoorden</v>
      </c>
      <c r="J168" s="22" t="s">
        <v>183</v>
      </c>
      <c r="K168" s="19" t="s">
        <v>261</v>
      </c>
      <c r="L168" s="81"/>
      <c r="M168" s="119"/>
      <c r="N168" s="119"/>
      <c r="O168" s="46"/>
      <c r="P168" s="39"/>
      <c r="Q168" s="34"/>
      <c r="W168" s="36" t="str">
        <f t="shared" si="64"/>
        <v>Uitvragen</v>
      </c>
      <c r="X168" s="52">
        <f t="shared" si="55"/>
        <v>1</v>
      </c>
      <c r="Y168" s="56" t="s">
        <v>695</v>
      </c>
      <c r="Z168" s="35">
        <v>1</v>
      </c>
      <c r="AA168" s="35">
        <v>1</v>
      </c>
      <c r="AB168" s="35"/>
      <c r="AC168" s="35">
        <v>1</v>
      </c>
      <c r="AD168" s="35"/>
      <c r="AE168" s="35"/>
      <c r="AF168" s="35"/>
      <c r="AG168" s="35"/>
      <c r="AH168" s="69"/>
      <c r="AI168" s="65">
        <v>2</v>
      </c>
      <c r="AJ168" s="65"/>
      <c r="AK168" s="66" t="str">
        <f t="shared" si="57"/>
        <v>ok</v>
      </c>
      <c r="AL168" s="66" t="str">
        <f t="shared" si="58"/>
        <v>ok</v>
      </c>
      <c r="AM168" s="111">
        <f t="shared" si="59"/>
        <v>0</v>
      </c>
      <c r="AN168" s="112">
        <f t="shared" si="63"/>
        <v>0</v>
      </c>
      <c r="AO168" s="112">
        <f t="shared" si="63"/>
        <v>0</v>
      </c>
      <c r="AP168" s="112">
        <f t="shared" si="63"/>
        <v>0</v>
      </c>
      <c r="AQ168" s="112">
        <f t="shared" si="63"/>
        <v>0</v>
      </c>
      <c r="AR168" s="112">
        <f t="shared" si="63"/>
        <v>0</v>
      </c>
      <c r="AS168" s="112">
        <f t="shared" si="63"/>
        <v>0</v>
      </c>
      <c r="AT168" s="112">
        <f t="shared" si="63"/>
        <v>0</v>
      </c>
      <c r="AU168" s="112">
        <f t="shared" si="63"/>
        <v>0</v>
      </c>
      <c r="AV168" s="112">
        <f t="shared" si="63"/>
        <v>0</v>
      </c>
      <c r="AW168" s="112">
        <f t="shared" si="63"/>
        <v>0</v>
      </c>
      <c r="AX168" s="112">
        <f t="shared" si="63"/>
        <v>0</v>
      </c>
      <c r="AY168" s="112">
        <f t="shared" si="63"/>
        <v>0</v>
      </c>
      <c r="AZ168" s="112">
        <f t="shared" si="63"/>
        <v>0</v>
      </c>
      <c r="BA168" s="112">
        <f t="shared" si="63"/>
        <v>0</v>
      </c>
      <c r="BB168" s="122">
        <f t="shared" si="9"/>
        <v>0</v>
      </c>
    </row>
    <row r="169" spans="1:54" customFormat="1" ht="72" x14ac:dyDescent="0.25">
      <c r="A169" s="48" t="s">
        <v>697</v>
      </c>
      <c r="B169" s="48" t="s">
        <v>697</v>
      </c>
      <c r="C169" s="48" t="s">
        <v>134</v>
      </c>
      <c r="D169" s="86" t="s">
        <v>679</v>
      </c>
      <c r="E169" s="20" t="s">
        <v>698</v>
      </c>
      <c r="F169" s="17" t="s">
        <v>398</v>
      </c>
      <c r="G169" s="18" t="s">
        <v>182</v>
      </c>
      <c r="H169" s="16"/>
      <c r="I169" s="68" t="str">
        <f t="shared" si="61"/>
        <v>Vraag vervallen</v>
      </c>
      <c r="J169" s="22" t="s">
        <v>183</v>
      </c>
      <c r="K169" s="19" t="s">
        <v>699</v>
      </c>
      <c r="L169" s="81"/>
      <c r="M169" s="119"/>
      <c r="N169" s="119"/>
      <c r="O169" s="46"/>
      <c r="P169" s="39"/>
      <c r="Q169" s="34"/>
      <c r="W169" s="36" t="str">
        <f t="shared" si="64"/>
        <v>Vervallen</v>
      </c>
      <c r="X169" s="52">
        <f t="shared" ref="X169:X195" si="65">IF(OR(AND(LEFT(E169,9)&lt;&gt;"Voeg hier",_KnockOut="Ja",OR(F169="Knockout Eis",F169="Gunningscriteria")),AND(_Verificatie="Ja",OR(F169="Verificatie",F169="Gewenst"))),1,-1)</f>
        <v>1</v>
      </c>
      <c r="Y169" s="56" t="s">
        <v>697</v>
      </c>
      <c r="Z169" s="35">
        <v>1</v>
      </c>
      <c r="AA169" s="35">
        <v>1</v>
      </c>
      <c r="AB169" s="35"/>
      <c r="AC169" s="35">
        <v>1</v>
      </c>
      <c r="AD169" s="35"/>
      <c r="AE169" s="35"/>
      <c r="AF169" s="35"/>
      <c r="AG169" s="35"/>
      <c r="AH169" s="69"/>
      <c r="AI169" s="65">
        <v>1</v>
      </c>
      <c r="AJ169" s="65"/>
      <c r="AK169" s="66" t="str">
        <f t="shared" si="57"/>
        <v>nok</v>
      </c>
      <c r="AL169" s="66" t="str">
        <f t="shared" si="58"/>
        <v>ok</v>
      </c>
      <c r="AM169" s="111">
        <f t="shared" si="59"/>
        <v>0</v>
      </c>
      <c r="AN169" s="112">
        <f t="shared" si="63"/>
        <v>0</v>
      </c>
      <c r="AO169" s="112">
        <f t="shared" si="63"/>
        <v>0</v>
      </c>
      <c r="AP169" s="112">
        <f t="shared" si="63"/>
        <v>0</v>
      </c>
      <c r="AQ169" s="112">
        <f t="shared" si="63"/>
        <v>0</v>
      </c>
      <c r="AR169" s="112">
        <f t="shared" si="63"/>
        <v>0</v>
      </c>
      <c r="AS169" s="112">
        <f t="shared" si="63"/>
        <v>0</v>
      </c>
      <c r="AT169" s="112">
        <f t="shared" si="63"/>
        <v>0</v>
      </c>
      <c r="AU169" s="112">
        <f t="shared" si="63"/>
        <v>0</v>
      </c>
      <c r="AV169" s="112">
        <f t="shared" si="63"/>
        <v>0</v>
      </c>
      <c r="AW169" s="112">
        <f t="shared" si="63"/>
        <v>0</v>
      </c>
      <c r="AX169" s="112">
        <f t="shared" si="63"/>
        <v>0</v>
      </c>
      <c r="AY169" s="112">
        <f t="shared" si="63"/>
        <v>0</v>
      </c>
      <c r="AZ169" s="112">
        <f t="shared" si="63"/>
        <v>0</v>
      </c>
      <c r="BA169" s="112">
        <f t="shared" si="63"/>
        <v>0</v>
      </c>
      <c r="BB169" s="122">
        <f t="shared" si="9"/>
        <v>0</v>
      </c>
    </row>
    <row r="170" spans="1:54" customFormat="1" ht="60" x14ac:dyDescent="0.25">
      <c r="A170" s="48" t="s">
        <v>700</v>
      </c>
      <c r="B170" s="48" t="s">
        <v>700</v>
      </c>
      <c r="C170" s="48" t="s">
        <v>134</v>
      </c>
      <c r="D170" s="86" t="s">
        <v>679</v>
      </c>
      <c r="E170" s="18" t="s">
        <v>701</v>
      </c>
      <c r="F170" s="17" t="s">
        <v>138</v>
      </c>
      <c r="G170" s="18" t="s">
        <v>182</v>
      </c>
      <c r="H170" s="16"/>
      <c r="I170" s="68" t="str">
        <f t="shared" si="61"/>
        <v>Vraag vervallen</v>
      </c>
      <c r="J170" s="22" t="s">
        <v>183</v>
      </c>
      <c r="K170" s="19" t="s">
        <v>702</v>
      </c>
      <c r="L170" s="81"/>
      <c r="M170" s="119"/>
      <c r="N170" s="119"/>
      <c r="O170" s="46"/>
      <c r="P170" s="39"/>
      <c r="Q170" s="34"/>
      <c r="W170" s="36" t="str">
        <f t="shared" si="64"/>
        <v>Vervallen</v>
      </c>
      <c r="X170" s="52">
        <f t="shared" si="65"/>
        <v>1</v>
      </c>
      <c r="Y170" s="56" t="s">
        <v>700</v>
      </c>
      <c r="Z170" s="35">
        <v>1</v>
      </c>
      <c r="AA170" s="35">
        <v>1</v>
      </c>
      <c r="AB170" s="35"/>
      <c r="AC170" s="35">
        <v>1</v>
      </c>
      <c r="AD170" s="35"/>
      <c r="AE170" s="35"/>
      <c r="AF170" s="35"/>
      <c r="AG170" s="35"/>
      <c r="AH170" s="69"/>
      <c r="AI170" s="65">
        <v>1</v>
      </c>
      <c r="AJ170" s="65"/>
      <c r="AK170" s="66" t="str">
        <f t="shared" si="57"/>
        <v>nok</v>
      </c>
      <c r="AL170" s="66" t="str">
        <f t="shared" si="58"/>
        <v>ok</v>
      </c>
      <c r="AM170" s="111">
        <f t="shared" si="59"/>
        <v>0</v>
      </c>
      <c r="AN170" s="112">
        <f t="shared" si="63"/>
        <v>0</v>
      </c>
      <c r="AO170" s="112">
        <f t="shared" si="63"/>
        <v>0</v>
      </c>
      <c r="AP170" s="112">
        <f t="shared" si="63"/>
        <v>0</v>
      </c>
      <c r="AQ170" s="112">
        <f t="shared" si="63"/>
        <v>0</v>
      </c>
      <c r="AR170" s="112">
        <f t="shared" si="63"/>
        <v>0</v>
      </c>
      <c r="AS170" s="112">
        <f t="shared" si="63"/>
        <v>0</v>
      </c>
      <c r="AT170" s="112">
        <f t="shared" si="63"/>
        <v>0</v>
      </c>
      <c r="AU170" s="112">
        <f t="shared" si="63"/>
        <v>0</v>
      </c>
      <c r="AV170" s="112">
        <f t="shared" si="63"/>
        <v>0</v>
      </c>
      <c r="AW170" s="112">
        <f t="shared" si="63"/>
        <v>0</v>
      </c>
      <c r="AX170" s="112">
        <f t="shared" si="63"/>
        <v>0</v>
      </c>
      <c r="AY170" s="112">
        <f t="shared" si="63"/>
        <v>0</v>
      </c>
      <c r="AZ170" s="112">
        <f t="shared" si="63"/>
        <v>0</v>
      </c>
      <c r="BA170" s="112">
        <f t="shared" si="63"/>
        <v>0</v>
      </c>
      <c r="BB170" s="122">
        <f t="shared" si="9"/>
        <v>0</v>
      </c>
    </row>
    <row r="171" spans="1:54" customFormat="1" ht="84" x14ac:dyDescent="0.25">
      <c r="A171" s="48" t="s">
        <v>703</v>
      </c>
      <c r="B171" s="48" t="s">
        <v>703</v>
      </c>
      <c r="C171" s="48" t="s">
        <v>134</v>
      </c>
      <c r="D171" s="86" t="s">
        <v>679</v>
      </c>
      <c r="E171" s="18" t="str">
        <f>IF(_BivB="Midden","De beschikbaarheid van het aangeboden Systeem bedraagt 99,8%. Aangekondigd en gepland onderhoud doet geen afbreuk aan de beschikbaarheid.",IF(_BivB="Hoog","De beschikbaarheid van het aangeboden Systeem bedraagt 99,99%. Aangekondigd en gepland onderhoud doet geen afbreuk aan de beschikbaarheid.","Vraag vervallen."))</f>
        <v>De beschikbaarheid van het aangeboden Systeem bedraagt 99,8%. Aangekondigd en gepland onderhoud doet geen afbreuk aan de beschikbaarheid.</v>
      </c>
      <c r="F171" s="17" t="s">
        <v>195</v>
      </c>
      <c r="G171" s="18" t="s">
        <v>182</v>
      </c>
      <c r="H171" s="16"/>
      <c r="I171" s="68" t="str">
        <f t="shared" si="61"/>
        <v>Nog te beantwoorden</v>
      </c>
      <c r="J171" s="22" t="s">
        <v>183</v>
      </c>
      <c r="K171" s="19" t="s">
        <v>704</v>
      </c>
      <c r="L171" s="81"/>
      <c r="M171" s="119"/>
      <c r="N171" s="119"/>
      <c r="O171" s="46"/>
      <c r="P171" s="39"/>
      <c r="Q171" s="34"/>
      <c r="W171" s="36" t="str">
        <f t="shared" si="64"/>
        <v>Uitvragen</v>
      </c>
      <c r="X171" s="52">
        <f t="shared" si="65"/>
        <v>1</v>
      </c>
      <c r="Y171" s="56" t="s">
        <v>703</v>
      </c>
      <c r="Z171" s="35">
        <v>1</v>
      </c>
      <c r="AA171" s="35">
        <v>1</v>
      </c>
      <c r="AB171" s="35"/>
      <c r="AC171" s="35">
        <v>1</v>
      </c>
      <c r="AD171" s="35"/>
      <c r="AE171" s="35"/>
      <c r="AF171" s="35"/>
      <c r="AG171" s="35"/>
      <c r="AH171" s="69"/>
      <c r="AI171" s="65">
        <v>2</v>
      </c>
      <c r="AJ171" s="65"/>
      <c r="AK171" s="66" t="str">
        <f t="shared" si="57"/>
        <v>ok</v>
      </c>
      <c r="AL171" s="66" t="str">
        <f t="shared" si="58"/>
        <v>ok</v>
      </c>
      <c r="AM171" s="111">
        <f t="shared" si="59"/>
        <v>0</v>
      </c>
      <c r="AN171" s="112">
        <f t="shared" si="63"/>
        <v>0</v>
      </c>
      <c r="AO171" s="112">
        <f t="shared" si="63"/>
        <v>0</v>
      </c>
      <c r="AP171" s="112">
        <f t="shared" si="63"/>
        <v>0</v>
      </c>
      <c r="AQ171" s="112">
        <f t="shared" si="63"/>
        <v>0</v>
      </c>
      <c r="AR171" s="112">
        <f t="shared" si="63"/>
        <v>0</v>
      </c>
      <c r="AS171" s="112">
        <f t="shared" si="63"/>
        <v>0</v>
      </c>
      <c r="AT171" s="112">
        <f t="shared" si="63"/>
        <v>0</v>
      </c>
      <c r="AU171" s="112">
        <f t="shared" si="63"/>
        <v>0</v>
      </c>
      <c r="AV171" s="112">
        <f t="shared" si="63"/>
        <v>0</v>
      </c>
      <c r="AW171" s="112">
        <f t="shared" si="63"/>
        <v>0</v>
      </c>
      <c r="AX171" s="112">
        <f t="shared" si="63"/>
        <v>0</v>
      </c>
      <c r="AY171" s="112">
        <f t="shared" si="63"/>
        <v>0</v>
      </c>
      <c r="AZ171" s="112">
        <f t="shared" si="63"/>
        <v>0</v>
      </c>
      <c r="BA171" s="112">
        <f t="shared" si="63"/>
        <v>0</v>
      </c>
      <c r="BB171" s="122">
        <f t="shared" si="9"/>
        <v>0</v>
      </c>
    </row>
    <row r="172" spans="1:54" customFormat="1" ht="72" x14ac:dyDescent="0.25">
      <c r="A172" s="48" t="s">
        <v>705</v>
      </c>
      <c r="B172" s="48" t="s">
        <v>705</v>
      </c>
      <c r="C172" s="48" t="s">
        <v>134</v>
      </c>
      <c r="D172" s="86" t="s">
        <v>522</v>
      </c>
      <c r="E172" s="18" t="s">
        <v>706</v>
      </c>
      <c r="F172" s="17" t="s">
        <v>138</v>
      </c>
      <c r="G172" s="18" t="s">
        <v>182</v>
      </c>
      <c r="H172" s="16"/>
      <c r="I172" s="68" t="str">
        <f t="shared" si="61"/>
        <v>Nog te beantwoorden</v>
      </c>
      <c r="J172" s="22" t="s">
        <v>183</v>
      </c>
      <c r="K172" s="19" t="s">
        <v>707</v>
      </c>
      <c r="L172" s="81"/>
      <c r="M172" s="119"/>
      <c r="N172" s="119"/>
      <c r="O172" s="46"/>
      <c r="P172" s="39"/>
      <c r="Q172" s="34"/>
      <c r="W172" s="36" t="str">
        <f t="shared" si="64"/>
        <v>Uitvragen</v>
      </c>
      <c r="X172" s="52">
        <f t="shared" si="65"/>
        <v>1</v>
      </c>
      <c r="Y172" s="56" t="s">
        <v>705</v>
      </c>
      <c r="Z172" s="35">
        <v>1</v>
      </c>
      <c r="AA172" s="35">
        <v>1</v>
      </c>
      <c r="AB172" s="35"/>
      <c r="AC172" s="35">
        <v>1</v>
      </c>
      <c r="AD172" s="35"/>
      <c r="AE172" s="35"/>
      <c r="AF172" s="35"/>
      <c r="AG172" s="35"/>
      <c r="AH172" s="69"/>
      <c r="AI172" s="65"/>
      <c r="AJ172" s="65"/>
      <c r="AK172" s="66" t="str">
        <f t="shared" si="57"/>
        <v>ok</v>
      </c>
      <c r="AL172" s="66" t="str">
        <f t="shared" si="58"/>
        <v>ok</v>
      </c>
      <c r="AM172" s="111">
        <f t="shared" si="59"/>
        <v>0</v>
      </c>
      <c r="AN172" s="112">
        <f t="shared" ref="AN172:BA180" si="66">IF(AND(AN$1="Nee",$C172=AN$2),-1,0)</f>
        <v>0</v>
      </c>
      <c r="AO172" s="112">
        <f t="shared" si="66"/>
        <v>0</v>
      </c>
      <c r="AP172" s="112">
        <f t="shared" si="66"/>
        <v>0</v>
      </c>
      <c r="AQ172" s="112">
        <f t="shared" si="66"/>
        <v>0</v>
      </c>
      <c r="AR172" s="112">
        <f t="shared" si="66"/>
        <v>0</v>
      </c>
      <c r="AS172" s="112">
        <f t="shared" si="66"/>
        <v>0</v>
      </c>
      <c r="AT172" s="112">
        <f t="shared" si="66"/>
        <v>0</v>
      </c>
      <c r="AU172" s="112">
        <f t="shared" si="66"/>
        <v>0</v>
      </c>
      <c r="AV172" s="112">
        <f t="shared" si="66"/>
        <v>0</v>
      </c>
      <c r="AW172" s="112">
        <f t="shared" si="66"/>
        <v>0</v>
      </c>
      <c r="AX172" s="112">
        <f t="shared" si="66"/>
        <v>0</v>
      </c>
      <c r="AY172" s="112">
        <f t="shared" si="66"/>
        <v>0</v>
      </c>
      <c r="AZ172" s="112">
        <f t="shared" si="66"/>
        <v>0</v>
      </c>
      <c r="BA172" s="112">
        <f t="shared" si="66"/>
        <v>0</v>
      </c>
      <c r="BB172" s="122">
        <f t="shared" si="9"/>
        <v>0</v>
      </c>
    </row>
    <row r="173" spans="1:54" customFormat="1" ht="72" x14ac:dyDescent="0.25">
      <c r="A173" s="48" t="s">
        <v>708</v>
      </c>
      <c r="B173" s="48" t="s">
        <v>708</v>
      </c>
      <c r="C173" s="48" t="s">
        <v>134</v>
      </c>
      <c r="D173" s="86" t="s">
        <v>522</v>
      </c>
      <c r="E173" s="18" t="s">
        <v>709</v>
      </c>
      <c r="F173" s="17" t="s">
        <v>138</v>
      </c>
      <c r="G173" s="18" t="s">
        <v>182</v>
      </c>
      <c r="H173" s="16"/>
      <c r="I173" s="68" t="str">
        <f t="shared" si="61"/>
        <v>Nog te beantwoorden</v>
      </c>
      <c r="J173" s="129" t="s">
        <v>380</v>
      </c>
      <c r="K173" s="19" t="s">
        <v>710</v>
      </c>
      <c r="L173" s="81"/>
      <c r="M173" s="119"/>
      <c r="N173" s="119"/>
      <c r="O173" s="46"/>
      <c r="P173" s="39"/>
      <c r="Q173" s="34"/>
      <c r="W173" s="36" t="str">
        <f t="shared" si="64"/>
        <v>Uitvragen</v>
      </c>
      <c r="X173" s="52">
        <f t="shared" si="65"/>
        <v>1</v>
      </c>
      <c r="Y173" s="56" t="s">
        <v>708</v>
      </c>
      <c r="Z173" s="35">
        <v>1</v>
      </c>
      <c r="AA173" s="35">
        <v>1</v>
      </c>
      <c r="AB173" s="35"/>
      <c r="AC173" s="35">
        <v>1</v>
      </c>
      <c r="AD173" s="35"/>
      <c r="AE173" s="35"/>
      <c r="AF173" s="35"/>
      <c r="AG173" s="35"/>
      <c r="AH173" s="69"/>
      <c r="AI173" s="65">
        <v>2</v>
      </c>
      <c r="AJ173" s="65"/>
      <c r="AK173" s="66" t="str">
        <f t="shared" si="57"/>
        <v>ok</v>
      </c>
      <c r="AL173" s="66" t="str">
        <f t="shared" si="58"/>
        <v>ok</v>
      </c>
      <c r="AM173" s="111">
        <f t="shared" si="59"/>
        <v>0</v>
      </c>
      <c r="AN173" s="112">
        <f t="shared" si="66"/>
        <v>0</v>
      </c>
      <c r="AO173" s="112">
        <f t="shared" si="66"/>
        <v>0</v>
      </c>
      <c r="AP173" s="112">
        <f t="shared" si="66"/>
        <v>0</v>
      </c>
      <c r="AQ173" s="112">
        <f t="shared" si="66"/>
        <v>0</v>
      </c>
      <c r="AR173" s="112">
        <f t="shared" si="66"/>
        <v>0</v>
      </c>
      <c r="AS173" s="112">
        <f t="shared" si="66"/>
        <v>0</v>
      </c>
      <c r="AT173" s="112">
        <f t="shared" si="66"/>
        <v>0</v>
      </c>
      <c r="AU173" s="112">
        <f t="shared" si="66"/>
        <v>0</v>
      </c>
      <c r="AV173" s="112">
        <f t="shared" si="66"/>
        <v>0</v>
      </c>
      <c r="AW173" s="112">
        <f t="shared" si="66"/>
        <v>0</v>
      </c>
      <c r="AX173" s="112">
        <f t="shared" si="66"/>
        <v>0</v>
      </c>
      <c r="AY173" s="112">
        <f t="shared" si="66"/>
        <v>0</v>
      </c>
      <c r="AZ173" s="112">
        <f t="shared" si="66"/>
        <v>0</v>
      </c>
      <c r="BA173" s="112">
        <f t="shared" si="66"/>
        <v>0</v>
      </c>
      <c r="BB173" s="122">
        <f t="shared" si="9"/>
        <v>0</v>
      </c>
    </row>
    <row r="174" spans="1:54" customFormat="1" ht="72" x14ac:dyDescent="0.25">
      <c r="A174" s="48" t="s">
        <v>711</v>
      </c>
      <c r="B174" s="48" t="s">
        <v>711</v>
      </c>
      <c r="C174" s="48" t="s">
        <v>134</v>
      </c>
      <c r="D174" s="86" t="s">
        <v>522</v>
      </c>
      <c r="E174" s="58" t="s">
        <v>712</v>
      </c>
      <c r="F174" s="17" t="s">
        <v>138</v>
      </c>
      <c r="G174" s="18" t="s">
        <v>182</v>
      </c>
      <c r="H174" s="16"/>
      <c r="I174" s="68" t="str">
        <f t="shared" si="61"/>
        <v>Vraag vervallen</v>
      </c>
      <c r="J174" s="129" t="s">
        <v>380</v>
      </c>
      <c r="K174" s="19" t="s">
        <v>713</v>
      </c>
      <c r="L174" s="81"/>
      <c r="M174" s="119"/>
      <c r="N174" s="119"/>
      <c r="O174" s="46"/>
      <c r="P174" s="39"/>
      <c r="Q174" s="34"/>
      <c r="W174" s="36" t="str">
        <f t="shared" si="64"/>
        <v>Vervallen</v>
      </c>
      <c r="X174" s="52">
        <f t="shared" si="65"/>
        <v>1</v>
      </c>
      <c r="Y174" s="56" t="s">
        <v>711</v>
      </c>
      <c r="Z174" s="35"/>
      <c r="AA174" s="35"/>
      <c r="AB174" s="35"/>
      <c r="AC174" s="35">
        <v>1</v>
      </c>
      <c r="AD174" s="35"/>
      <c r="AE174" s="35"/>
      <c r="AF174" s="35"/>
      <c r="AG174" s="35"/>
      <c r="AH174" s="69"/>
      <c r="AI174" s="65"/>
      <c r="AJ174" s="65"/>
      <c r="AK174" s="66" t="str">
        <f t="shared" si="57"/>
        <v>ok</v>
      </c>
      <c r="AL174" s="66" t="str">
        <f t="shared" si="58"/>
        <v>ok</v>
      </c>
      <c r="AM174" s="111">
        <f t="shared" si="59"/>
        <v>0</v>
      </c>
      <c r="AN174" s="112">
        <f t="shared" si="66"/>
        <v>0</v>
      </c>
      <c r="AO174" s="112">
        <f t="shared" si="66"/>
        <v>0</v>
      </c>
      <c r="AP174" s="112">
        <f t="shared" si="66"/>
        <v>0</v>
      </c>
      <c r="AQ174" s="112">
        <f t="shared" si="66"/>
        <v>0</v>
      </c>
      <c r="AR174" s="112">
        <f t="shared" si="66"/>
        <v>0</v>
      </c>
      <c r="AS174" s="112">
        <f t="shared" si="66"/>
        <v>0</v>
      </c>
      <c r="AT174" s="112">
        <f t="shared" si="66"/>
        <v>0</v>
      </c>
      <c r="AU174" s="112">
        <f t="shared" si="66"/>
        <v>0</v>
      </c>
      <c r="AV174" s="112">
        <f t="shared" si="66"/>
        <v>0</v>
      </c>
      <c r="AW174" s="112">
        <f t="shared" si="66"/>
        <v>0</v>
      </c>
      <c r="AX174" s="112">
        <f t="shared" si="66"/>
        <v>0</v>
      </c>
      <c r="AY174" s="112">
        <f t="shared" si="66"/>
        <v>0</v>
      </c>
      <c r="AZ174" s="112">
        <f t="shared" si="66"/>
        <v>0</v>
      </c>
      <c r="BA174" s="112">
        <f t="shared" si="66"/>
        <v>0</v>
      </c>
      <c r="BB174" s="122">
        <f t="shared" si="9"/>
        <v>0</v>
      </c>
    </row>
    <row r="175" spans="1:54" customFormat="1" ht="60" x14ac:dyDescent="0.25">
      <c r="A175" s="48" t="s">
        <v>714</v>
      </c>
      <c r="B175" s="48" t="s">
        <v>714</v>
      </c>
      <c r="C175" s="48" t="s">
        <v>134</v>
      </c>
      <c r="D175" s="86" t="s">
        <v>522</v>
      </c>
      <c r="E175" s="18" t="s">
        <v>715</v>
      </c>
      <c r="F175" s="17" t="s">
        <v>138</v>
      </c>
      <c r="G175" s="18" t="s">
        <v>182</v>
      </c>
      <c r="H175" s="16"/>
      <c r="I175" s="68" t="str">
        <f t="shared" si="61"/>
        <v>Nog te beantwoorden</v>
      </c>
      <c r="J175" s="22" t="s">
        <v>183</v>
      </c>
      <c r="K175" s="44"/>
      <c r="L175" s="81"/>
      <c r="M175" s="119"/>
      <c r="N175" s="119"/>
      <c r="O175" s="46"/>
      <c r="P175" s="39"/>
      <c r="Q175" s="34"/>
      <c r="W175" s="36" t="str">
        <f t="shared" si="64"/>
        <v>Uitvragen</v>
      </c>
      <c r="X175" s="52">
        <f t="shared" si="65"/>
        <v>1</v>
      </c>
      <c r="Y175" s="56" t="s">
        <v>714</v>
      </c>
      <c r="Z175" s="35">
        <v>1</v>
      </c>
      <c r="AA175" s="35">
        <v>1</v>
      </c>
      <c r="AB175" s="35"/>
      <c r="AC175" s="35"/>
      <c r="AD175" s="35"/>
      <c r="AE175" s="35"/>
      <c r="AF175" s="35"/>
      <c r="AG175" s="35"/>
      <c r="AH175" s="69"/>
      <c r="AI175" s="65">
        <v>2</v>
      </c>
      <c r="AJ175" s="65"/>
      <c r="AK175" s="66" t="str">
        <f t="shared" si="57"/>
        <v>ok</v>
      </c>
      <c r="AL175" s="66" t="str">
        <f t="shared" si="58"/>
        <v>ok</v>
      </c>
      <c r="AM175" s="111">
        <f t="shared" si="59"/>
        <v>0</v>
      </c>
      <c r="AN175" s="112">
        <f t="shared" si="66"/>
        <v>0</v>
      </c>
      <c r="AO175" s="112">
        <f t="shared" si="66"/>
        <v>0</v>
      </c>
      <c r="AP175" s="112">
        <f t="shared" si="66"/>
        <v>0</v>
      </c>
      <c r="AQ175" s="112">
        <f t="shared" si="66"/>
        <v>0</v>
      </c>
      <c r="AR175" s="112">
        <f t="shared" si="66"/>
        <v>0</v>
      </c>
      <c r="AS175" s="112">
        <f t="shared" si="66"/>
        <v>0</v>
      </c>
      <c r="AT175" s="112">
        <f t="shared" si="66"/>
        <v>0</v>
      </c>
      <c r="AU175" s="112">
        <f t="shared" si="66"/>
        <v>0</v>
      </c>
      <c r="AV175" s="112">
        <f t="shared" si="66"/>
        <v>0</v>
      </c>
      <c r="AW175" s="112">
        <f t="shared" si="66"/>
        <v>0</v>
      </c>
      <c r="AX175" s="112">
        <f t="shared" si="66"/>
        <v>0</v>
      </c>
      <c r="AY175" s="112">
        <f t="shared" si="66"/>
        <v>0</v>
      </c>
      <c r="AZ175" s="112">
        <f t="shared" si="66"/>
        <v>0</v>
      </c>
      <c r="BA175" s="112">
        <f t="shared" si="66"/>
        <v>0</v>
      </c>
      <c r="BB175" s="122">
        <f t="shared" si="9"/>
        <v>0</v>
      </c>
    </row>
    <row r="176" spans="1:54" customFormat="1" ht="48" x14ac:dyDescent="0.25">
      <c r="A176" s="48" t="s">
        <v>716</v>
      </c>
      <c r="B176" s="48" t="s">
        <v>716</v>
      </c>
      <c r="C176" s="48" t="s">
        <v>134</v>
      </c>
      <c r="D176" s="86" t="s">
        <v>522</v>
      </c>
      <c r="E176" s="18" t="s">
        <v>717</v>
      </c>
      <c r="F176" s="17" t="s">
        <v>195</v>
      </c>
      <c r="G176" s="18" t="s">
        <v>182</v>
      </c>
      <c r="H176" s="16"/>
      <c r="I176" s="68" t="str">
        <f t="shared" si="61"/>
        <v>Nog te beantwoorden</v>
      </c>
      <c r="J176" s="22" t="s">
        <v>183</v>
      </c>
      <c r="K176" s="19" t="s">
        <v>718</v>
      </c>
      <c r="L176" s="81"/>
      <c r="M176" s="119"/>
      <c r="N176" s="119"/>
      <c r="O176" s="46"/>
      <c r="P176" s="39"/>
      <c r="Q176" s="34"/>
      <c r="W176" s="36" t="str">
        <f t="shared" si="64"/>
        <v>Uitvragen</v>
      </c>
      <c r="X176" s="52">
        <f t="shared" si="65"/>
        <v>1</v>
      </c>
      <c r="Y176" s="56" t="s">
        <v>716</v>
      </c>
      <c r="Z176" s="35">
        <v>1</v>
      </c>
      <c r="AA176" s="35"/>
      <c r="AB176" s="35"/>
      <c r="AC176" s="35"/>
      <c r="AD176" s="35"/>
      <c r="AE176" s="35"/>
      <c r="AF176" s="35"/>
      <c r="AG176" s="35"/>
      <c r="AH176" s="69"/>
      <c r="AI176" s="65"/>
      <c r="AJ176" s="65"/>
      <c r="AK176" s="66" t="str">
        <f t="shared" ref="AK176:AK195" si="67">IF(OR(AI176=0,_Beschik&lt;=AI176),"ok","nok")</f>
        <v>ok</v>
      </c>
      <c r="AL176" s="66" t="str">
        <f t="shared" ref="AL176:AL195" si="68">IF(OR(AJ176=0,_Vertrouw&lt;=AJ176),"ok","nok")</f>
        <v>ok</v>
      </c>
      <c r="AM176" s="111">
        <f t="shared" ref="AM176:AM195" si="69">IF(SUM(AN176:BA176)&lt;0,-1,0)</f>
        <v>0</v>
      </c>
      <c r="AN176" s="112">
        <f t="shared" si="66"/>
        <v>0</v>
      </c>
      <c r="AO176" s="112">
        <f t="shared" si="66"/>
        <v>0</v>
      </c>
      <c r="AP176" s="112">
        <f t="shared" si="66"/>
        <v>0</v>
      </c>
      <c r="AQ176" s="112">
        <f t="shared" si="66"/>
        <v>0</v>
      </c>
      <c r="AR176" s="112">
        <f t="shared" si="66"/>
        <v>0</v>
      </c>
      <c r="AS176" s="112">
        <f t="shared" si="66"/>
        <v>0</v>
      </c>
      <c r="AT176" s="112">
        <f t="shared" si="66"/>
        <v>0</v>
      </c>
      <c r="AU176" s="112">
        <f t="shared" si="66"/>
        <v>0</v>
      </c>
      <c r="AV176" s="112">
        <f t="shared" si="66"/>
        <v>0</v>
      </c>
      <c r="AW176" s="112">
        <f t="shared" si="66"/>
        <v>0</v>
      </c>
      <c r="AX176" s="112">
        <f t="shared" si="66"/>
        <v>0</v>
      </c>
      <c r="AY176" s="112">
        <f t="shared" si="66"/>
        <v>0</v>
      </c>
      <c r="AZ176" s="112">
        <f t="shared" si="66"/>
        <v>0</v>
      </c>
      <c r="BA176" s="112">
        <f t="shared" si="66"/>
        <v>0</v>
      </c>
      <c r="BB176" s="122">
        <f t="shared" si="9"/>
        <v>0</v>
      </c>
    </row>
    <row r="177" spans="1:54" customFormat="1" ht="24" x14ac:dyDescent="0.25">
      <c r="A177" s="48" t="s">
        <v>719</v>
      </c>
      <c r="B177" s="48" t="s">
        <v>719</v>
      </c>
      <c r="C177" s="48" t="s">
        <v>134</v>
      </c>
      <c r="D177" s="86" t="s">
        <v>522</v>
      </c>
      <c r="E177" s="18" t="s">
        <v>720</v>
      </c>
      <c r="F177" s="17" t="s">
        <v>138</v>
      </c>
      <c r="G177" s="18" t="s">
        <v>182</v>
      </c>
      <c r="H177" s="16"/>
      <c r="I177" s="68" t="str">
        <f t="shared" si="61"/>
        <v>Vraag vervallen</v>
      </c>
      <c r="J177" s="22" t="s">
        <v>183</v>
      </c>
      <c r="K177" s="19" t="s">
        <v>718</v>
      </c>
      <c r="L177" s="81"/>
      <c r="M177" s="119"/>
      <c r="N177" s="119"/>
      <c r="O177" s="46"/>
      <c r="P177" s="39"/>
      <c r="Q177" s="34"/>
      <c r="W177" s="36" t="str">
        <f t="shared" si="64"/>
        <v>Vervallen</v>
      </c>
      <c r="X177" s="52">
        <f t="shared" si="65"/>
        <v>1</v>
      </c>
      <c r="Y177" s="56" t="s">
        <v>719</v>
      </c>
      <c r="Z177" s="35">
        <v>1</v>
      </c>
      <c r="AA177" s="35">
        <v>1</v>
      </c>
      <c r="AB177" s="35"/>
      <c r="AC177" s="35">
        <v>1</v>
      </c>
      <c r="AD177" s="35"/>
      <c r="AE177" s="35"/>
      <c r="AF177" s="35"/>
      <c r="AG177" s="35"/>
      <c r="AH177" s="69"/>
      <c r="AI177" s="65">
        <v>1</v>
      </c>
      <c r="AJ177" s="65"/>
      <c r="AK177" s="66" t="str">
        <f t="shared" si="67"/>
        <v>nok</v>
      </c>
      <c r="AL177" s="66" t="str">
        <f t="shared" si="68"/>
        <v>ok</v>
      </c>
      <c r="AM177" s="111">
        <f t="shared" si="69"/>
        <v>0</v>
      </c>
      <c r="AN177" s="112">
        <f t="shared" si="66"/>
        <v>0</v>
      </c>
      <c r="AO177" s="112">
        <f t="shared" si="66"/>
        <v>0</v>
      </c>
      <c r="AP177" s="112">
        <f t="shared" si="66"/>
        <v>0</v>
      </c>
      <c r="AQ177" s="112">
        <f t="shared" si="66"/>
        <v>0</v>
      </c>
      <c r="AR177" s="112">
        <f t="shared" si="66"/>
        <v>0</v>
      </c>
      <c r="AS177" s="112">
        <f t="shared" si="66"/>
        <v>0</v>
      </c>
      <c r="AT177" s="112">
        <f t="shared" si="66"/>
        <v>0</v>
      </c>
      <c r="AU177" s="112">
        <f t="shared" si="66"/>
        <v>0</v>
      </c>
      <c r="AV177" s="112">
        <f t="shared" si="66"/>
        <v>0</v>
      </c>
      <c r="AW177" s="112">
        <f t="shared" si="66"/>
        <v>0</v>
      </c>
      <c r="AX177" s="112">
        <f t="shared" si="66"/>
        <v>0</v>
      </c>
      <c r="AY177" s="112">
        <f t="shared" si="66"/>
        <v>0</v>
      </c>
      <c r="AZ177" s="112">
        <f t="shared" si="66"/>
        <v>0</v>
      </c>
      <c r="BA177" s="112">
        <f t="shared" si="66"/>
        <v>0</v>
      </c>
      <c r="BB177" s="122">
        <f t="shared" si="9"/>
        <v>0</v>
      </c>
    </row>
    <row r="178" spans="1:54" customFormat="1" ht="36" x14ac:dyDescent="0.25">
      <c r="A178" s="48" t="s">
        <v>721</v>
      </c>
      <c r="B178" s="48" t="s">
        <v>721</v>
      </c>
      <c r="C178" s="48" t="s">
        <v>134</v>
      </c>
      <c r="D178" s="86" t="s">
        <v>522</v>
      </c>
      <c r="E178" s="18" t="s">
        <v>722</v>
      </c>
      <c r="F178" s="17" t="s">
        <v>138</v>
      </c>
      <c r="G178" s="18" t="s">
        <v>182</v>
      </c>
      <c r="H178" s="16"/>
      <c r="I178" s="68" t="str">
        <f t="shared" si="61"/>
        <v>Nog te beantwoorden</v>
      </c>
      <c r="J178" s="22" t="s">
        <v>183</v>
      </c>
      <c r="K178" s="19" t="s">
        <v>718</v>
      </c>
      <c r="L178" s="81"/>
      <c r="M178" s="119"/>
      <c r="N178" s="119"/>
      <c r="O178" s="46"/>
      <c r="P178" s="39"/>
      <c r="Q178" s="34"/>
      <c r="W178" s="36" t="str">
        <f t="shared" si="64"/>
        <v>Uitvragen</v>
      </c>
      <c r="X178" s="52">
        <f t="shared" si="65"/>
        <v>1</v>
      </c>
      <c r="Y178" s="56" t="s">
        <v>721</v>
      </c>
      <c r="Z178" s="35">
        <v>1</v>
      </c>
      <c r="AA178" s="35">
        <v>1</v>
      </c>
      <c r="AB178" s="35"/>
      <c r="AC178" s="35">
        <v>1</v>
      </c>
      <c r="AD178" s="35"/>
      <c r="AE178" s="35"/>
      <c r="AF178" s="35"/>
      <c r="AG178" s="35"/>
      <c r="AH178" s="69"/>
      <c r="AI178" s="65"/>
      <c r="AJ178" s="65"/>
      <c r="AK178" s="66" t="str">
        <f t="shared" si="67"/>
        <v>ok</v>
      </c>
      <c r="AL178" s="66" t="str">
        <f t="shared" si="68"/>
        <v>ok</v>
      </c>
      <c r="AM178" s="111">
        <f t="shared" si="69"/>
        <v>0</v>
      </c>
      <c r="AN178" s="112">
        <f t="shared" si="66"/>
        <v>0</v>
      </c>
      <c r="AO178" s="112">
        <f t="shared" si="66"/>
        <v>0</v>
      </c>
      <c r="AP178" s="112">
        <f t="shared" si="66"/>
        <v>0</v>
      </c>
      <c r="AQ178" s="112">
        <f t="shared" si="66"/>
        <v>0</v>
      </c>
      <c r="AR178" s="112">
        <f t="shared" si="66"/>
        <v>0</v>
      </c>
      <c r="AS178" s="112">
        <f t="shared" si="66"/>
        <v>0</v>
      </c>
      <c r="AT178" s="112">
        <f t="shared" si="66"/>
        <v>0</v>
      </c>
      <c r="AU178" s="112">
        <f t="shared" si="66"/>
        <v>0</v>
      </c>
      <c r="AV178" s="112">
        <f t="shared" si="66"/>
        <v>0</v>
      </c>
      <c r="AW178" s="112">
        <f t="shared" si="66"/>
        <v>0</v>
      </c>
      <c r="AX178" s="112">
        <f t="shared" si="66"/>
        <v>0</v>
      </c>
      <c r="AY178" s="112">
        <f t="shared" si="66"/>
        <v>0</v>
      </c>
      <c r="AZ178" s="112">
        <f t="shared" si="66"/>
        <v>0</v>
      </c>
      <c r="BA178" s="112">
        <f t="shared" si="66"/>
        <v>0</v>
      </c>
      <c r="BB178" s="122">
        <f t="shared" si="9"/>
        <v>0</v>
      </c>
    </row>
    <row r="179" spans="1:54" customFormat="1" ht="108" x14ac:dyDescent="0.25">
      <c r="A179" s="48" t="s">
        <v>723</v>
      </c>
      <c r="B179" s="48" t="s">
        <v>724</v>
      </c>
      <c r="C179" s="48" t="s">
        <v>134</v>
      </c>
      <c r="D179" s="86" t="s">
        <v>522</v>
      </c>
      <c r="E179" s="20" t="s">
        <v>725</v>
      </c>
      <c r="F179" s="17" t="s">
        <v>138</v>
      </c>
      <c r="G179" s="18" t="s">
        <v>182</v>
      </c>
      <c r="H179" s="16"/>
      <c r="I179" s="68" t="str">
        <f t="shared" si="61"/>
        <v>Nog te beantwoorden</v>
      </c>
      <c r="J179" s="129" t="s">
        <v>380</v>
      </c>
      <c r="K179" s="19" t="s">
        <v>726</v>
      </c>
      <c r="L179" s="81"/>
      <c r="M179" s="119"/>
      <c r="N179" s="119"/>
      <c r="O179" s="46"/>
      <c r="P179" s="39"/>
      <c r="Q179" s="34"/>
      <c r="W179" s="36" t="str">
        <f t="shared" si="64"/>
        <v>Uitvragen</v>
      </c>
      <c r="X179" s="52">
        <f t="shared" si="65"/>
        <v>1</v>
      </c>
      <c r="Y179" s="56" t="s">
        <v>723</v>
      </c>
      <c r="Z179" s="35">
        <v>1</v>
      </c>
      <c r="AA179" s="35">
        <v>1</v>
      </c>
      <c r="AB179" s="35"/>
      <c r="AC179" s="35"/>
      <c r="AD179" s="35"/>
      <c r="AE179" s="35"/>
      <c r="AF179" s="35"/>
      <c r="AG179" s="35"/>
      <c r="AH179" s="69"/>
      <c r="AI179" s="65">
        <v>2</v>
      </c>
      <c r="AJ179" s="65"/>
      <c r="AK179" s="66" t="str">
        <f t="shared" si="67"/>
        <v>ok</v>
      </c>
      <c r="AL179" s="66" t="str">
        <f t="shared" si="68"/>
        <v>ok</v>
      </c>
      <c r="AM179" s="111">
        <f t="shared" si="69"/>
        <v>0</v>
      </c>
      <c r="AN179" s="112">
        <f t="shared" si="66"/>
        <v>0</v>
      </c>
      <c r="AO179" s="112">
        <f t="shared" si="66"/>
        <v>0</v>
      </c>
      <c r="AP179" s="112">
        <f t="shared" si="66"/>
        <v>0</v>
      </c>
      <c r="AQ179" s="112">
        <f t="shared" si="66"/>
        <v>0</v>
      </c>
      <c r="AR179" s="112">
        <f t="shared" si="66"/>
        <v>0</v>
      </c>
      <c r="AS179" s="112">
        <f t="shared" si="66"/>
        <v>0</v>
      </c>
      <c r="AT179" s="112">
        <f t="shared" si="66"/>
        <v>0</v>
      </c>
      <c r="AU179" s="112">
        <f t="shared" si="66"/>
        <v>0</v>
      </c>
      <c r="AV179" s="112">
        <f t="shared" si="66"/>
        <v>0</v>
      </c>
      <c r="AW179" s="112">
        <f t="shared" si="66"/>
        <v>0</v>
      </c>
      <c r="AX179" s="112">
        <f t="shared" si="66"/>
        <v>0</v>
      </c>
      <c r="AY179" s="112">
        <f t="shared" si="66"/>
        <v>0</v>
      </c>
      <c r="AZ179" s="112">
        <f t="shared" si="66"/>
        <v>0</v>
      </c>
      <c r="BA179" s="112">
        <f t="shared" si="66"/>
        <v>0</v>
      </c>
      <c r="BB179" s="122">
        <f t="shared" si="9"/>
        <v>0</v>
      </c>
    </row>
    <row r="180" spans="1:54" customFormat="1" ht="108" x14ac:dyDescent="0.25">
      <c r="A180" s="48" t="s">
        <v>727</v>
      </c>
      <c r="B180" s="48" t="s">
        <v>724</v>
      </c>
      <c r="C180" s="48" t="s">
        <v>134</v>
      </c>
      <c r="D180" s="86" t="s">
        <v>522</v>
      </c>
      <c r="E180" s="20" t="s">
        <v>728</v>
      </c>
      <c r="F180" s="17" t="s">
        <v>195</v>
      </c>
      <c r="G180" s="18" t="s">
        <v>182</v>
      </c>
      <c r="H180" s="16"/>
      <c r="I180" s="68" t="str">
        <f t="shared" si="61"/>
        <v>Nog te beantwoorden</v>
      </c>
      <c r="J180" s="129" t="s">
        <v>380</v>
      </c>
      <c r="K180" s="19" t="s">
        <v>726</v>
      </c>
      <c r="L180" s="81"/>
      <c r="M180" s="119"/>
      <c r="N180" s="119"/>
      <c r="O180" s="46"/>
      <c r="P180" s="39"/>
      <c r="Q180" s="34"/>
      <c r="W180" s="36" t="str">
        <f t="shared" si="64"/>
        <v>Uitvragen</v>
      </c>
      <c r="X180" s="52">
        <f t="shared" si="65"/>
        <v>1</v>
      </c>
      <c r="Y180" s="56" t="s">
        <v>727</v>
      </c>
      <c r="Z180" s="35">
        <v>1</v>
      </c>
      <c r="AA180" s="35">
        <v>1</v>
      </c>
      <c r="AB180" s="35"/>
      <c r="AC180" s="35"/>
      <c r="AD180" s="35"/>
      <c r="AE180" s="35"/>
      <c r="AF180" s="35"/>
      <c r="AG180" s="35"/>
      <c r="AH180" s="69"/>
      <c r="AI180" s="65">
        <v>2</v>
      </c>
      <c r="AJ180" s="65"/>
      <c r="AK180" s="66" t="str">
        <f t="shared" si="67"/>
        <v>ok</v>
      </c>
      <c r="AL180" s="66" t="str">
        <f t="shared" si="68"/>
        <v>ok</v>
      </c>
      <c r="AM180" s="111">
        <f t="shared" si="69"/>
        <v>0</v>
      </c>
      <c r="AN180" s="112">
        <f t="shared" si="66"/>
        <v>0</v>
      </c>
      <c r="AO180" s="112">
        <f t="shared" si="66"/>
        <v>0</v>
      </c>
      <c r="AP180" s="112">
        <f t="shared" si="66"/>
        <v>0</v>
      </c>
      <c r="AQ180" s="112">
        <f t="shared" si="66"/>
        <v>0</v>
      </c>
      <c r="AR180" s="112">
        <f t="shared" si="66"/>
        <v>0</v>
      </c>
      <c r="AS180" s="112">
        <f t="shared" si="66"/>
        <v>0</v>
      </c>
      <c r="AT180" s="112">
        <f t="shared" si="66"/>
        <v>0</v>
      </c>
      <c r="AU180" s="112">
        <f t="shared" si="66"/>
        <v>0</v>
      </c>
      <c r="AV180" s="112">
        <f t="shared" si="66"/>
        <v>0</v>
      </c>
      <c r="AW180" s="112">
        <f t="shared" si="66"/>
        <v>0</v>
      </c>
      <c r="AX180" s="112">
        <f t="shared" si="66"/>
        <v>0</v>
      </c>
      <c r="AY180" s="112">
        <f t="shared" si="66"/>
        <v>0</v>
      </c>
      <c r="AZ180" s="112">
        <f t="shared" si="66"/>
        <v>0</v>
      </c>
      <c r="BA180" s="112">
        <f t="shared" si="66"/>
        <v>0</v>
      </c>
      <c r="BB180" s="122">
        <f t="shared" ref="BB180:BB195" si="70">IF(ISERROR(SEARCH($BB$2,K180)),0,1)</f>
        <v>0</v>
      </c>
    </row>
    <row r="181" spans="1:54" customFormat="1" ht="72" x14ac:dyDescent="0.25">
      <c r="A181" s="48" t="s">
        <v>729</v>
      </c>
      <c r="B181" s="48" t="s">
        <v>729</v>
      </c>
      <c r="C181" s="48" t="s">
        <v>134</v>
      </c>
      <c r="D181" s="86" t="s">
        <v>522</v>
      </c>
      <c r="E181" s="18" t="s">
        <v>730</v>
      </c>
      <c r="F181" s="17" t="s">
        <v>138</v>
      </c>
      <c r="G181" s="18" t="s">
        <v>182</v>
      </c>
      <c r="H181" s="16"/>
      <c r="I181" s="68" t="str">
        <f t="shared" si="61"/>
        <v>Nog te beantwoorden</v>
      </c>
      <c r="J181" s="22" t="s">
        <v>183</v>
      </c>
      <c r="K181" s="19" t="s">
        <v>731</v>
      </c>
      <c r="L181" s="81"/>
      <c r="M181" s="119"/>
      <c r="N181" s="119"/>
      <c r="O181" s="46"/>
      <c r="P181" s="39"/>
      <c r="Q181" s="34"/>
      <c r="W181" s="36" t="str">
        <f t="shared" si="64"/>
        <v>Uitvragen</v>
      </c>
      <c r="X181" s="52">
        <f t="shared" si="65"/>
        <v>1</v>
      </c>
      <c r="Y181" s="56" t="s">
        <v>729</v>
      </c>
      <c r="Z181" s="35">
        <v>1</v>
      </c>
      <c r="AA181" s="35">
        <v>1</v>
      </c>
      <c r="AB181" s="35"/>
      <c r="AC181" s="35"/>
      <c r="AD181" s="35"/>
      <c r="AE181" s="35"/>
      <c r="AF181" s="35"/>
      <c r="AG181" s="35"/>
      <c r="AH181" s="69"/>
      <c r="AI181" s="65">
        <v>2</v>
      </c>
      <c r="AJ181" s="65"/>
      <c r="AK181" s="66" t="str">
        <f t="shared" si="67"/>
        <v>ok</v>
      </c>
      <c r="AL181" s="66" t="str">
        <f t="shared" si="68"/>
        <v>ok</v>
      </c>
      <c r="AM181" s="111">
        <f t="shared" si="69"/>
        <v>0</v>
      </c>
      <c r="AN181" s="112">
        <f t="shared" ref="AN181:BA190" si="71">IF(AND(AN$1="Nee",$C181=AN$2),-1,0)</f>
        <v>0</v>
      </c>
      <c r="AO181" s="112">
        <f t="shared" si="71"/>
        <v>0</v>
      </c>
      <c r="AP181" s="112">
        <f t="shared" si="71"/>
        <v>0</v>
      </c>
      <c r="AQ181" s="112">
        <f t="shared" si="71"/>
        <v>0</v>
      </c>
      <c r="AR181" s="112">
        <f t="shared" si="71"/>
        <v>0</v>
      </c>
      <c r="AS181" s="112">
        <f t="shared" si="71"/>
        <v>0</v>
      </c>
      <c r="AT181" s="112">
        <f t="shared" si="71"/>
        <v>0</v>
      </c>
      <c r="AU181" s="112">
        <f t="shared" si="71"/>
        <v>0</v>
      </c>
      <c r="AV181" s="112">
        <f t="shared" si="71"/>
        <v>0</v>
      </c>
      <c r="AW181" s="112">
        <f t="shared" si="71"/>
        <v>0</v>
      </c>
      <c r="AX181" s="112">
        <f t="shared" si="71"/>
        <v>0</v>
      </c>
      <c r="AY181" s="112">
        <f t="shared" si="71"/>
        <v>0</v>
      </c>
      <c r="AZ181" s="112">
        <f t="shared" si="71"/>
        <v>0</v>
      </c>
      <c r="BA181" s="112">
        <f t="shared" si="71"/>
        <v>0</v>
      </c>
      <c r="BB181" s="122">
        <f t="shared" si="70"/>
        <v>0</v>
      </c>
    </row>
    <row r="182" spans="1:54" customFormat="1" ht="120" x14ac:dyDescent="0.25">
      <c r="A182" s="48" t="s">
        <v>732</v>
      </c>
      <c r="B182" s="48" t="s">
        <v>733</v>
      </c>
      <c r="C182" s="48" t="s">
        <v>134</v>
      </c>
      <c r="D182" s="86" t="s">
        <v>518</v>
      </c>
      <c r="E182" s="85" t="s">
        <v>734</v>
      </c>
      <c r="F182" s="17" t="s">
        <v>138</v>
      </c>
      <c r="G182" s="18" t="s">
        <v>182</v>
      </c>
      <c r="H182" s="17"/>
      <c r="I182" s="68" t="str">
        <f t="shared" si="61"/>
        <v>Vraag vervallen</v>
      </c>
      <c r="J182" s="129" t="s">
        <v>380</v>
      </c>
      <c r="K182" s="19" t="s">
        <v>735</v>
      </c>
      <c r="L182" s="81"/>
      <c r="M182" s="46"/>
      <c r="N182" s="46"/>
      <c r="O182" s="46"/>
      <c r="P182" s="39"/>
      <c r="Q182" s="34"/>
      <c r="R182" s="34"/>
      <c r="S182" s="34"/>
      <c r="T182" s="34"/>
      <c r="U182" s="34"/>
      <c r="V182" s="34"/>
      <c r="W182" s="36" t="str">
        <f t="shared" si="64"/>
        <v>Vervallen</v>
      </c>
      <c r="X182" s="52">
        <f t="shared" si="65"/>
        <v>1</v>
      </c>
      <c r="Y182" s="56" t="s">
        <v>732</v>
      </c>
      <c r="Z182" s="35"/>
      <c r="AA182" s="35"/>
      <c r="AB182" s="35"/>
      <c r="AC182" s="35">
        <v>1</v>
      </c>
      <c r="AD182" s="35"/>
      <c r="AE182" s="35"/>
      <c r="AF182" s="35"/>
      <c r="AG182" s="35"/>
      <c r="AH182" s="69"/>
      <c r="AI182" s="65"/>
      <c r="AJ182" s="65"/>
      <c r="AK182" s="66" t="str">
        <f t="shared" si="67"/>
        <v>ok</v>
      </c>
      <c r="AL182" s="66" t="str">
        <f t="shared" si="68"/>
        <v>ok</v>
      </c>
      <c r="AM182" s="111">
        <f t="shared" si="69"/>
        <v>0</v>
      </c>
      <c r="AN182" s="112">
        <f t="shared" si="71"/>
        <v>0</v>
      </c>
      <c r="AO182" s="112">
        <f t="shared" si="71"/>
        <v>0</v>
      </c>
      <c r="AP182" s="112">
        <f t="shared" si="71"/>
        <v>0</v>
      </c>
      <c r="AQ182" s="112">
        <f t="shared" si="71"/>
        <v>0</v>
      </c>
      <c r="AR182" s="112">
        <f t="shared" si="71"/>
        <v>0</v>
      </c>
      <c r="AS182" s="112">
        <f t="shared" si="71"/>
        <v>0</v>
      </c>
      <c r="AT182" s="112">
        <f t="shared" si="71"/>
        <v>0</v>
      </c>
      <c r="AU182" s="112">
        <f t="shared" si="71"/>
        <v>0</v>
      </c>
      <c r="AV182" s="112">
        <f t="shared" si="71"/>
        <v>0</v>
      </c>
      <c r="AW182" s="112">
        <f t="shared" si="71"/>
        <v>0</v>
      </c>
      <c r="AX182" s="112">
        <f t="shared" si="71"/>
        <v>0</v>
      </c>
      <c r="AY182" s="112">
        <f t="shared" si="71"/>
        <v>0</v>
      </c>
      <c r="AZ182" s="112">
        <f t="shared" si="71"/>
        <v>0</v>
      </c>
      <c r="BA182" s="112">
        <f t="shared" si="71"/>
        <v>0</v>
      </c>
      <c r="BB182" s="122">
        <f t="shared" si="70"/>
        <v>0</v>
      </c>
    </row>
    <row r="183" spans="1:54" customFormat="1" ht="72" x14ac:dyDescent="0.25">
      <c r="A183" s="48" t="s">
        <v>736</v>
      </c>
      <c r="B183" s="48" t="s">
        <v>737</v>
      </c>
      <c r="C183" s="48" t="s">
        <v>134</v>
      </c>
      <c r="D183" s="86" t="s">
        <v>518</v>
      </c>
      <c r="E183" s="18" t="s">
        <v>738</v>
      </c>
      <c r="F183" s="17" t="s">
        <v>195</v>
      </c>
      <c r="G183" s="18" t="s">
        <v>196</v>
      </c>
      <c r="H183" s="17"/>
      <c r="I183" s="68" t="str">
        <f t="shared" si="61"/>
        <v>Vraag vervallen</v>
      </c>
      <c r="J183" s="129" t="s">
        <v>380</v>
      </c>
      <c r="K183" s="19" t="s">
        <v>739</v>
      </c>
      <c r="L183" s="81"/>
      <c r="M183" s="46"/>
      <c r="N183" s="46"/>
      <c r="O183" s="46"/>
      <c r="P183" s="39"/>
      <c r="Q183" s="34"/>
      <c r="R183" s="34"/>
      <c r="S183" s="34"/>
      <c r="T183" s="34"/>
      <c r="U183" s="34"/>
      <c r="V183" s="34"/>
      <c r="W183" s="36" t="str">
        <f t="shared" si="64"/>
        <v>Vervallen</v>
      </c>
      <c r="X183" s="52">
        <f t="shared" si="65"/>
        <v>1</v>
      </c>
      <c r="Y183" s="56" t="s">
        <v>736</v>
      </c>
      <c r="Z183" s="35"/>
      <c r="AA183" s="35"/>
      <c r="AB183" s="35"/>
      <c r="AC183" s="35">
        <v>1</v>
      </c>
      <c r="AD183" s="35"/>
      <c r="AE183" s="35"/>
      <c r="AF183" s="35"/>
      <c r="AG183" s="35"/>
      <c r="AH183" s="69"/>
      <c r="AI183" s="65"/>
      <c r="AJ183" s="65"/>
      <c r="AK183" s="66" t="str">
        <f t="shared" si="67"/>
        <v>ok</v>
      </c>
      <c r="AL183" s="66" t="str">
        <f t="shared" si="68"/>
        <v>ok</v>
      </c>
      <c r="AM183" s="111">
        <f t="shared" si="69"/>
        <v>0</v>
      </c>
      <c r="AN183" s="112">
        <f t="shared" si="71"/>
        <v>0</v>
      </c>
      <c r="AO183" s="112">
        <f t="shared" si="71"/>
        <v>0</v>
      </c>
      <c r="AP183" s="112">
        <f t="shared" si="71"/>
        <v>0</v>
      </c>
      <c r="AQ183" s="112">
        <f t="shared" si="71"/>
        <v>0</v>
      </c>
      <c r="AR183" s="112">
        <f t="shared" si="71"/>
        <v>0</v>
      </c>
      <c r="AS183" s="112">
        <f t="shared" si="71"/>
        <v>0</v>
      </c>
      <c r="AT183" s="112">
        <f t="shared" si="71"/>
        <v>0</v>
      </c>
      <c r="AU183" s="112">
        <f t="shared" si="71"/>
        <v>0</v>
      </c>
      <c r="AV183" s="112">
        <f t="shared" si="71"/>
        <v>0</v>
      </c>
      <c r="AW183" s="112">
        <f t="shared" si="71"/>
        <v>0</v>
      </c>
      <c r="AX183" s="112">
        <f t="shared" si="71"/>
        <v>0</v>
      </c>
      <c r="AY183" s="112">
        <f t="shared" si="71"/>
        <v>0</v>
      </c>
      <c r="AZ183" s="112">
        <f t="shared" si="71"/>
        <v>0</v>
      </c>
      <c r="BA183" s="112">
        <f t="shared" si="71"/>
        <v>0</v>
      </c>
      <c r="BB183" s="122">
        <f t="shared" si="70"/>
        <v>0</v>
      </c>
    </row>
    <row r="184" spans="1:54" customFormat="1" ht="36" x14ac:dyDescent="0.25">
      <c r="A184" s="48" t="s">
        <v>740</v>
      </c>
      <c r="B184" s="48" t="s">
        <v>741</v>
      </c>
      <c r="C184" s="48" t="s">
        <v>134</v>
      </c>
      <c r="D184" s="87" t="s">
        <v>532</v>
      </c>
      <c r="E184" s="18" t="s">
        <v>742</v>
      </c>
      <c r="F184" s="17" t="s">
        <v>138</v>
      </c>
      <c r="G184" s="18" t="s">
        <v>182</v>
      </c>
      <c r="H184" s="16"/>
      <c r="I184" s="68" t="str">
        <f t="shared" ref="I184:I185" si="72">IF(OR(X184=-1,W184="vervallen",J184="Toegevoegd"),"Vraag vervallen","Nog te beantwoorden")</f>
        <v>Nog te beantwoorden</v>
      </c>
      <c r="J184" s="22" t="s">
        <v>183</v>
      </c>
      <c r="K184" s="19" t="s">
        <v>743</v>
      </c>
      <c r="L184" s="81"/>
      <c r="M184" s="118"/>
      <c r="N184" s="118"/>
      <c r="O184" s="46"/>
      <c r="P184" s="39"/>
      <c r="Q184" s="34"/>
      <c r="R184" s="34"/>
      <c r="S184" s="34"/>
      <c r="T184" s="34"/>
      <c r="U184" s="34"/>
      <c r="V184" s="34"/>
      <c r="W184" s="36" t="str">
        <f t="shared" si="64"/>
        <v>Uitvragen</v>
      </c>
      <c r="X184" s="52">
        <f t="shared" si="65"/>
        <v>1</v>
      </c>
      <c r="Y184" s="56" t="s">
        <v>740</v>
      </c>
      <c r="Z184" s="35">
        <v>1</v>
      </c>
      <c r="AA184" s="35">
        <v>1</v>
      </c>
      <c r="AB184" s="35"/>
      <c r="AC184" s="35">
        <v>1</v>
      </c>
      <c r="AD184" s="35"/>
      <c r="AE184" s="35"/>
      <c r="AF184" s="35"/>
      <c r="AG184" s="35"/>
      <c r="AH184" s="69"/>
      <c r="AI184" s="65"/>
      <c r="AJ184" s="65"/>
      <c r="AK184" s="66" t="str">
        <f t="shared" si="67"/>
        <v>ok</v>
      </c>
      <c r="AL184" s="66" t="str">
        <f t="shared" si="68"/>
        <v>ok</v>
      </c>
      <c r="AM184" s="111">
        <f t="shared" si="69"/>
        <v>0</v>
      </c>
      <c r="AN184" s="112">
        <f t="shared" si="71"/>
        <v>0</v>
      </c>
      <c r="AO184" s="112">
        <f t="shared" si="71"/>
        <v>0</v>
      </c>
      <c r="AP184" s="112">
        <f t="shared" si="71"/>
        <v>0</v>
      </c>
      <c r="AQ184" s="112">
        <f t="shared" si="71"/>
        <v>0</v>
      </c>
      <c r="AR184" s="112">
        <f t="shared" si="71"/>
        <v>0</v>
      </c>
      <c r="AS184" s="112">
        <f t="shared" si="71"/>
        <v>0</v>
      </c>
      <c r="AT184" s="112">
        <f t="shared" si="71"/>
        <v>0</v>
      </c>
      <c r="AU184" s="112">
        <f t="shared" si="71"/>
        <v>0</v>
      </c>
      <c r="AV184" s="112">
        <f t="shared" si="71"/>
        <v>0</v>
      </c>
      <c r="AW184" s="112">
        <f t="shared" si="71"/>
        <v>0</v>
      </c>
      <c r="AX184" s="112">
        <f t="shared" si="71"/>
        <v>0</v>
      </c>
      <c r="AY184" s="112">
        <f t="shared" si="71"/>
        <v>0</v>
      </c>
      <c r="AZ184" s="112">
        <f t="shared" si="71"/>
        <v>0</v>
      </c>
      <c r="BA184" s="112">
        <f t="shared" si="71"/>
        <v>0</v>
      </c>
      <c r="BB184" s="122">
        <f t="shared" si="70"/>
        <v>0</v>
      </c>
    </row>
    <row r="185" spans="1:54" customFormat="1" ht="60" x14ac:dyDescent="0.25">
      <c r="A185" s="48" t="s">
        <v>744</v>
      </c>
      <c r="B185" s="48" t="s">
        <v>744</v>
      </c>
      <c r="C185" s="48" t="s">
        <v>130</v>
      </c>
      <c r="D185" s="86" t="s">
        <v>745</v>
      </c>
      <c r="E185" s="18" t="s">
        <v>746</v>
      </c>
      <c r="F185" s="17" t="s">
        <v>138</v>
      </c>
      <c r="G185" s="18" t="s">
        <v>182</v>
      </c>
      <c r="H185" s="16"/>
      <c r="I185" s="68" t="str">
        <f t="shared" si="72"/>
        <v>Nog te beantwoorden</v>
      </c>
      <c r="J185" s="22" t="s">
        <v>183</v>
      </c>
      <c r="K185" s="19" t="s">
        <v>747</v>
      </c>
      <c r="L185" s="81"/>
      <c r="M185" s="119"/>
      <c r="N185" s="119"/>
      <c r="O185" s="46"/>
      <c r="P185" s="39"/>
      <c r="W185" s="36" t="str">
        <f t="shared" si="64"/>
        <v>Uitvragen</v>
      </c>
      <c r="X185" s="52">
        <f t="shared" si="65"/>
        <v>1</v>
      </c>
      <c r="Y185" s="56" t="s">
        <v>744</v>
      </c>
      <c r="Z185" s="35">
        <v>1</v>
      </c>
      <c r="AA185" s="35">
        <v>1</v>
      </c>
      <c r="AB185" s="35"/>
      <c r="AC185" s="35">
        <v>1</v>
      </c>
      <c r="AD185" s="35"/>
      <c r="AE185" s="35"/>
      <c r="AF185" s="35"/>
      <c r="AG185" s="35"/>
      <c r="AH185" s="69"/>
      <c r="AI185" s="65"/>
      <c r="AJ185" s="65"/>
      <c r="AK185" s="66" t="str">
        <f t="shared" si="67"/>
        <v>ok</v>
      </c>
      <c r="AL185" s="66" t="str">
        <f t="shared" si="68"/>
        <v>ok</v>
      </c>
      <c r="AM185" s="111">
        <f t="shared" si="69"/>
        <v>0</v>
      </c>
      <c r="AN185" s="112">
        <f t="shared" si="71"/>
        <v>0</v>
      </c>
      <c r="AO185" s="112">
        <f t="shared" si="71"/>
        <v>0</v>
      </c>
      <c r="AP185" s="112">
        <f t="shared" si="71"/>
        <v>0</v>
      </c>
      <c r="AQ185" s="112">
        <f t="shared" si="71"/>
        <v>0</v>
      </c>
      <c r="AR185" s="112">
        <f t="shared" si="71"/>
        <v>0</v>
      </c>
      <c r="AS185" s="112">
        <f t="shared" si="71"/>
        <v>0</v>
      </c>
      <c r="AT185" s="112">
        <f t="shared" si="71"/>
        <v>0</v>
      </c>
      <c r="AU185" s="112">
        <f t="shared" si="71"/>
        <v>0</v>
      </c>
      <c r="AV185" s="112">
        <f t="shared" si="71"/>
        <v>0</v>
      </c>
      <c r="AW185" s="112">
        <f t="shared" si="71"/>
        <v>0</v>
      </c>
      <c r="AX185" s="112">
        <f t="shared" si="71"/>
        <v>0</v>
      </c>
      <c r="AY185" s="112">
        <f t="shared" si="71"/>
        <v>0</v>
      </c>
      <c r="AZ185" s="112">
        <f t="shared" si="71"/>
        <v>0</v>
      </c>
      <c r="BA185" s="112">
        <f t="shared" si="71"/>
        <v>0</v>
      </c>
      <c r="BB185" s="122">
        <f t="shared" si="70"/>
        <v>0</v>
      </c>
    </row>
    <row r="186" spans="1:54" customFormat="1" ht="36" x14ac:dyDescent="0.25">
      <c r="A186" s="61" t="s">
        <v>748</v>
      </c>
      <c r="B186" s="61" t="s">
        <v>748</v>
      </c>
      <c r="C186" s="61"/>
      <c r="D186" s="88"/>
      <c r="E186" s="24" t="s">
        <v>749</v>
      </c>
      <c r="F186" s="24" t="str">
        <f>IF(LEFT(A186,7)="ICT.15.","Gunningscriteria","")</f>
        <v>Gunningscriteria</v>
      </c>
      <c r="G186" s="24"/>
      <c r="H186" s="22"/>
      <c r="I186" s="68" t="str">
        <f t="shared" ref="I186:I195" si="73">IF(OR(_Toev&lt;&gt;"Ja",LEFT(E186,9)="Voeg hier"),"Vraag vervallen","Nog te beantwoorden")</f>
        <v>Vraag vervallen</v>
      </c>
      <c r="J186" s="129" t="s">
        <v>750</v>
      </c>
      <c r="K186" s="60"/>
      <c r="L186" s="81"/>
      <c r="M186" s="119"/>
      <c r="N186" s="119"/>
      <c r="O186" s="46"/>
      <c r="P186" s="39"/>
      <c r="W186" s="36" t="str">
        <f t="shared" si="64"/>
        <v>Vervallen</v>
      </c>
      <c r="X186" s="52">
        <f t="shared" si="65"/>
        <v>-1</v>
      </c>
      <c r="Y186" s="56" t="s">
        <v>748</v>
      </c>
      <c r="Z186" s="35"/>
      <c r="AA186" s="35"/>
      <c r="AB186" s="35"/>
      <c r="AC186" s="35"/>
      <c r="AD186" s="35"/>
      <c r="AE186" s="35"/>
      <c r="AF186" s="35"/>
      <c r="AG186" s="35"/>
      <c r="AH186" s="69">
        <v>1</v>
      </c>
      <c r="AI186" s="65"/>
      <c r="AJ186" s="65"/>
      <c r="AK186" s="66" t="str">
        <f t="shared" si="67"/>
        <v>ok</v>
      </c>
      <c r="AL186" s="66" t="str">
        <f t="shared" si="68"/>
        <v>ok</v>
      </c>
      <c r="AM186" s="111">
        <f t="shared" si="69"/>
        <v>0</v>
      </c>
      <c r="AN186" s="112">
        <f t="shared" si="71"/>
        <v>0</v>
      </c>
      <c r="AO186" s="112">
        <f t="shared" si="71"/>
        <v>0</v>
      </c>
      <c r="AP186" s="112">
        <f t="shared" si="71"/>
        <v>0</v>
      </c>
      <c r="AQ186" s="112">
        <f t="shared" si="71"/>
        <v>0</v>
      </c>
      <c r="AR186" s="112">
        <f t="shared" si="71"/>
        <v>0</v>
      </c>
      <c r="AS186" s="112">
        <f t="shared" si="71"/>
        <v>0</v>
      </c>
      <c r="AT186" s="112">
        <f t="shared" si="71"/>
        <v>0</v>
      </c>
      <c r="AU186" s="112">
        <f t="shared" si="71"/>
        <v>0</v>
      </c>
      <c r="AV186" s="112">
        <f t="shared" si="71"/>
        <v>0</v>
      </c>
      <c r="AW186" s="112">
        <f t="shared" si="71"/>
        <v>0</v>
      </c>
      <c r="AX186" s="112">
        <f t="shared" si="71"/>
        <v>0</v>
      </c>
      <c r="AY186" s="112">
        <f t="shared" si="71"/>
        <v>0</v>
      </c>
      <c r="AZ186" s="112">
        <f t="shared" si="71"/>
        <v>0</v>
      </c>
      <c r="BA186" s="112">
        <f t="shared" si="71"/>
        <v>0</v>
      </c>
      <c r="BB186" s="122">
        <f t="shared" si="70"/>
        <v>0</v>
      </c>
    </row>
    <row r="187" spans="1:54" customFormat="1" ht="36" x14ac:dyDescent="0.25">
      <c r="A187" s="61" t="s">
        <v>751</v>
      </c>
      <c r="B187" s="61" t="s">
        <v>751</v>
      </c>
      <c r="C187" s="61"/>
      <c r="D187" s="88"/>
      <c r="E187" s="24" t="s">
        <v>749</v>
      </c>
      <c r="F187" s="24" t="str">
        <f t="shared" ref="F187:F195" si="74">IF(LEFT(A187,7)="ICT.15.","Gunningscriteria","")</f>
        <v>Gunningscriteria</v>
      </c>
      <c r="G187" s="24"/>
      <c r="H187" s="22"/>
      <c r="I187" s="68" t="str">
        <f t="shared" si="73"/>
        <v>Vraag vervallen</v>
      </c>
      <c r="J187" s="129" t="s">
        <v>750</v>
      </c>
      <c r="K187" s="60"/>
      <c r="L187" s="81"/>
      <c r="M187" s="119"/>
      <c r="N187" s="119"/>
      <c r="O187" s="46"/>
      <c r="P187" s="39"/>
      <c r="W187" s="36" t="str">
        <f t="shared" si="64"/>
        <v>Vervallen</v>
      </c>
      <c r="X187" s="52">
        <f t="shared" si="65"/>
        <v>-1</v>
      </c>
      <c r="Y187" s="56" t="s">
        <v>751</v>
      </c>
      <c r="Z187" s="35"/>
      <c r="AA187" s="35"/>
      <c r="AB187" s="35"/>
      <c r="AC187" s="35"/>
      <c r="AD187" s="35"/>
      <c r="AE187" s="35"/>
      <c r="AF187" s="35"/>
      <c r="AG187" s="35"/>
      <c r="AH187" s="69">
        <v>1</v>
      </c>
      <c r="AI187" s="65"/>
      <c r="AJ187" s="65"/>
      <c r="AK187" s="66" t="str">
        <f t="shared" si="67"/>
        <v>ok</v>
      </c>
      <c r="AL187" s="66" t="str">
        <f t="shared" si="68"/>
        <v>ok</v>
      </c>
      <c r="AM187" s="111">
        <f t="shared" si="69"/>
        <v>0</v>
      </c>
      <c r="AN187" s="112">
        <f t="shared" si="71"/>
        <v>0</v>
      </c>
      <c r="AO187" s="112">
        <f t="shared" si="71"/>
        <v>0</v>
      </c>
      <c r="AP187" s="112">
        <f t="shared" si="71"/>
        <v>0</v>
      </c>
      <c r="AQ187" s="112">
        <f t="shared" si="71"/>
        <v>0</v>
      </c>
      <c r="AR187" s="112">
        <f t="shared" si="71"/>
        <v>0</v>
      </c>
      <c r="AS187" s="112">
        <f t="shared" si="71"/>
        <v>0</v>
      </c>
      <c r="AT187" s="112">
        <f t="shared" si="71"/>
        <v>0</v>
      </c>
      <c r="AU187" s="112">
        <f t="shared" si="71"/>
        <v>0</v>
      </c>
      <c r="AV187" s="112">
        <f t="shared" si="71"/>
        <v>0</v>
      </c>
      <c r="AW187" s="112">
        <f t="shared" si="71"/>
        <v>0</v>
      </c>
      <c r="AX187" s="112">
        <f t="shared" si="71"/>
        <v>0</v>
      </c>
      <c r="AY187" s="112">
        <f t="shared" si="71"/>
        <v>0</v>
      </c>
      <c r="AZ187" s="112">
        <f t="shared" si="71"/>
        <v>0</v>
      </c>
      <c r="BA187" s="112">
        <f t="shared" si="71"/>
        <v>0</v>
      </c>
      <c r="BB187" s="122">
        <f t="shared" si="70"/>
        <v>0</v>
      </c>
    </row>
    <row r="188" spans="1:54" customFormat="1" ht="36" x14ac:dyDescent="0.25">
      <c r="A188" s="61" t="s">
        <v>752</v>
      </c>
      <c r="B188" s="61" t="s">
        <v>752</v>
      </c>
      <c r="C188" s="61"/>
      <c r="D188" s="88"/>
      <c r="E188" s="24" t="s">
        <v>749</v>
      </c>
      <c r="F188" s="24" t="str">
        <f t="shared" si="74"/>
        <v>Gunningscriteria</v>
      </c>
      <c r="G188" s="24"/>
      <c r="H188" s="22"/>
      <c r="I188" s="68" t="str">
        <f t="shared" si="73"/>
        <v>Vraag vervallen</v>
      </c>
      <c r="J188" s="129" t="s">
        <v>750</v>
      </c>
      <c r="K188" s="60"/>
      <c r="L188" s="81"/>
      <c r="M188" s="119"/>
      <c r="N188" s="119"/>
      <c r="O188" s="46"/>
      <c r="P188" s="39"/>
      <c r="W188" s="36" t="str">
        <f t="shared" si="64"/>
        <v>Vervallen</v>
      </c>
      <c r="X188" s="52">
        <f t="shared" si="65"/>
        <v>-1</v>
      </c>
      <c r="Y188" s="56" t="s">
        <v>752</v>
      </c>
      <c r="Z188" s="35"/>
      <c r="AA188" s="35"/>
      <c r="AB188" s="35"/>
      <c r="AC188" s="35"/>
      <c r="AD188" s="35"/>
      <c r="AE188" s="35"/>
      <c r="AF188" s="35"/>
      <c r="AG188" s="35"/>
      <c r="AH188" s="69">
        <v>1</v>
      </c>
      <c r="AI188" s="65"/>
      <c r="AJ188" s="65"/>
      <c r="AK188" s="66" t="str">
        <f t="shared" si="67"/>
        <v>ok</v>
      </c>
      <c r="AL188" s="66" t="str">
        <f t="shared" si="68"/>
        <v>ok</v>
      </c>
      <c r="AM188" s="111">
        <f t="shared" si="69"/>
        <v>0</v>
      </c>
      <c r="AN188" s="112">
        <f t="shared" si="71"/>
        <v>0</v>
      </c>
      <c r="AO188" s="112">
        <f t="shared" si="71"/>
        <v>0</v>
      </c>
      <c r="AP188" s="112">
        <f t="shared" si="71"/>
        <v>0</v>
      </c>
      <c r="AQ188" s="112">
        <f t="shared" si="71"/>
        <v>0</v>
      </c>
      <c r="AR188" s="112">
        <f t="shared" si="71"/>
        <v>0</v>
      </c>
      <c r="AS188" s="112">
        <f t="shared" si="71"/>
        <v>0</v>
      </c>
      <c r="AT188" s="112">
        <f t="shared" si="71"/>
        <v>0</v>
      </c>
      <c r="AU188" s="112">
        <f t="shared" si="71"/>
        <v>0</v>
      </c>
      <c r="AV188" s="112">
        <f t="shared" si="71"/>
        <v>0</v>
      </c>
      <c r="AW188" s="112">
        <f t="shared" si="71"/>
        <v>0</v>
      </c>
      <c r="AX188" s="112">
        <f t="shared" si="71"/>
        <v>0</v>
      </c>
      <c r="AY188" s="112">
        <f t="shared" si="71"/>
        <v>0</v>
      </c>
      <c r="AZ188" s="112">
        <f t="shared" si="71"/>
        <v>0</v>
      </c>
      <c r="BA188" s="112">
        <f t="shared" si="71"/>
        <v>0</v>
      </c>
      <c r="BB188" s="122">
        <f t="shared" si="70"/>
        <v>0</v>
      </c>
    </row>
    <row r="189" spans="1:54" customFormat="1" ht="36" x14ac:dyDescent="0.25">
      <c r="A189" s="61" t="s">
        <v>753</v>
      </c>
      <c r="B189" s="61" t="s">
        <v>753</v>
      </c>
      <c r="C189" s="61"/>
      <c r="D189" s="88"/>
      <c r="E189" s="24" t="s">
        <v>749</v>
      </c>
      <c r="F189" s="24" t="str">
        <f t="shared" si="74"/>
        <v>Gunningscriteria</v>
      </c>
      <c r="G189" s="24"/>
      <c r="H189" s="22"/>
      <c r="I189" s="68" t="str">
        <f t="shared" si="73"/>
        <v>Vraag vervallen</v>
      </c>
      <c r="J189" s="129" t="s">
        <v>750</v>
      </c>
      <c r="K189" s="60"/>
      <c r="L189" s="81"/>
      <c r="M189" s="119"/>
      <c r="N189" s="119"/>
      <c r="O189" s="46"/>
      <c r="P189" s="39"/>
      <c r="W189" s="36" t="str">
        <f t="shared" si="64"/>
        <v>Vervallen</v>
      </c>
      <c r="X189" s="52">
        <f t="shared" si="65"/>
        <v>-1</v>
      </c>
      <c r="Y189" s="56" t="s">
        <v>753</v>
      </c>
      <c r="Z189" s="35"/>
      <c r="AA189" s="35"/>
      <c r="AB189" s="35"/>
      <c r="AC189" s="35"/>
      <c r="AD189" s="35"/>
      <c r="AE189" s="35"/>
      <c r="AF189" s="35"/>
      <c r="AG189" s="35"/>
      <c r="AH189" s="69">
        <v>1</v>
      </c>
      <c r="AI189" s="65"/>
      <c r="AJ189" s="65"/>
      <c r="AK189" s="66" t="str">
        <f t="shared" si="67"/>
        <v>ok</v>
      </c>
      <c r="AL189" s="66" t="str">
        <f t="shared" si="68"/>
        <v>ok</v>
      </c>
      <c r="AM189" s="111">
        <f t="shared" si="69"/>
        <v>0</v>
      </c>
      <c r="AN189" s="112">
        <f t="shared" si="71"/>
        <v>0</v>
      </c>
      <c r="AO189" s="112">
        <f t="shared" si="71"/>
        <v>0</v>
      </c>
      <c r="AP189" s="112">
        <f t="shared" si="71"/>
        <v>0</v>
      </c>
      <c r="AQ189" s="112">
        <f t="shared" si="71"/>
        <v>0</v>
      </c>
      <c r="AR189" s="112">
        <f t="shared" si="71"/>
        <v>0</v>
      </c>
      <c r="AS189" s="112">
        <f t="shared" si="71"/>
        <v>0</v>
      </c>
      <c r="AT189" s="112">
        <f t="shared" si="71"/>
        <v>0</v>
      </c>
      <c r="AU189" s="112">
        <f t="shared" si="71"/>
        <v>0</v>
      </c>
      <c r="AV189" s="112">
        <f t="shared" si="71"/>
        <v>0</v>
      </c>
      <c r="AW189" s="112">
        <f t="shared" si="71"/>
        <v>0</v>
      </c>
      <c r="AX189" s="112">
        <f t="shared" si="71"/>
        <v>0</v>
      </c>
      <c r="AY189" s="112">
        <f t="shared" si="71"/>
        <v>0</v>
      </c>
      <c r="AZ189" s="112">
        <f t="shared" si="71"/>
        <v>0</v>
      </c>
      <c r="BA189" s="112">
        <f t="shared" si="71"/>
        <v>0</v>
      </c>
      <c r="BB189" s="122">
        <f t="shared" si="70"/>
        <v>0</v>
      </c>
    </row>
    <row r="190" spans="1:54" customFormat="1" ht="36" x14ac:dyDescent="0.25">
      <c r="A190" s="61" t="s">
        <v>754</v>
      </c>
      <c r="B190" s="61" t="s">
        <v>754</v>
      </c>
      <c r="C190" s="61"/>
      <c r="D190" s="88"/>
      <c r="E190" s="24" t="s">
        <v>749</v>
      </c>
      <c r="F190" s="24" t="str">
        <f t="shared" si="74"/>
        <v>Gunningscriteria</v>
      </c>
      <c r="G190" s="24"/>
      <c r="H190" s="22"/>
      <c r="I190" s="68" t="str">
        <f t="shared" si="73"/>
        <v>Vraag vervallen</v>
      </c>
      <c r="J190" s="129" t="s">
        <v>750</v>
      </c>
      <c r="K190" s="60"/>
      <c r="L190" s="81"/>
      <c r="M190" s="119"/>
      <c r="N190" s="119"/>
      <c r="O190" s="46"/>
      <c r="P190" s="39"/>
      <c r="W190" s="36" t="str">
        <f t="shared" si="64"/>
        <v>Vervallen</v>
      </c>
      <c r="X190" s="52">
        <f t="shared" si="65"/>
        <v>-1</v>
      </c>
      <c r="Y190" s="56" t="s">
        <v>754</v>
      </c>
      <c r="Z190" s="35"/>
      <c r="AA190" s="35"/>
      <c r="AB190" s="35"/>
      <c r="AC190" s="35"/>
      <c r="AD190" s="35"/>
      <c r="AE190" s="35"/>
      <c r="AF190" s="35"/>
      <c r="AG190" s="35"/>
      <c r="AH190" s="69">
        <v>1</v>
      </c>
      <c r="AI190" s="65"/>
      <c r="AJ190" s="65"/>
      <c r="AK190" s="66" t="str">
        <f t="shared" si="67"/>
        <v>ok</v>
      </c>
      <c r="AL190" s="66" t="str">
        <f t="shared" si="68"/>
        <v>ok</v>
      </c>
      <c r="AM190" s="111">
        <f t="shared" si="69"/>
        <v>0</v>
      </c>
      <c r="AN190" s="112">
        <f t="shared" si="71"/>
        <v>0</v>
      </c>
      <c r="AO190" s="112">
        <f t="shared" si="71"/>
        <v>0</v>
      </c>
      <c r="AP190" s="112">
        <f t="shared" si="71"/>
        <v>0</v>
      </c>
      <c r="AQ190" s="112">
        <f t="shared" si="71"/>
        <v>0</v>
      </c>
      <c r="AR190" s="112">
        <f t="shared" si="71"/>
        <v>0</v>
      </c>
      <c r="AS190" s="112">
        <f t="shared" si="71"/>
        <v>0</v>
      </c>
      <c r="AT190" s="112">
        <f t="shared" si="71"/>
        <v>0</v>
      </c>
      <c r="AU190" s="112">
        <f t="shared" si="71"/>
        <v>0</v>
      </c>
      <c r="AV190" s="112">
        <f t="shared" si="71"/>
        <v>0</v>
      </c>
      <c r="AW190" s="112">
        <f t="shared" si="71"/>
        <v>0</v>
      </c>
      <c r="AX190" s="112">
        <f t="shared" si="71"/>
        <v>0</v>
      </c>
      <c r="AY190" s="112">
        <f t="shared" si="71"/>
        <v>0</v>
      </c>
      <c r="AZ190" s="112">
        <f t="shared" si="71"/>
        <v>0</v>
      </c>
      <c r="BA190" s="112">
        <f t="shared" si="71"/>
        <v>0</v>
      </c>
      <c r="BB190" s="122">
        <f t="shared" si="70"/>
        <v>0</v>
      </c>
    </row>
    <row r="191" spans="1:54" customFormat="1" ht="36" x14ac:dyDescent="0.25">
      <c r="A191" s="61" t="s">
        <v>755</v>
      </c>
      <c r="B191" s="61" t="s">
        <v>755</v>
      </c>
      <c r="C191" s="61"/>
      <c r="D191" s="88"/>
      <c r="E191" s="24" t="s">
        <v>749</v>
      </c>
      <c r="F191" s="24" t="str">
        <f t="shared" si="74"/>
        <v>Gunningscriteria</v>
      </c>
      <c r="G191" s="24"/>
      <c r="H191" s="22"/>
      <c r="I191" s="68" t="str">
        <f t="shared" si="73"/>
        <v>Vraag vervallen</v>
      </c>
      <c r="J191" s="129" t="s">
        <v>750</v>
      </c>
      <c r="K191" s="60"/>
      <c r="L191" s="81"/>
      <c r="M191" s="119"/>
      <c r="N191" s="119"/>
      <c r="O191" s="46"/>
      <c r="P191" s="39"/>
      <c r="W191" s="36" t="str">
        <f t="shared" si="64"/>
        <v>Vervallen</v>
      </c>
      <c r="X191" s="52">
        <f t="shared" si="65"/>
        <v>-1</v>
      </c>
      <c r="Y191" s="56" t="s">
        <v>755</v>
      </c>
      <c r="Z191" s="35"/>
      <c r="AA191" s="35"/>
      <c r="AB191" s="35"/>
      <c r="AC191" s="35"/>
      <c r="AD191" s="35"/>
      <c r="AE191" s="35"/>
      <c r="AF191" s="35"/>
      <c r="AG191" s="35"/>
      <c r="AH191" s="69">
        <v>1</v>
      </c>
      <c r="AI191" s="65"/>
      <c r="AJ191" s="65"/>
      <c r="AK191" s="66" t="str">
        <f t="shared" si="67"/>
        <v>ok</v>
      </c>
      <c r="AL191" s="66" t="str">
        <f t="shared" si="68"/>
        <v>ok</v>
      </c>
      <c r="AM191" s="111">
        <f t="shared" si="69"/>
        <v>0</v>
      </c>
      <c r="AN191" s="112">
        <f t="shared" ref="AN191:BA195" si="75">IF(AND(AN$1="Nee",$C191=AN$2),-1,0)</f>
        <v>0</v>
      </c>
      <c r="AO191" s="112">
        <f t="shared" si="75"/>
        <v>0</v>
      </c>
      <c r="AP191" s="112">
        <f t="shared" si="75"/>
        <v>0</v>
      </c>
      <c r="AQ191" s="112">
        <f t="shared" si="75"/>
        <v>0</v>
      </c>
      <c r="AR191" s="112">
        <f t="shared" si="75"/>
        <v>0</v>
      </c>
      <c r="AS191" s="112">
        <f t="shared" si="75"/>
        <v>0</v>
      </c>
      <c r="AT191" s="112">
        <f t="shared" si="75"/>
        <v>0</v>
      </c>
      <c r="AU191" s="112">
        <f t="shared" si="75"/>
        <v>0</v>
      </c>
      <c r="AV191" s="112">
        <f t="shared" si="75"/>
        <v>0</v>
      </c>
      <c r="AW191" s="112">
        <f t="shared" si="75"/>
        <v>0</v>
      </c>
      <c r="AX191" s="112">
        <f t="shared" si="75"/>
        <v>0</v>
      </c>
      <c r="AY191" s="112">
        <f t="shared" si="75"/>
        <v>0</v>
      </c>
      <c r="AZ191" s="112">
        <f t="shared" si="75"/>
        <v>0</v>
      </c>
      <c r="BA191" s="112">
        <f t="shared" si="75"/>
        <v>0</v>
      </c>
      <c r="BB191" s="122">
        <f t="shared" si="70"/>
        <v>0</v>
      </c>
    </row>
    <row r="192" spans="1:54" customFormat="1" ht="36" x14ac:dyDescent="0.25">
      <c r="A192" s="61" t="s">
        <v>756</v>
      </c>
      <c r="B192" s="61" t="s">
        <v>756</v>
      </c>
      <c r="C192" s="61"/>
      <c r="D192" s="88"/>
      <c r="E192" s="24" t="s">
        <v>749</v>
      </c>
      <c r="F192" s="24" t="str">
        <f t="shared" si="74"/>
        <v>Gunningscriteria</v>
      </c>
      <c r="G192" s="24"/>
      <c r="H192" s="22"/>
      <c r="I192" s="68" t="str">
        <f t="shared" si="73"/>
        <v>Vraag vervallen</v>
      </c>
      <c r="J192" s="129" t="s">
        <v>750</v>
      </c>
      <c r="K192" s="60"/>
      <c r="L192" s="81"/>
      <c r="M192" s="119"/>
      <c r="N192" s="119"/>
      <c r="O192" s="46"/>
      <c r="P192" s="39"/>
      <c r="W192" s="36" t="str">
        <f t="shared" si="64"/>
        <v>Vervallen</v>
      </c>
      <c r="X192" s="52">
        <f t="shared" si="65"/>
        <v>-1</v>
      </c>
      <c r="Y192" s="56" t="s">
        <v>756</v>
      </c>
      <c r="Z192" s="35"/>
      <c r="AA192" s="35"/>
      <c r="AB192" s="35"/>
      <c r="AC192" s="35"/>
      <c r="AD192" s="35"/>
      <c r="AE192" s="35"/>
      <c r="AF192" s="35"/>
      <c r="AG192" s="35"/>
      <c r="AH192" s="69">
        <v>1</v>
      </c>
      <c r="AI192" s="65"/>
      <c r="AJ192" s="65"/>
      <c r="AK192" s="66" t="str">
        <f t="shared" si="67"/>
        <v>ok</v>
      </c>
      <c r="AL192" s="66" t="str">
        <f t="shared" si="68"/>
        <v>ok</v>
      </c>
      <c r="AM192" s="111">
        <f t="shared" si="69"/>
        <v>0</v>
      </c>
      <c r="AN192" s="112">
        <f t="shared" si="75"/>
        <v>0</v>
      </c>
      <c r="AO192" s="112">
        <f t="shared" si="75"/>
        <v>0</v>
      </c>
      <c r="AP192" s="112">
        <f t="shared" si="75"/>
        <v>0</v>
      </c>
      <c r="AQ192" s="112">
        <f t="shared" si="75"/>
        <v>0</v>
      </c>
      <c r="AR192" s="112">
        <f t="shared" si="75"/>
        <v>0</v>
      </c>
      <c r="AS192" s="112">
        <f t="shared" si="75"/>
        <v>0</v>
      </c>
      <c r="AT192" s="112">
        <f t="shared" si="75"/>
        <v>0</v>
      </c>
      <c r="AU192" s="112">
        <f t="shared" si="75"/>
        <v>0</v>
      </c>
      <c r="AV192" s="112">
        <f t="shared" si="75"/>
        <v>0</v>
      </c>
      <c r="AW192" s="112">
        <f t="shared" si="75"/>
        <v>0</v>
      </c>
      <c r="AX192" s="112">
        <f t="shared" si="75"/>
        <v>0</v>
      </c>
      <c r="AY192" s="112">
        <f t="shared" si="75"/>
        <v>0</v>
      </c>
      <c r="AZ192" s="112">
        <f t="shared" si="75"/>
        <v>0</v>
      </c>
      <c r="BA192" s="112">
        <f t="shared" si="75"/>
        <v>0</v>
      </c>
      <c r="BB192" s="122">
        <f t="shared" si="70"/>
        <v>0</v>
      </c>
    </row>
    <row r="193" spans="1:54" customFormat="1" ht="36" x14ac:dyDescent="0.25">
      <c r="A193" s="61" t="s">
        <v>757</v>
      </c>
      <c r="B193" s="61" t="s">
        <v>757</v>
      </c>
      <c r="C193" s="61"/>
      <c r="D193" s="88"/>
      <c r="E193" s="24" t="s">
        <v>749</v>
      </c>
      <c r="F193" s="24" t="str">
        <f t="shared" si="74"/>
        <v>Gunningscriteria</v>
      </c>
      <c r="G193" s="24"/>
      <c r="H193" s="22"/>
      <c r="I193" s="68" t="str">
        <f t="shared" si="73"/>
        <v>Vraag vervallen</v>
      </c>
      <c r="J193" s="129" t="s">
        <v>750</v>
      </c>
      <c r="K193" s="60"/>
      <c r="L193" s="81"/>
      <c r="M193" s="119"/>
      <c r="N193" s="119"/>
      <c r="O193" s="46"/>
      <c r="P193" s="39"/>
      <c r="W193" s="36" t="str">
        <f t="shared" si="64"/>
        <v>Vervallen</v>
      </c>
      <c r="X193" s="52">
        <f t="shared" si="65"/>
        <v>-1</v>
      </c>
      <c r="Y193" s="56" t="s">
        <v>757</v>
      </c>
      <c r="Z193" s="35"/>
      <c r="AA193" s="35"/>
      <c r="AB193" s="35"/>
      <c r="AC193" s="35"/>
      <c r="AD193" s="35"/>
      <c r="AE193" s="35"/>
      <c r="AF193" s="35"/>
      <c r="AG193" s="35"/>
      <c r="AH193" s="69">
        <v>1</v>
      </c>
      <c r="AI193" s="65"/>
      <c r="AJ193" s="65"/>
      <c r="AK193" s="66" t="str">
        <f t="shared" si="67"/>
        <v>ok</v>
      </c>
      <c r="AL193" s="66" t="str">
        <f t="shared" si="68"/>
        <v>ok</v>
      </c>
      <c r="AM193" s="111">
        <f t="shared" si="69"/>
        <v>0</v>
      </c>
      <c r="AN193" s="112">
        <f t="shared" si="75"/>
        <v>0</v>
      </c>
      <c r="AO193" s="112">
        <f t="shared" si="75"/>
        <v>0</v>
      </c>
      <c r="AP193" s="112">
        <f t="shared" si="75"/>
        <v>0</v>
      </c>
      <c r="AQ193" s="112">
        <f t="shared" si="75"/>
        <v>0</v>
      </c>
      <c r="AR193" s="112">
        <f t="shared" si="75"/>
        <v>0</v>
      </c>
      <c r="AS193" s="112">
        <f t="shared" si="75"/>
        <v>0</v>
      </c>
      <c r="AT193" s="112">
        <f t="shared" si="75"/>
        <v>0</v>
      </c>
      <c r="AU193" s="112">
        <f t="shared" si="75"/>
        <v>0</v>
      </c>
      <c r="AV193" s="112">
        <f t="shared" si="75"/>
        <v>0</v>
      </c>
      <c r="AW193" s="112">
        <f t="shared" si="75"/>
        <v>0</v>
      </c>
      <c r="AX193" s="112">
        <f t="shared" si="75"/>
        <v>0</v>
      </c>
      <c r="AY193" s="112">
        <f t="shared" si="75"/>
        <v>0</v>
      </c>
      <c r="AZ193" s="112">
        <f t="shared" si="75"/>
        <v>0</v>
      </c>
      <c r="BA193" s="112">
        <f t="shared" si="75"/>
        <v>0</v>
      </c>
      <c r="BB193" s="122">
        <f t="shared" si="70"/>
        <v>0</v>
      </c>
    </row>
    <row r="194" spans="1:54" customFormat="1" ht="36" x14ac:dyDescent="0.25">
      <c r="A194" s="61" t="s">
        <v>758</v>
      </c>
      <c r="B194" s="61" t="s">
        <v>758</v>
      </c>
      <c r="C194" s="61"/>
      <c r="D194" s="88"/>
      <c r="E194" s="24" t="s">
        <v>749</v>
      </c>
      <c r="F194" s="24" t="str">
        <f t="shared" si="74"/>
        <v>Gunningscriteria</v>
      </c>
      <c r="G194" s="24"/>
      <c r="H194" s="22"/>
      <c r="I194" s="68" t="str">
        <f t="shared" si="73"/>
        <v>Vraag vervallen</v>
      </c>
      <c r="J194" s="129" t="s">
        <v>750</v>
      </c>
      <c r="K194" s="60"/>
      <c r="L194" s="81"/>
      <c r="M194" s="119"/>
      <c r="N194" s="119"/>
      <c r="O194" s="46"/>
      <c r="P194" s="39"/>
      <c r="W194" s="36" t="str">
        <f t="shared" si="64"/>
        <v>Vervallen</v>
      </c>
      <c r="X194" s="52">
        <f t="shared" si="65"/>
        <v>-1</v>
      </c>
      <c r="Y194" s="56" t="s">
        <v>758</v>
      </c>
      <c r="Z194" s="35"/>
      <c r="AA194" s="35"/>
      <c r="AB194" s="35"/>
      <c r="AC194" s="35"/>
      <c r="AD194" s="35"/>
      <c r="AE194" s="35"/>
      <c r="AF194" s="35"/>
      <c r="AG194" s="35"/>
      <c r="AH194" s="69">
        <v>1</v>
      </c>
      <c r="AI194" s="65"/>
      <c r="AJ194" s="65"/>
      <c r="AK194" s="66" t="str">
        <f t="shared" si="67"/>
        <v>ok</v>
      </c>
      <c r="AL194" s="66" t="str">
        <f t="shared" si="68"/>
        <v>ok</v>
      </c>
      <c r="AM194" s="111">
        <f t="shared" si="69"/>
        <v>0</v>
      </c>
      <c r="AN194" s="112">
        <f t="shared" si="75"/>
        <v>0</v>
      </c>
      <c r="AO194" s="112">
        <f t="shared" si="75"/>
        <v>0</v>
      </c>
      <c r="AP194" s="112">
        <f t="shared" si="75"/>
        <v>0</v>
      </c>
      <c r="AQ194" s="112">
        <f t="shared" si="75"/>
        <v>0</v>
      </c>
      <c r="AR194" s="112">
        <f t="shared" si="75"/>
        <v>0</v>
      </c>
      <c r="AS194" s="112">
        <f t="shared" si="75"/>
        <v>0</v>
      </c>
      <c r="AT194" s="112">
        <f t="shared" si="75"/>
        <v>0</v>
      </c>
      <c r="AU194" s="112">
        <f t="shared" si="75"/>
        <v>0</v>
      </c>
      <c r="AV194" s="112">
        <f t="shared" si="75"/>
        <v>0</v>
      </c>
      <c r="AW194" s="112">
        <f t="shared" si="75"/>
        <v>0</v>
      </c>
      <c r="AX194" s="112">
        <f t="shared" si="75"/>
        <v>0</v>
      </c>
      <c r="AY194" s="112">
        <f t="shared" si="75"/>
        <v>0</v>
      </c>
      <c r="AZ194" s="112">
        <f t="shared" si="75"/>
        <v>0</v>
      </c>
      <c r="BA194" s="112">
        <f t="shared" si="75"/>
        <v>0</v>
      </c>
      <c r="BB194" s="122">
        <f t="shared" si="70"/>
        <v>0</v>
      </c>
    </row>
    <row r="195" spans="1:54" customFormat="1" ht="36" x14ac:dyDescent="0.25">
      <c r="A195" s="61" t="s">
        <v>759</v>
      </c>
      <c r="B195" s="61" t="s">
        <v>759</v>
      </c>
      <c r="C195" s="61"/>
      <c r="D195" s="88"/>
      <c r="E195" s="24" t="s">
        <v>749</v>
      </c>
      <c r="F195" s="24" t="str">
        <f t="shared" si="74"/>
        <v>Gunningscriteria</v>
      </c>
      <c r="G195" s="24"/>
      <c r="H195" s="22"/>
      <c r="I195" s="68" t="str">
        <f t="shared" si="73"/>
        <v>Vraag vervallen</v>
      </c>
      <c r="J195" s="129" t="s">
        <v>750</v>
      </c>
      <c r="K195" s="60"/>
      <c r="L195" s="81"/>
      <c r="M195" s="119"/>
      <c r="N195" s="119"/>
      <c r="O195" s="46"/>
      <c r="P195" s="39"/>
      <c r="W195" s="36" t="str">
        <f t="shared" si="64"/>
        <v>Vervallen</v>
      </c>
      <c r="X195" s="52">
        <f t="shared" si="65"/>
        <v>-1</v>
      </c>
      <c r="Y195" s="56" t="s">
        <v>759</v>
      </c>
      <c r="Z195" s="35"/>
      <c r="AA195" s="35"/>
      <c r="AB195" s="35"/>
      <c r="AC195" s="35"/>
      <c r="AD195" s="35"/>
      <c r="AE195" s="35"/>
      <c r="AF195" s="35"/>
      <c r="AG195" s="35"/>
      <c r="AH195" s="69">
        <v>1</v>
      </c>
      <c r="AI195" s="65"/>
      <c r="AJ195" s="65"/>
      <c r="AK195" s="66" t="str">
        <f t="shared" si="67"/>
        <v>ok</v>
      </c>
      <c r="AL195" s="66" t="str">
        <f t="shared" si="68"/>
        <v>ok</v>
      </c>
      <c r="AM195" s="111">
        <f t="shared" si="69"/>
        <v>0</v>
      </c>
      <c r="AN195" s="112">
        <f t="shared" si="75"/>
        <v>0</v>
      </c>
      <c r="AO195" s="112">
        <f t="shared" si="75"/>
        <v>0</v>
      </c>
      <c r="AP195" s="112">
        <f t="shared" si="75"/>
        <v>0</v>
      </c>
      <c r="AQ195" s="112">
        <f t="shared" si="75"/>
        <v>0</v>
      </c>
      <c r="AR195" s="112">
        <f t="shared" si="75"/>
        <v>0</v>
      </c>
      <c r="AS195" s="112">
        <f t="shared" si="75"/>
        <v>0</v>
      </c>
      <c r="AT195" s="112">
        <f t="shared" si="75"/>
        <v>0</v>
      </c>
      <c r="AU195" s="112">
        <f t="shared" si="75"/>
        <v>0</v>
      </c>
      <c r="AV195" s="112">
        <f t="shared" si="75"/>
        <v>0</v>
      </c>
      <c r="AW195" s="112">
        <f t="shared" si="75"/>
        <v>0</v>
      </c>
      <c r="AX195" s="112">
        <f t="shared" si="75"/>
        <v>0</v>
      </c>
      <c r="AY195" s="112">
        <f t="shared" si="75"/>
        <v>0</v>
      </c>
      <c r="AZ195" s="112">
        <f t="shared" si="75"/>
        <v>0</v>
      </c>
      <c r="BA195" s="112">
        <f t="shared" si="75"/>
        <v>0</v>
      </c>
      <c r="BB195" s="122">
        <f t="shared" si="70"/>
        <v>0</v>
      </c>
    </row>
    <row r="196" spans="1:54" x14ac:dyDescent="0.2">
      <c r="K196" s="38"/>
    </row>
    <row r="197" spans="1:54" x14ac:dyDescent="0.2">
      <c r="K197" s="38"/>
    </row>
  </sheetData>
  <sheetProtection algorithmName="SHA-512" hashValue="aaSSCTHz0l6dsmhydXpCPPjK6v8UR2bTcAuDd75iJZTOJZqM1BbXW3mFrIidAz+XsRRGt06JYu8pewPNsVUG7g==" saltValue="kND7B1Axrort6jMWQlxQYQ==" spinCount="100000" sheet="1" objects="1" scenarios="1" autoFilter="0"/>
  <autoFilter ref="A2:AL195" xr:uid="{00000000-0009-0000-0000-000002000000}"/>
  <mergeCells count="2">
    <mergeCell ref="I1:J1"/>
    <mergeCell ref="A1:H1"/>
  </mergeCells>
  <conditionalFormatting sqref="O3:O195">
    <cfRule type="expression" dxfId="3" priority="27">
      <formula>$O3&lt;&gt;$M3</formula>
    </cfRule>
  </conditionalFormatting>
  <conditionalFormatting sqref="AN1:BA1">
    <cfRule type="cellIs" dxfId="2" priority="7" operator="equal">
      <formula>"nee"</formula>
    </cfRule>
  </conditionalFormatting>
  <conditionalFormatting sqref="Y3:Y195">
    <cfRule type="expression" dxfId="1" priority="4">
      <formula>$Y3&lt;&gt;$A3</formula>
    </cfRule>
  </conditionalFormatting>
  <conditionalFormatting sqref="C186:D195 G186:H195">
    <cfRule type="expression" dxfId="0" priority="1">
      <formula>AND(LEFT($E186,9)&lt;&gt;"Voeg hier",C186="")</formula>
    </cfRule>
  </conditionalFormatting>
  <dataValidations count="11">
    <dataValidation type="list" allowBlank="1" showInputMessage="1" showErrorMessage="1" sqref="H5:H6 H12 H27 H33 H79 H98 H142 H180 H185" xr:uid="{00000000-0002-0000-0200-000000000000}">
      <formula1>"kort, uitgebreid, zeer uigebreid"</formula1>
    </dataValidation>
    <dataValidation type="list" allowBlank="1" showInputMessage="1" showErrorMessage="1" sqref="C113:C122 C186:C195" xr:uid="{00000000-0002-0000-0200-000001000000}">
      <formula1>lst_Paragraaf</formula1>
    </dataValidation>
    <dataValidation type="list" allowBlank="1" showInputMessage="1" showErrorMessage="1" sqref="G113:G122" xr:uid="{00000000-0002-0000-0200-000002000000}">
      <formula1>TypeAntw</formula1>
    </dataValidation>
    <dataValidation type="list" showInputMessage="1" showErrorMessage="1" sqref="H91 H93" xr:uid="{00000000-0002-0000-0200-000003000000}">
      <formula1>"24 x 7,5 x 9"</formula1>
    </dataValidation>
    <dataValidation type="list" allowBlank="1" showInputMessage="1" showErrorMessage="1" sqref="I3:I8 I13:I20 I23:I26 I28:I38 I40:I41 I43:I44 I46 I48:I63 I65:I66 I68 I70:I71 I73:I82 I84 I86:I89 I91:I92 I94 I97 I99:I101 I106:I107 I111:I114 I116:I121 I123 I126 I129:I130 I132:I139 I142 I144 I146:I150 I152:I182 I184:I185" xr:uid="{00000000-0002-0000-0200-000004000000}">
      <formula1>lst_KO_Antwoord</formula1>
    </dataValidation>
    <dataValidation type="list" allowBlank="1" showInputMessage="1" showErrorMessage="1" sqref="I9:I10 I12" xr:uid="{00000000-0002-0000-0200-000005000000}">
      <formula1>lstJaNeeNvt</formula1>
    </dataValidation>
    <dataValidation type="list" allowBlank="1" showInputMessage="1" showErrorMessage="1" sqref="I11 I45 I47 I64 I69 I83 I108:I110 I183" xr:uid="{00000000-0002-0000-0200-000006000000}">
      <formula1>lstJaNeeToe</formula1>
    </dataValidation>
    <dataValidation type="list" allowBlank="1" showInputMessage="1" showErrorMessage="1" sqref="I21:I22 I27 I39 I42 I67 I72 I85 I90 I93 I95:I96 I98 I102:I105 I115 I122 I124:I125 I127:I128 I131 I140:I141 I143 I145 I151" xr:uid="{00000000-0002-0000-0200-000007000000}">
      <formula1>lstToe</formula1>
    </dataValidation>
    <dataValidation type="list" allowBlank="1" showInputMessage="1" showErrorMessage="1" sqref="F3:F195" xr:uid="{00000000-0002-0000-0200-000008000000}">
      <formula1>lst_TypeVragen</formula1>
    </dataValidation>
    <dataValidation type="list" allowBlank="1" showInputMessage="1" showErrorMessage="1" sqref="H186:H195" xr:uid="{00000000-0002-0000-0200-000009000000}">
      <formula1>lst_Lengte</formula1>
    </dataValidation>
    <dataValidation type="list" allowBlank="1" showInputMessage="1" showErrorMessage="1" sqref="G186:G195" xr:uid="{00000000-0002-0000-0200-00000A000000}">
      <formula1>lst_GewenstAntw</formula1>
    </dataValidation>
  </dataValidations>
  <pageMargins left="0.39370078740157499" right="0.39370078740157499" top="0.39370078740157499" bottom="0.39370078740157499" header="0.31496062992126" footer="0.31496062992126"/>
  <pageSetup paperSize="8" scale="82" fitToHeight="0" orientation="landscape" r:id="rId1"/>
  <headerFooter>
    <oddFooter>&amp;L&amp;D&amp;C&amp;A&amp;Rblad &amp;P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003" r:id="rId4" name="Button 331">
              <controlPr defaultSize="0" print="0" autoLine="0" autoPict="0" macro="[0]!Genereer_PvE4">
                <anchor moveWithCells="1" sizeWithCells="1">
                  <from>
                    <xdr:col>5</xdr:col>
                    <xdr:colOff>257175</xdr:colOff>
                    <xdr:row>0</xdr:row>
                    <xdr:rowOff>95250</xdr:rowOff>
                  </from>
                  <to>
                    <xdr:col>7</xdr:col>
                    <xdr:colOff>333375</xdr:colOff>
                    <xdr:row>0</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B000000}">
          <x14:formula1>
            <xm:f>Keuzelijst!$A$2:$A$9</xm:f>
          </x14:formula1>
          <xm:sqref>I186:I195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2376-F453-4082-B921-FFF32CC4C3CC}">
  <sheetPr codeName="Blad20"/>
  <dimension ref="A1:E12"/>
  <sheetViews>
    <sheetView topLeftCell="A22" workbookViewId="0">
      <selection activeCell="A12" sqref="A12"/>
    </sheetView>
  </sheetViews>
  <sheetFormatPr defaultRowHeight="15" x14ac:dyDescent="0.25"/>
  <cols>
    <col min="3" max="3" width="18.28515625" customWidth="1"/>
  </cols>
  <sheetData>
    <row r="1" spans="1:5" x14ac:dyDescent="0.25">
      <c r="A1" s="6" t="s">
        <v>760</v>
      </c>
      <c r="B1" s="6" t="s">
        <v>761</v>
      </c>
      <c r="C1" s="6" t="s">
        <v>762</v>
      </c>
      <c r="D1" s="6"/>
      <c r="E1" s="6"/>
    </row>
    <row r="12" spans="1:5" x14ac:dyDescent="0.25">
      <c r="A12" s="42" t="s">
        <v>763</v>
      </c>
    </row>
  </sheetData>
  <sheetProtection algorithmName="SHA-512" hashValue="VMCnMIPg/NJRXUJAq7dM0jIUP3IWUWe7lTpDrweSbP3TcKcu35j/iychQMTeyB6wbrggAgfftBjunPs+StcEnA==" saltValue="zuGR7lnOCDXjVe0R0OaqKQ==" spinCount="100000" sheet="1" objects="1" scenarios="1" autoFilter="0"/>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1">
    <tabColor rgb="FFFFFF00"/>
    <pageSetUpPr fitToPage="1"/>
  </sheetPr>
  <dimension ref="A1:AG15"/>
  <sheetViews>
    <sheetView topLeftCell="F1" workbookViewId="0">
      <selection activeCell="S4" sqref="S4"/>
    </sheetView>
  </sheetViews>
  <sheetFormatPr defaultColWidth="9.140625" defaultRowHeight="12" x14ac:dyDescent="0.2"/>
  <cols>
    <col min="1" max="1" width="18.28515625" style="34" customWidth="1"/>
    <col min="2" max="2" width="1.7109375" style="34" customWidth="1"/>
    <col min="3" max="3" width="24.7109375" style="34" customWidth="1"/>
    <col min="4" max="4" width="1.7109375" style="34" customWidth="1"/>
    <col min="5" max="5" width="24.7109375" style="34" customWidth="1"/>
    <col min="6" max="6" width="1.7109375" style="34" customWidth="1"/>
    <col min="7" max="7" width="21.42578125" style="34" customWidth="1"/>
    <col min="8" max="8" width="1.28515625" style="34" customWidth="1"/>
    <col min="9" max="9" width="21.42578125" style="34" customWidth="1"/>
    <col min="10" max="10" width="1.7109375" style="34" customWidth="1"/>
    <col min="11" max="11" width="21.42578125" style="34" customWidth="1"/>
    <col min="12" max="12" width="2.28515625" style="34" customWidth="1"/>
    <col min="13" max="13" width="21.42578125" style="34" customWidth="1"/>
    <col min="14" max="14" width="1.7109375" style="34" customWidth="1"/>
    <col min="15" max="15" width="21.42578125" style="34" customWidth="1"/>
    <col min="16" max="16" width="2.42578125" style="34" customWidth="1"/>
    <col min="17" max="17" width="21.42578125" style="34" customWidth="1"/>
    <col min="18" max="18" width="1.7109375" style="34" customWidth="1"/>
    <col min="19" max="19" width="21.28515625" style="34" customWidth="1"/>
    <col min="20" max="20" width="2.5703125" style="34" customWidth="1"/>
    <col min="21" max="21" width="17.7109375" style="34" customWidth="1"/>
    <col min="22" max="22" width="2.5703125" style="34" customWidth="1"/>
    <col min="23" max="23" width="17.7109375" style="34" customWidth="1"/>
    <col min="24" max="24" width="2" style="34" customWidth="1"/>
    <col min="25" max="25" width="17.7109375" style="34" customWidth="1"/>
    <col min="26" max="26" width="1.7109375" style="34" customWidth="1"/>
    <col min="27" max="27" width="9.140625" style="34"/>
    <col min="28" max="28" width="1.5703125" style="34" customWidth="1"/>
    <col min="29" max="29" width="20.7109375" style="34" customWidth="1"/>
    <col min="30" max="30" width="2.140625" style="34" customWidth="1"/>
    <col min="31" max="31" width="23.7109375" style="34" customWidth="1"/>
    <col min="32" max="32" width="2.28515625" style="34" customWidth="1"/>
    <col min="33" max="33" width="23" style="34" customWidth="1"/>
    <col min="34" max="16384" width="9.140625" style="34"/>
  </cols>
  <sheetData>
    <row r="1" spans="1:33" x14ac:dyDescent="0.2">
      <c r="A1" s="37" t="s">
        <v>764</v>
      </c>
      <c r="C1" s="37" t="s">
        <v>765</v>
      </c>
      <c r="D1" s="37"/>
      <c r="E1" s="37" t="s">
        <v>766</v>
      </c>
      <c r="G1" s="37" t="s">
        <v>767</v>
      </c>
      <c r="H1" s="37"/>
      <c r="I1" s="37" t="s">
        <v>768</v>
      </c>
      <c r="K1" s="37" t="s">
        <v>769</v>
      </c>
      <c r="L1" s="37"/>
      <c r="M1" s="37" t="s">
        <v>770</v>
      </c>
      <c r="O1" s="37" t="s">
        <v>771</v>
      </c>
      <c r="P1" s="37"/>
      <c r="Q1" s="37" t="s">
        <v>772</v>
      </c>
      <c r="S1" s="37" t="s">
        <v>773</v>
      </c>
      <c r="U1" s="37" t="s">
        <v>774</v>
      </c>
      <c r="W1" s="37" t="s">
        <v>775</v>
      </c>
      <c r="Y1" s="37" t="s">
        <v>776</v>
      </c>
      <c r="AA1" s="37" t="s">
        <v>777</v>
      </c>
      <c r="AC1" s="37" t="s">
        <v>778</v>
      </c>
      <c r="AE1" s="37" t="s">
        <v>153</v>
      </c>
      <c r="AG1" s="37" t="s">
        <v>779</v>
      </c>
    </row>
    <row r="2" spans="1:33" x14ac:dyDescent="0.2">
      <c r="A2" s="34" t="s">
        <v>81</v>
      </c>
      <c r="C2" s="34" t="s">
        <v>81</v>
      </c>
      <c r="E2" s="34" t="s">
        <v>81</v>
      </c>
      <c r="G2" s="34" t="s">
        <v>81</v>
      </c>
      <c r="I2" s="34" t="s">
        <v>81</v>
      </c>
      <c r="K2" s="34" t="s">
        <v>780</v>
      </c>
      <c r="M2" s="34" t="s">
        <v>780</v>
      </c>
      <c r="O2" s="34" t="s">
        <v>781</v>
      </c>
      <c r="Q2" s="34" t="s">
        <v>781</v>
      </c>
      <c r="S2" s="34" t="s">
        <v>182</v>
      </c>
      <c r="U2" s="34" t="s">
        <v>782</v>
      </c>
      <c r="W2" s="34" t="s">
        <v>77</v>
      </c>
      <c r="Y2" s="34" t="s">
        <v>77</v>
      </c>
      <c r="AA2" s="34" t="s">
        <v>81</v>
      </c>
      <c r="AC2" s="72" t="s">
        <v>783</v>
      </c>
      <c r="AE2" s="34" t="s">
        <v>110</v>
      </c>
      <c r="AG2" s="34" t="s">
        <v>398</v>
      </c>
    </row>
    <row r="3" spans="1:33" x14ac:dyDescent="0.2">
      <c r="A3" s="34" t="s">
        <v>90</v>
      </c>
      <c r="C3" s="34" t="s">
        <v>90</v>
      </c>
      <c r="E3" s="34" t="s">
        <v>90</v>
      </c>
      <c r="G3" s="34" t="s">
        <v>90</v>
      </c>
      <c r="I3" s="34" t="s">
        <v>90</v>
      </c>
      <c r="K3" s="34" t="s">
        <v>784</v>
      </c>
      <c r="M3" s="34" t="s">
        <v>784</v>
      </c>
      <c r="O3" s="34" t="s">
        <v>785</v>
      </c>
      <c r="Q3" s="34" t="s">
        <v>139</v>
      </c>
      <c r="S3" s="34" t="s">
        <v>786</v>
      </c>
      <c r="U3" s="34" t="s">
        <v>218</v>
      </c>
      <c r="W3" s="34" t="s">
        <v>73</v>
      </c>
      <c r="Y3" s="34" t="s">
        <v>73</v>
      </c>
      <c r="AA3" s="34" t="s">
        <v>90</v>
      </c>
      <c r="AC3" s="34" t="s">
        <v>787</v>
      </c>
      <c r="AE3" s="34" t="s">
        <v>112</v>
      </c>
      <c r="AG3" s="34" t="s">
        <v>138</v>
      </c>
    </row>
    <row r="4" spans="1:33" x14ac:dyDescent="0.2">
      <c r="A4" s="34" t="s">
        <v>788</v>
      </c>
      <c r="C4" s="34" t="s">
        <v>785</v>
      </c>
      <c r="E4" s="34" t="s">
        <v>139</v>
      </c>
      <c r="G4" s="34" t="s">
        <v>789</v>
      </c>
      <c r="I4" s="34" t="s">
        <v>789</v>
      </c>
      <c r="K4" s="34" t="s">
        <v>785</v>
      </c>
      <c r="M4" s="34" t="s">
        <v>139</v>
      </c>
      <c r="O4" s="34" t="s">
        <v>139</v>
      </c>
      <c r="S4" s="34" t="s">
        <v>222</v>
      </c>
      <c r="W4" s="34" t="s">
        <v>790</v>
      </c>
      <c r="Y4" s="34" t="s">
        <v>790</v>
      </c>
      <c r="AE4" s="34" t="s">
        <v>113</v>
      </c>
      <c r="AG4" s="34" t="s">
        <v>195</v>
      </c>
    </row>
    <row r="5" spans="1:33" x14ac:dyDescent="0.2">
      <c r="A5" s="34" t="s">
        <v>222</v>
      </c>
      <c r="C5" s="34" t="s">
        <v>139</v>
      </c>
      <c r="G5" s="34" t="s">
        <v>785</v>
      </c>
      <c r="I5" s="34" t="s">
        <v>139</v>
      </c>
      <c r="K5" s="34" t="s">
        <v>139</v>
      </c>
      <c r="S5" s="34" t="s">
        <v>196</v>
      </c>
      <c r="W5" s="34" t="s">
        <v>791</v>
      </c>
      <c r="AE5" s="34" t="s">
        <v>115</v>
      </c>
    </row>
    <row r="6" spans="1:33" x14ac:dyDescent="0.2">
      <c r="A6" s="34" t="s">
        <v>792</v>
      </c>
      <c r="G6" s="34" t="s">
        <v>139</v>
      </c>
      <c r="AE6" s="34" t="s">
        <v>117</v>
      </c>
    </row>
    <row r="7" spans="1:33" x14ac:dyDescent="0.2">
      <c r="A7" s="34" t="s">
        <v>793</v>
      </c>
      <c r="AE7" s="34" t="s">
        <v>119</v>
      </c>
    </row>
    <row r="8" spans="1:33" x14ac:dyDescent="0.2">
      <c r="A8" s="34" t="s">
        <v>785</v>
      </c>
      <c r="AE8" s="34" t="s">
        <v>121</v>
      </c>
    </row>
    <row r="9" spans="1:33" x14ac:dyDescent="0.2">
      <c r="A9" s="34" t="s">
        <v>139</v>
      </c>
      <c r="AE9" s="34" t="s">
        <v>123</v>
      </c>
    </row>
    <row r="10" spans="1:33" x14ac:dyDescent="0.2">
      <c r="AE10" s="34" t="s">
        <v>125</v>
      </c>
    </row>
    <row r="11" spans="1:33" x14ac:dyDescent="0.2">
      <c r="AE11" s="34" t="s">
        <v>126</v>
      </c>
    </row>
    <row r="12" spans="1:33" x14ac:dyDescent="0.2">
      <c r="AE12" s="34" t="s">
        <v>128</v>
      </c>
    </row>
    <row r="13" spans="1:33" x14ac:dyDescent="0.2">
      <c r="AE13" s="34" t="s">
        <v>130</v>
      </c>
    </row>
    <row r="14" spans="1:33" x14ac:dyDescent="0.2">
      <c r="AE14" s="34" t="s">
        <v>132</v>
      </c>
    </row>
    <row r="15" spans="1:33" x14ac:dyDescent="0.2">
      <c r="AE15" s="34" t="s">
        <v>134</v>
      </c>
    </row>
  </sheetData>
  <sheetProtection algorithmName="SHA-512" hashValue="nRLTNiBXBD5py+s5SUguiDxEBHZXAknR16CXkX4YvIJ50vZfuSyEdptGINxD+h3YxXKPRfieRb/qinbQiNygpQ==" saltValue="ql7/x+JryoV98wadR062Zw==" spinCount="100000" sheet="1" objects="1" scenarios="1" autoFilter="0"/>
  <sortState xmlns:xlrd2="http://schemas.microsoft.com/office/spreadsheetml/2017/richdata2" ref="W2:W15">
    <sortCondition ref="W2:W15"/>
  </sortState>
  <pageMargins left="0.39370078740157499" right="0.39370078740157499" top="0.39370078740157499" bottom="0.39370078740157499" header="0.31496062992126" footer="0.31496062992126"/>
  <pageSetup paperSize="9" fitToHeight="0" orientation="landscape" r:id="rId1"/>
  <headerFooter>
    <oddHeader>&amp;C&amp;A</oddHeader>
    <oddFooter>&amp;L&amp;D&amp;Rblad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b76dce-86db-4cc1-8148-d40660ce4bce" xsi:nil="true"/>
    <lcf76f155ced4ddcb4097134ff3c332f xmlns="b648707c-6fc9-4807-b01e-3cd4128f5914">
      <Terms xmlns="http://schemas.microsoft.com/office/infopath/2007/PartnerControls"/>
    </lcf76f155ced4ddcb4097134ff3c332f>
    <Locatie xmlns="b648707c-6fc9-4807-b01e-3cd4128f59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CBE7117CFF6E4D91BD413D3ABCE1F8" ma:contentTypeVersion="22" ma:contentTypeDescription="Een nieuw document maken." ma:contentTypeScope="" ma:versionID="5a42940ad37000ecc4f8fbc7918c3009">
  <xsd:schema xmlns:xsd="http://www.w3.org/2001/XMLSchema" xmlns:xs="http://www.w3.org/2001/XMLSchema" xmlns:p="http://schemas.microsoft.com/office/2006/metadata/properties" xmlns:ns2="b648707c-6fc9-4807-b01e-3cd4128f5914" xmlns:ns3="34b76dce-86db-4cc1-8148-d40660ce4bce" targetNamespace="http://schemas.microsoft.com/office/2006/metadata/properties" ma:root="true" ma:fieldsID="3c7e6559463c6178db02c278b3bbb545" ns2:_="" ns3:_="">
    <xsd:import namespace="b648707c-6fc9-4807-b01e-3cd4128f5914"/>
    <xsd:import namespace="34b76dce-86db-4cc1-8148-d40660ce4b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oc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8707c-6fc9-4807-b01e-3cd4128f59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ocatie" ma:index="21" nillable="true" ma:displayName="Locatie" ma:format="Dropdown" ma:internalName="Locatie">
      <xsd:simpleType>
        <xsd:union memberTypes="dms:Text">
          <xsd:simpleType>
            <xsd:restriction base="dms:Choice">
              <xsd:enumeration value="AMC"/>
              <xsd:enumeration value="VUmc"/>
              <xsd:enumeration value="AMC/VUmc"/>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34b76dce-86db-4cc1-8148-d40660ce4b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78a0356-9f6a-4a1e-8ba4-fc21f5ff1d4d}" ma:internalName="TaxCatchAll" ma:showField="CatchAllData" ma:web="34b76dce-86db-4cc1-8148-d40660ce4b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34b76dce-86db-4cc1-8148-d40660ce4bce"/>
    <ds:schemaRef ds:uri="b648707c-6fc9-4807-b01e-3cd4128f5914"/>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6C1E7FC5-8538-4CD1-9C73-C8ABF0E4B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48707c-6fc9-4807-b01e-3cd4128f5914"/>
    <ds:schemaRef ds:uri="34b76dce-86db-4cc1-8148-d40660ce4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46</vt:i4>
      </vt:variant>
    </vt:vector>
  </HeadingPairs>
  <TitlesOfParts>
    <vt:vector size="52" baseType="lpstr">
      <vt:lpstr>Leeswijzer</vt:lpstr>
      <vt:lpstr>Voorblad</vt:lpstr>
      <vt:lpstr>PvE vragen</vt:lpstr>
      <vt:lpstr>Werkblad</vt:lpstr>
      <vt:lpstr>Document wijzigingen</vt:lpstr>
      <vt:lpstr>Keuzelijst</vt:lpstr>
      <vt:lpstr>_1a</vt:lpstr>
      <vt:lpstr>_1b</vt:lpstr>
      <vt:lpstr>_1c</vt:lpstr>
      <vt:lpstr>_Beschik</vt:lpstr>
      <vt:lpstr>_BivB</vt:lpstr>
      <vt:lpstr>_BivI</vt:lpstr>
      <vt:lpstr>_BivV</vt:lpstr>
      <vt:lpstr>_Data</vt:lpstr>
      <vt:lpstr>_DemandNr</vt:lpstr>
      <vt:lpstr>_ICT_UMC</vt:lpstr>
      <vt:lpstr>_Int</vt:lpstr>
      <vt:lpstr>_KnockOut</vt:lpstr>
      <vt:lpstr>_KOPPELING</vt:lpstr>
      <vt:lpstr>_Leverancier</vt:lpstr>
      <vt:lpstr>_Medisch</vt:lpstr>
      <vt:lpstr>_MldFase</vt:lpstr>
      <vt:lpstr>_OnPrem</vt:lpstr>
      <vt:lpstr>_Product</vt:lpstr>
      <vt:lpstr>_Project</vt:lpstr>
      <vt:lpstr>_SaaS</vt:lpstr>
      <vt:lpstr>_SLA_EDU</vt:lpstr>
      <vt:lpstr>_Stage</vt:lpstr>
      <vt:lpstr>_Support</vt:lpstr>
      <vt:lpstr>_Toev</vt:lpstr>
      <vt:lpstr>_Toev0</vt:lpstr>
      <vt:lpstr>_Verificatie</vt:lpstr>
      <vt:lpstr>_Vertr</vt:lpstr>
      <vt:lpstr>_Vertrouw</vt:lpstr>
      <vt:lpstr>lst_BIV_BI</vt:lpstr>
      <vt:lpstr>lst_BIV_V</vt:lpstr>
      <vt:lpstr>lst_GewenstAntw</vt:lpstr>
      <vt:lpstr>lst_JaNee</vt:lpstr>
      <vt:lpstr>lst_KO_Antwoord</vt:lpstr>
      <vt:lpstr>lst_KO_Antwoord_Lev</vt:lpstr>
      <vt:lpstr>lst_Lengte</vt:lpstr>
      <vt:lpstr>lst_Paragraaf</vt:lpstr>
      <vt:lpstr>lst_TypeAntw</vt:lpstr>
      <vt:lpstr>lst_TypeVragen</vt:lpstr>
      <vt:lpstr>lstJaNeeNvt</vt:lpstr>
      <vt:lpstr>lstJaNeeNvt_Lev</vt:lpstr>
      <vt:lpstr>lstJaNeeToe</vt:lpstr>
      <vt:lpstr>lstJaNeeToe_Lev</vt:lpstr>
      <vt:lpstr>lstToe</vt:lpstr>
      <vt:lpstr>lstToe_Lev</vt:lpstr>
      <vt:lpstr>lstTypeAntw</vt:lpstr>
      <vt:lpstr>TypeAntw</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Dienst ICT - PvE</dc:title>
  <dc:subject>Technische PvE van Dienst ICT</dc:subject>
  <dc:creator>Heuvel, J.P.W. van den (Hans)</dc:creator>
  <cp:keywords/>
  <dc:description/>
  <cp:lastModifiedBy>Rodriguez, C.J. (Cedric)</cp:lastModifiedBy>
  <cp:revision/>
  <dcterms:created xsi:type="dcterms:W3CDTF">2018-06-14T12:47:40Z</dcterms:created>
  <dcterms:modified xsi:type="dcterms:W3CDTF">2026-07-29T10:49:52Z</dcterms:modified>
  <cp:category>Document classificatie: Intern</cp:category>
  <cp:contentStatus>Versie: 1.1 - 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0x01010044CBE7117CFF6E4D91BD413D3ABCE1F8</vt:lpwstr>
  </property>
  <property fmtid="{D5CDD505-2E9C-101B-9397-08002B2CF9AE}" pid="3" name="MediaServiceImageTags">
    <vt:lpwstr/>
  </property>
</Properties>
</file>