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w.sharepoint.com/sites/AanbestedingSanitairevoorzieningen/Shared Documents/General/2. Documenten/"/>
    </mc:Choice>
  </mc:AlternateContent>
  <xr:revisionPtr revIDLastSave="6" documentId="8_{0A6AF23C-6FAC-40DD-9DAC-437539979B87}" xr6:coauthVersionLast="47" xr6:coauthVersionMax="47" xr10:uidLastSave="{E8A9476D-2E95-4F63-AB64-C032C9B51BDD}"/>
  <workbookProtection workbookAlgorithmName="SHA-512" workbookHashValue="e/O+WfKKVkVuNwJ2aAMREZSc8wtEt5+HkktHuYqdNjmEwfLuS9ONnzUbdkxpWDWqUhESbFkMUgaFjLK5PVb9uQ==" workbookSaltValue="d/cq7jYOXtmN7U6DsGClYA==" workbookSpinCount="100000" lockStructure="1"/>
  <bookViews>
    <workbookView xWindow="-110" yWindow="-110" windowWidth="25180" windowHeight="16140" activeTab="5" xr2:uid="{6BAF6422-4168-49A1-A7EB-5EC9D6686AC1}"/>
  </bookViews>
  <sheets>
    <sheet name="Totaal overzicht" sheetId="6" r:id="rId1"/>
    <sheet name="Oud-Beijerland" sheetId="1" r:id="rId2"/>
    <sheet name="Maasdam" sheetId="2" r:id="rId3"/>
    <sheet name="HW Werkt!" sheetId="3" r:id="rId4"/>
    <sheet name="Mijnsheerenland" sheetId="4" r:id="rId5"/>
    <sheet name="Numansdorp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6" l="1"/>
  <c r="F19" i="6"/>
  <c r="G19" i="6" s="1"/>
  <c r="F18" i="6"/>
  <c r="G18" i="6" s="1"/>
  <c r="F17" i="6"/>
  <c r="G17" i="6" s="1"/>
  <c r="F16" i="6"/>
  <c r="G16" i="6" s="1"/>
  <c r="F15" i="6"/>
  <c r="G15" i="6" s="1"/>
  <c r="F14" i="6"/>
  <c r="G14" i="6" s="1"/>
  <c r="B13" i="6"/>
  <c r="G13" i="6" s="1"/>
  <c r="E12" i="6"/>
  <c r="D12" i="6"/>
  <c r="C12" i="6"/>
  <c r="B12" i="6"/>
  <c r="E11" i="6"/>
  <c r="D11" i="6"/>
  <c r="C11" i="6"/>
  <c r="B11" i="6"/>
  <c r="E10" i="6"/>
  <c r="D10" i="6"/>
  <c r="C10" i="6"/>
  <c r="B10" i="6"/>
  <c r="G10" i="6" s="1"/>
  <c r="E9" i="6"/>
  <c r="D9" i="6"/>
  <c r="C9" i="6"/>
  <c r="B9" i="6"/>
  <c r="E8" i="6"/>
  <c r="G8" i="6" s="1"/>
  <c r="D8" i="6"/>
  <c r="C8" i="6"/>
  <c r="B8" i="6"/>
  <c r="E7" i="6"/>
  <c r="D7" i="6"/>
  <c r="C7" i="6"/>
  <c r="B7" i="6"/>
  <c r="G7" i="6" s="1"/>
  <c r="E6" i="6"/>
  <c r="D6" i="6"/>
  <c r="C6" i="6"/>
  <c r="B6" i="6"/>
  <c r="E5" i="6"/>
  <c r="D5" i="6"/>
  <c r="C5" i="6"/>
  <c r="B5" i="6"/>
  <c r="E4" i="6"/>
  <c r="D4" i="6"/>
  <c r="C4" i="6"/>
  <c r="B4" i="6"/>
  <c r="G4" i="6" s="1"/>
  <c r="E3" i="6"/>
  <c r="D3" i="6"/>
  <c r="C3" i="6"/>
  <c r="B3" i="6"/>
  <c r="E2" i="6"/>
  <c r="D2" i="6"/>
  <c r="C2" i="6"/>
  <c r="B2" i="6"/>
  <c r="G12" i="5"/>
  <c r="F12" i="5"/>
  <c r="E12" i="5"/>
  <c r="D12" i="5"/>
  <c r="C12" i="5"/>
  <c r="B12" i="5"/>
  <c r="K18" i="4"/>
  <c r="J18" i="4"/>
  <c r="I18" i="4"/>
  <c r="H18" i="4"/>
  <c r="G18" i="4"/>
  <c r="E18" i="4"/>
  <c r="D18" i="4"/>
  <c r="C18" i="4"/>
  <c r="B18" i="4"/>
  <c r="L18" i="4"/>
  <c r="K44" i="3"/>
  <c r="J44" i="3"/>
  <c r="I44" i="3"/>
  <c r="H44" i="3"/>
  <c r="G44" i="3"/>
  <c r="F44" i="3"/>
  <c r="E44" i="3"/>
  <c r="D44" i="3"/>
  <c r="C44" i="3"/>
  <c r="B44" i="3"/>
  <c r="L44" i="3"/>
  <c r="K42" i="2"/>
  <c r="J42" i="2"/>
  <c r="I42" i="2"/>
  <c r="H42" i="2"/>
  <c r="G42" i="2"/>
  <c r="F42" i="2"/>
  <c r="E42" i="2"/>
  <c r="D42" i="2"/>
  <c r="C42" i="2"/>
  <c r="B42" i="2"/>
  <c r="L42" i="2"/>
  <c r="L46" i="1"/>
  <c r="K46" i="1"/>
  <c r="J46" i="1"/>
  <c r="I46" i="1"/>
  <c r="H46" i="1"/>
  <c r="G46" i="1"/>
  <c r="F46" i="1"/>
  <c r="E46" i="1"/>
  <c r="D46" i="1"/>
  <c r="C46" i="1"/>
  <c r="B46" i="1"/>
  <c r="M46" i="1"/>
  <c r="G5" i="6" l="1"/>
  <c r="G2" i="6"/>
  <c r="G11" i="6"/>
  <c r="G12" i="6"/>
  <c r="G3" i="6"/>
  <c r="G9" i="6"/>
  <c r="G6" i="6"/>
</calcChain>
</file>

<file path=xl/sharedStrings.xml><?xml version="1.0" encoding="utf-8"?>
<sst xmlns="http://schemas.openxmlformats.org/spreadsheetml/2006/main" count="296" uniqueCount="163">
  <si>
    <t>handdoekrol automaat single</t>
  </si>
  <si>
    <t>handdoek automaat papieren handdoekjes</t>
  </si>
  <si>
    <t>zeepdispenser</t>
  </si>
  <si>
    <t>desinfectiedispenser</t>
  </si>
  <si>
    <t>afvalbak</t>
  </si>
  <si>
    <t>damesverbandcontainer</t>
  </si>
  <si>
    <t>box voor luiers/incontinentiemateriaal</t>
  </si>
  <si>
    <t>toiletpapier dispenser</t>
  </si>
  <si>
    <t>toiletbril reiniger dispenser</t>
  </si>
  <si>
    <t>toiletborstel houder</t>
  </si>
  <si>
    <t>luchtverfrisser dispenser</t>
  </si>
  <si>
    <t>houder maandverbandzakjes</t>
  </si>
  <si>
    <t>voorruimte toilet dames</t>
  </si>
  <si>
    <t>dames toiletten (2 stuks)</t>
  </si>
  <si>
    <t>voorruimte toilet heren</t>
  </si>
  <si>
    <t>heren toiletten (2stuks)</t>
  </si>
  <si>
    <t>pantry tegenover 0.44</t>
  </si>
  <si>
    <t>dames toilet</t>
  </si>
  <si>
    <t>douche</t>
  </si>
  <si>
    <t>kleedruimte heren</t>
  </si>
  <si>
    <t xml:space="preserve">heren toilet </t>
  </si>
  <si>
    <t>keuken/restaurant niets van elis</t>
  </si>
  <si>
    <t>pantry naast 0.34 bij bonenmachine</t>
  </si>
  <si>
    <t>Miva toilet</t>
  </si>
  <si>
    <t>heren toiletten (3 stuks)</t>
  </si>
  <si>
    <t>dames toiletten (4 stuks)</t>
  </si>
  <si>
    <t>tegenover 0.09 burgerzaken</t>
  </si>
  <si>
    <t>toilet heren</t>
  </si>
  <si>
    <t>toilet dames</t>
  </si>
  <si>
    <t>pantry kantoorruimte burgerzaken</t>
  </si>
  <si>
    <t>1e etage</t>
  </si>
  <si>
    <t>toiletten dames ( 2 stuks)</t>
  </si>
  <si>
    <t>pantry</t>
  </si>
  <si>
    <t>voorruimte toilet</t>
  </si>
  <si>
    <t>toilet</t>
  </si>
  <si>
    <t>2e etage</t>
  </si>
  <si>
    <t>toiletten dames (2 stuks)</t>
  </si>
  <si>
    <t>begane grond</t>
  </si>
  <si>
    <t>kleedruimte dames wordt keuken (!)</t>
  </si>
  <si>
    <t xml:space="preserve">voorruimte toilet heren </t>
  </si>
  <si>
    <t xml:space="preserve">voorruimte toilet dames </t>
  </si>
  <si>
    <t>Totaal</t>
  </si>
  <si>
    <t>2 toiletten heren</t>
  </si>
  <si>
    <t>2 toiletten dames</t>
  </si>
  <si>
    <t>MIVA toilet begane grond</t>
  </si>
  <si>
    <t>Toiletten bij DIV</t>
  </si>
  <si>
    <t>Gemeentehuis Oud-Beijerland</t>
  </si>
  <si>
    <t>Gemeentehuis Maasdam</t>
  </si>
  <si>
    <t>5 keer damestoilet</t>
  </si>
  <si>
    <t>Herentoiletten bij personeelsingang</t>
  </si>
  <si>
    <t>4 heren toiletten</t>
  </si>
  <si>
    <t>2 damestoiletten</t>
  </si>
  <si>
    <t>2 herentoiletten</t>
  </si>
  <si>
    <t>Werkplaats Specials</t>
  </si>
  <si>
    <t>2 heren toiletten</t>
  </si>
  <si>
    <t>C Bulk</t>
  </si>
  <si>
    <t>Krattenwas</t>
  </si>
  <si>
    <t>HW Werkt!</t>
  </si>
  <si>
    <t>Opmerkingen</t>
  </si>
  <si>
    <t>Bij riool</t>
  </si>
  <si>
    <t xml:space="preserve">Kantine </t>
  </si>
  <si>
    <t>Gemeentewerf Mijnsheerenland</t>
  </si>
  <si>
    <t>(grote afvalbak aan de muur)</t>
  </si>
  <si>
    <t>7</t>
  </si>
  <si>
    <t>MIVA toilet 1e etage</t>
  </si>
  <si>
    <t>MIVA toilet bg</t>
  </si>
  <si>
    <t>Kleedruimte</t>
  </si>
  <si>
    <t>1</t>
  </si>
  <si>
    <t>Gemeentewerf Numansdorp</t>
  </si>
  <si>
    <t>Papieren rol handdoek Tork</t>
  </si>
  <si>
    <t>Zeepdispenser Boma</t>
  </si>
  <si>
    <t>Afvalbak merkloos</t>
  </si>
  <si>
    <t>Toiletpapier houder merkloos voor meerdere rollen</t>
  </si>
  <si>
    <t>Toiletpapierhouder merkloos</t>
  </si>
  <si>
    <t>Toiletborstel merkloos</t>
  </si>
  <si>
    <t>Luchtverfrisser</t>
  </si>
  <si>
    <t>Begane grond bij ingang</t>
  </si>
  <si>
    <t>Damestoilet voorportaal</t>
  </si>
  <si>
    <t xml:space="preserve">Damestoilet </t>
  </si>
  <si>
    <t>Heren toilet voorportaal</t>
  </si>
  <si>
    <t xml:space="preserve">Dames toilet </t>
  </si>
  <si>
    <t>Dames toilet voorportaal</t>
  </si>
  <si>
    <t>Handdoekrol automaat single</t>
  </si>
  <si>
    <t>Handdoek automaat papieren handdoekjes</t>
  </si>
  <si>
    <t>Zeepdispenser</t>
  </si>
  <si>
    <t>Desinfecteidispenser</t>
  </si>
  <si>
    <t>Afvalbak</t>
  </si>
  <si>
    <t>Damesverband container</t>
  </si>
  <si>
    <t>Box voor luiers/incontinentiemateriaal</t>
  </si>
  <si>
    <t>Toiletpapier dispenser</t>
  </si>
  <si>
    <t>Toiletbril reiniger dispenser</t>
  </si>
  <si>
    <t>Toiletborstel houder</t>
  </si>
  <si>
    <t>Luchtverfrisser dispenser</t>
  </si>
  <si>
    <t>Heren toilet</t>
  </si>
  <si>
    <t xml:space="preserve">Dames/miva toilet  </t>
  </si>
  <si>
    <t>Pantry bij ingang</t>
  </si>
  <si>
    <t>In de gang tegenover 0.02</t>
  </si>
  <si>
    <t>Toilet/douche dames</t>
  </si>
  <si>
    <t>Voorportaal</t>
  </si>
  <si>
    <t>Toilet dames</t>
  </si>
  <si>
    <t>Toilet heren voorportaal</t>
  </si>
  <si>
    <t>Voor de kantine bij ingang werkplaats</t>
  </si>
  <si>
    <t>Kleedkamer/douche heren</t>
  </si>
  <si>
    <t xml:space="preserve">Werkplaats aan het begin en aan het eind </t>
  </si>
  <si>
    <t>Handdoekautomaat papieren handdoekjes</t>
  </si>
  <si>
    <t>Desinfectiedispenser</t>
  </si>
  <si>
    <t>Toiletbril-reiniger dispenser</t>
  </si>
  <si>
    <t>Toiletborstelhouder</t>
  </si>
  <si>
    <t>Luchtverfrisserdispenser</t>
  </si>
  <si>
    <t>Keuken bij kantine</t>
  </si>
  <si>
    <t>Voorraadkast naast kantine</t>
  </si>
  <si>
    <t>Toilet bij receptie m/v</t>
  </si>
  <si>
    <t>Toilet tegenover 0.06 heren</t>
  </si>
  <si>
    <t>Toilet 1 heren</t>
  </si>
  <si>
    <t>Dames toiletten</t>
  </si>
  <si>
    <t>Pantry bij team werkt</t>
  </si>
  <si>
    <t>Kamer 0.11</t>
  </si>
  <si>
    <t>Damestoiletten bij personeelsingang</t>
  </si>
  <si>
    <t>Voorste gedeelte</t>
  </si>
  <si>
    <t>In halletje</t>
  </si>
  <si>
    <t>Invaliden toilet</t>
  </si>
  <si>
    <t>Damestoiletten tegenover 0.38</t>
  </si>
  <si>
    <t>Herentoiletten tegenover 0.39</t>
  </si>
  <si>
    <t>Heren voorste gedeelte</t>
  </si>
  <si>
    <t>Voorportaal toiletten</t>
  </si>
  <si>
    <t xml:space="preserve">Dames voorste gedeelte </t>
  </si>
  <si>
    <t>Toilet m/v</t>
  </si>
  <si>
    <t>Toilet m/v voorportaal</t>
  </si>
  <si>
    <t xml:space="preserve">Toilet m/v   </t>
  </si>
  <si>
    <t>Afdeling groen  m/v</t>
  </si>
  <si>
    <t>Voorportaal toilet</t>
  </si>
  <si>
    <t>Kantine afd Groen</t>
  </si>
  <si>
    <t>Damesverbandcontainer</t>
  </si>
  <si>
    <t>Toiletgroep bij 1.42</t>
  </si>
  <si>
    <t>Heren</t>
  </si>
  <si>
    <t xml:space="preserve">Voorportaal dames </t>
  </si>
  <si>
    <t>Toiletten bij garderobe 1e etage</t>
  </si>
  <si>
    <t xml:space="preserve">Heren voorportaal </t>
  </si>
  <si>
    <t>Dames  voorportaal</t>
  </si>
  <si>
    <t>Keukentje bodes 1e etage</t>
  </si>
  <si>
    <t>Keuken catering</t>
  </si>
  <si>
    <t>Pantry 1e etage</t>
  </si>
  <si>
    <t>Toilet tegenover 1.19</t>
  </si>
  <si>
    <t>Heren voorportaal</t>
  </si>
  <si>
    <t>Toilet heren</t>
  </si>
  <si>
    <t>Dames voorportaal</t>
  </si>
  <si>
    <t>Keuken bij middelpunt</t>
  </si>
  <si>
    <t>Toiletten achter middelpunt</t>
  </si>
  <si>
    <t>Voorportaal heren</t>
  </si>
  <si>
    <t xml:space="preserve">Toiletten bij 0.41 </t>
  </si>
  <si>
    <t>Toiletten tegenover 0.18</t>
  </si>
  <si>
    <t>Damestoilet</t>
  </si>
  <si>
    <t xml:space="preserve">Pantry bij bodekamer </t>
  </si>
  <si>
    <t>Totaal overzicht</t>
  </si>
  <si>
    <t>x</t>
  </si>
  <si>
    <t>Gemeentehuis
 Oud-Beijerland</t>
  </si>
  <si>
    <t>Gemeentehuis
 Maasdam</t>
  </si>
  <si>
    <t>Sociaal Leerbedrijf 
HW Werkt!</t>
  </si>
  <si>
    <t>Gemeentewerf 
Mijnsheerenland</t>
  </si>
  <si>
    <t>Gemeentewerf 
Numansdorp</t>
  </si>
  <si>
    <t>1x Industriele zeep</t>
  </si>
  <si>
    <t>2x Industriele zeep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</si>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</sst>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theme="4"/>
      </patternFill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theme="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textRotation="90"/>
    </xf>
    <xf numFmtId="0" fontId="0" fillId="0" borderId="3" xfId="0" applyBorder="1" applyAlignment="1">
      <alignment horizontal="center"/>
    </xf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2" fillId="0" borderId="3" xfId="0" applyFont="1" applyBorder="1"/>
    <xf numFmtId="0" fontId="0" fillId="0" borderId="14" xfId="0" applyBorder="1" applyAlignment="1">
      <alignment textRotation="90"/>
    </xf>
    <xf numFmtId="0" fontId="0" fillId="0" borderId="14" xfId="0" applyBorder="1" applyAlignment="1">
      <alignment textRotation="90" wrapText="1"/>
    </xf>
    <xf numFmtId="0" fontId="0" fillId="0" borderId="14" xfId="0" applyBorder="1"/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textRotation="90"/>
    </xf>
    <xf numFmtId="0" fontId="0" fillId="0" borderId="7" xfId="0" applyBorder="1" applyAlignment="1">
      <alignment horizontal="center" textRotation="90" wrapText="1"/>
    </xf>
    <xf numFmtId="0" fontId="0" fillId="0" borderId="13" xfId="0" applyBorder="1" applyAlignment="1">
      <alignment horizontal="center" textRotation="90"/>
    </xf>
    <xf numFmtId="0" fontId="0" fillId="0" borderId="10" xfId="0" applyBorder="1"/>
    <xf numFmtId="0" fontId="0" fillId="0" borderId="11" xfId="0" applyBorder="1" applyAlignment="1">
      <alignment horizontal="center" wrapText="1"/>
    </xf>
    <xf numFmtId="0" fontId="0" fillId="0" borderId="9" xfId="0" applyBorder="1"/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0" fillId="0" borderId="0" xfId="0" applyAlignment="1">
      <alignment textRotation="180"/>
    </xf>
    <xf numFmtId="0" fontId="0" fillId="0" borderId="13" xfId="0" applyBorder="1" applyAlignment="1">
      <alignment horizontal="left"/>
    </xf>
    <xf numFmtId="0" fontId="1" fillId="3" borderId="0" xfId="0" applyFont="1" applyFill="1"/>
    <xf numFmtId="0" fontId="0" fillId="4" borderId="4" xfId="0" applyFill="1" applyBorder="1"/>
    <xf numFmtId="0" fontId="0" fillId="4" borderId="3" xfId="0" applyFill="1" applyBorder="1"/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0" xfId="0" applyFont="1" applyFill="1" applyAlignment="1">
      <alignment horizontal="left"/>
    </xf>
    <xf numFmtId="0" fontId="0" fillId="6" borderId="15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0" fillId="9" borderId="1" xfId="0" applyFill="1" applyBorder="1" applyAlignment="1">
      <alignment horizontal="center"/>
    </xf>
  </cellXfs>
  <cellStyles count="1">
    <cellStyle name="Standaard" xfId="0" builtinId="0"/>
  </cellStyles>
  <dxfs count="14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18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9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9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top style="thin">
          <color indexed="64"/>
        </top>
      </border>
    </dxf>
    <dxf>
      <fill>
        <patternFill>
          <bgColor rgb="FF0020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67470A0-01D4-4A73-A0FC-895121052708}" name="Tabel5" displayName="Tabel5" ref="A1:G20" totalsRowShown="0" headerRowDxfId="141" tableBorderDxfId="140">
  <autoFilter ref="A1:G20" xr:uid="{967470A0-01D4-4A73-A0FC-895121052708}"/>
  <tableColumns count="7">
    <tableColumn id="1" xr3:uid="{2B285F8D-9963-4346-8DF6-10348E8FC6E9}" name="Totaal overzicht" dataDxfId="139"/>
    <tableColumn id="2" xr3:uid="{B949FC57-D3C2-4CC6-971F-B800E47AFFAE}" name="Gemeentehuis_x000a_ Oud-Beijerland" dataDxfId="138"/>
    <tableColumn id="3" xr3:uid="{70DCE463-6F9F-4DBD-A09B-1C99F1A28339}" name="Gemeentehuis_x000a_ Maasdam" dataDxfId="137"/>
    <tableColumn id="4" xr3:uid="{A2B45F6B-F865-4F8D-86D0-3AF38121C8E0}" name="Sociaal Leerbedrijf _x000a_HW Werkt!" dataDxfId="136"/>
    <tableColumn id="5" xr3:uid="{E4B3CC8E-5DDB-4626-BC45-AFCE2A88B26F}" name="Gemeentewerf _x000a_Mijnsheerenland" dataDxfId="135"/>
    <tableColumn id="6" xr3:uid="{631D526F-FF1B-46DC-A4AE-984E1F9460FB}" name="Gemeentewerf _x000a_Numansdorp" dataDxfId="134"/>
    <tableColumn id="7" xr3:uid="{625D10AC-8B22-47EE-9BA3-C9403E44AE3D}" name="Totaal" dataDxfId="13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7F735E-F3D2-4529-9A02-5BF32EC011CB}" name="Tabel3" displayName="Tabel3" ref="A1:M46" totalsRowCount="1" headerRowDxfId="132" dataDxfId="131" tableBorderDxfId="130">
  <tableColumns count="13">
    <tableColumn id="1" xr3:uid="{65C2DAD0-5056-4C5E-8625-6ADE1F45389B}" name="Gemeentehuis Oud-Beijerland" totalsRowLabel="Totaal" dataDxfId="129" totalsRowDxfId="128"/>
    <tableColumn id="5" xr3:uid="{B48CFE72-3BB8-40FE-B5D1-0C1F4D7250F4}" name="handdoekrol automaat single" totalsRowFunction="sum" dataDxfId="127" totalsRowDxfId="126"/>
    <tableColumn id="6" xr3:uid="{653DAE95-B9B2-4AEA-B465-E132B0402B83}" name="handdoek automaat papieren handdoekjes" totalsRowFunction="sum" dataDxfId="125" totalsRowDxfId="124"/>
    <tableColumn id="7" xr3:uid="{81A1C8E8-19B7-4C71-9F39-57FD9678F1BA}" name="zeepdispenser" totalsRowFunction="sum" dataDxfId="123" totalsRowDxfId="122"/>
    <tableColumn id="8" xr3:uid="{557EB47D-329A-40D0-A8C0-CE883C0073EF}" name="desinfectiedispenser" totalsRowFunction="sum" dataDxfId="121" totalsRowDxfId="120"/>
    <tableColumn id="9" xr3:uid="{25C60401-08AC-45C9-8568-FE24B09BA634}" name="afvalbak" totalsRowFunction="sum" dataDxfId="119" totalsRowDxfId="118"/>
    <tableColumn id="10" xr3:uid="{C991A398-5D2E-487C-8418-A7385148206D}" name="damesverbandcontainer" totalsRowFunction="sum" dataDxfId="117" totalsRowDxfId="116"/>
    <tableColumn id="11" xr3:uid="{2FBB23E0-1A5E-4EF5-AE6C-50D523384C3F}" name="box voor luiers/incontinentiemateriaal" totalsRowFunction="sum" dataDxfId="115" totalsRowDxfId="114"/>
    <tableColumn id="12" xr3:uid="{7014E6D0-1882-4032-B506-CA7FFDC381B8}" name="toiletpapier dispenser" totalsRowFunction="sum" dataDxfId="113" totalsRowDxfId="112"/>
    <tableColumn id="13" xr3:uid="{779EC268-B2BC-4C1B-8924-3928D6E6BF3B}" name="toiletbril reiniger dispenser" totalsRowFunction="sum" dataDxfId="111" totalsRowDxfId="110"/>
    <tableColumn id="14" xr3:uid="{74D3A51A-8537-4100-8029-23F7F87DBF73}" name="toiletborstel houder" totalsRowFunction="sum" dataDxfId="109" totalsRowDxfId="108"/>
    <tableColumn id="15" xr3:uid="{EDEA035B-188C-4D85-8845-8AEAEE506BAF}" name="luchtverfrisser dispenser" totalsRowFunction="sum" dataDxfId="107" totalsRowDxfId="106"/>
    <tableColumn id="16" xr3:uid="{CC34319B-54D6-46E4-92C8-01AB47BAB7FB}" name="houder maandverbandzakjes" totalsRowFunction="sum" dataDxfId="105" totalsRowDxfId="10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EE035C-51D4-49DE-A5DC-CF519EF6203C}" name="Tabel4" displayName="Tabel4" ref="A1:L42" totalsRowCount="1" headerRowDxfId="103" dataDxfId="101" headerRowBorderDxfId="102" tableBorderDxfId="100">
  <tableColumns count="12">
    <tableColumn id="1" xr3:uid="{2567612B-3B3B-41A9-8BD7-BD790308DD4C}" name="Gemeentehuis Maasdam" totalsRowLabel="Totaal" dataDxfId="99" totalsRowDxfId="98"/>
    <tableColumn id="2" xr3:uid="{7B59A864-F0EC-47D2-8592-7E38C3C0FB43}" name="Handdoekrol automaat single" totalsRowFunction="sum" dataDxfId="97" totalsRowDxfId="96"/>
    <tableColumn id="3" xr3:uid="{353DED5D-96C5-4D4A-A160-06FD6E559785}" name="Handdoekautomaat papieren handdoekjes" totalsRowFunction="sum" dataDxfId="95" totalsRowDxfId="94"/>
    <tableColumn id="4" xr3:uid="{98398148-7F39-4DD2-96D2-64D13A1CDB84}" name="Zeepdispenser" totalsRowFunction="sum" dataDxfId="93" totalsRowDxfId="92"/>
    <tableColumn id="5" xr3:uid="{2227F0E8-245E-489A-B0E8-76D9A86EE013}" name="Desinfectiedispenser" totalsRowFunction="sum" dataDxfId="91" totalsRowDxfId="90"/>
    <tableColumn id="6" xr3:uid="{B19DFB09-3534-473B-BF5F-CDB225E2AD73}" name="Afvalbak" totalsRowFunction="sum" dataDxfId="89" totalsRowDxfId="88"/>
    <tableColumn id="7" xr3:uid="{C134B54D-870C-4820-80F4-C6482294C0FE}" name="Damesverbandcontainer" totalsRowFunction="sum" dataDxfId="87" totalsRowDxfId="86"/>
    <tableColumn id="8" xr3:uid="{18A64E1F-E239-457B-B14C-FC03845EEA11}" name="Box voor luiers/incontinentiemateriaal" totalsRowFunction="sum" dataDxfId="85" totalsRowDxfId="84"/>
    <tableColumn id="9" xr3:uid="{536BA3C2-0D1A-4E17-A8BE-496F42DA228F}" name="Toiletpapier dispenser" totalsRowFunction="sum" dataDxfId="83" totalsRowDxfId="82"/>
    <tableColumn id="10" xr3:uid="{E308FF99-4A58-4C0D-8D54-C69741D89830}" name="Toiletbril-reiniger dispenser" totalsRowFunction="sum" dataDxfId="81" totalsRowDxfId="80"/>
    <tableColumn id="11" xr3:uid="{BC3AE79E-5076-4DA3-946B-AA11F2D2A2C0}" name="Toiletborstelhouder" totalsRowFunction="sum" dataDxfId="79" totalsRowDxfId="78"/>
    <tableColumn id="12" xr3:uid="{B81C0342-B602-4562-8639-6AF215A777A2}" name="Luchtverfrisser dispenser" totalsRowFunction="sum" dataDxfId="77" totalsRowDxfId="7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CF45B79-387A-4A37-B582-2BBA086DEDCC}" name="Tabel9" displayName="Tabel9" ref="A1:L44" totalsRowCount="1" headerRowDxfId="75" dataDxfId="73" headerRowBorderDxfId="74" tableBorderDxfId="72">
  <tableColumns count="12">
    <tableColumn id="1" xr3:uid="{97A2B7BB-6233-4FD4-989F-A85B3D8CC575}" name="HW Werkt!" totalsRowLabel="Totaal" dataDxfId="71" totalsRowDxfId="70"/>
    <tableColumn id="6" xr3:uid="{A3EF9F3A-BE22-4A28-89E7-B1BAAA01C02E}" name="Handdoekrol automaat single" totalsRowFunction="sum" dataDxfId="69" totalsRowDxfId="68"/>
    <tableColumn id="7" xr3:uid="{69C84630-F85A-4AC8-920F-C98D7D6FD1A1}" name="Handdoekautomaat papieren handdoekjes" totalsRowFunction="sum" dataDxfId="67" totalsRowDxfId="66"/>
    <tableColumn id="8" xr3:uid="{2A87AD97-6DD2-4A46-9CB6-C8BD312B62D7}" name="Zeepdispenser" totalsRowFunction="sum" dataDxfId="65" totalsRowDxfId="64"/>
    <tableColumn id="9" xr3:uid="{6E9380B3-61F8-4628-BCCF-36DE4872B792}" name="Desinfectiedispenser" totalsRowFunction="sum" dataDxfId="63" totalsRowDxfId="62"/>
    <tableColumn id="10" xr3:uid="{9964E364-AB78-4E19-B76F-307070EB09FF}" name="Afvalbak" totalsRowFunction="sum" dataDxfId="61" totalsRowDxfId="60"/>
    <tableColumn id="11" xr3:uid="{70C1E0F0-2A83-4AB1-9C04-EEFE2C555FEB}" name="Damesverband container" totalsRowFunction="sum" dataDxfId="59" totalsRowDxfId="58"/>
    <tableColumn id="12" xr3:uid="{4B9E9F2E-273E-4B27-9B6A-5F2295C266E1}" name="Box voor luiers/incontinentiemateriaal" totalsRowFunction="sum" dataDxfId="57" totalsRowDxfId="56"/>
    <tableColumn id="13" xr3:uid="{3900FDAD-4535-499E-99F5-06DB4ACE7411}" name="Toiletpapier dispenser" totalsRowFunction="sum" dataDxfId="55" totalsRowDxfId="54"/>
    <tableColumn id="14" xr3:uid="{136DEF1D-7872-4A47-A76D-5559F15B6EA5}" name="Toiletbril-reiniger dispenser" totalsRowFunction="sum" dataDxfId="53" totalsRowDxfId="52"/>
    <tableColumn id="15" xr3:uid="{D9A34B90-89CA-4803-9DFC-954E10412B4A}" name="Toiletborstelhouder" totalsRowFunction="sum" dataDxfId="51" totalsRowDxfId="50"/>
    <tableColumn id="16" xr3:uid="{F877C3A0-9A10-46D9-B37B-3157A7813A09}" name="Luchtverfrisserdispenser" totalsRowFunction="sum" dataDxfId="49" totalsRowDxfId="4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D242F61-0540-4EED-9B46-B665C840664C}" name="Tabel10" displayName="Tabel10" ref="A1:L18" totalsRowCount="1" headerRowDxfId="47" dataDxfId="45" headerRowBorderDxfId="46" tableBorderDxfId="44" totalsRowBorderDxfId="43">
  <tableColumns count="12">
    <tableColumn id="1" xr3:uid="{DA57548D-9CD3-4436-9ED0-E82F07114B8E}" name="Gemeentewerf Mijnsheerenland" totalsRowLabel="Totaal" dataDxfId="42" totalsRowDxfId="41"/>
    <tableColumn id="5" xr3:uid="{FD48B955-C17C-4053-8E62-D621D9E70519}" name="Handdoekrol automaat single" totalsRowFunction="sum" dataDxfId="40" totalsRowDxfId="39"/>
    <tableColumn id="6" xr3:uid="{1204F706-D5B3-4151-88CA-41976E733348}" name="Handdoek automaat papieren handdoekjes" totalsRowFunction="sum" dataDxfId="38" totalsRowDxfId="37"/>
    <tableColumn id="7" xr3:uid="{9843BB2E-54B8-46FB-9964-240E27C127EE}" name="Zeepdispenser" totalsRowFunction="sum" dataDxfId="36" totalsRowDxfId="35"/>
    <tableColumn id="8" xr3:uid="{FD17855F-4039-4F33-94A2-DA1C312F1706}" name="Desinfecteidispenser" totalsRowFunction="sum" dataDxfId="34" totalsRowDxfId="33"/>
    <tableColumn id="9" xr3:uid="{C5F90A4A-2886-4392-9F76-91E74A7463A6}" name="Afvalbak" totalsRowLabel="7" dataDxfId="32" totalsRowDxfId="31"/>
    <tableColumn id="10" xr3:uid="{5B381A8C-EE40-448A-B2D3-B5B1D7224ACF}" name="Damesverband container" totalsRowFunction="sum" dataDxfId="30" totalsRowDxfId="29"/>
    <tableColumn id="11" xr3:uid="{D4E2E9A5-6C9C-4AE6-AED2-D6479B6935C7}" name="Box voor luiers/incontinentiemateriaal" totalsRowFunction="sum" dataDxfId="28" totalsRowDxfId="27"/>
    <tableColumn id="12" xr3:uid="{61A190A2-A79D-4DC1-A6C2-920041C8B39F}" name="Toiletpapier dispenser" totalsRowFunction="sum" dataDxfId="26" totalsRowDxfId="25"/>
    <tableColumn id="13" xr3:uid="{62E821EF-5131-4C5A-B41F-24F6AA9C6ED8}" name="Toiletbril reiniger dispenser" totalsRowFunction="sum" dataDxfId="24" totalsRowDxfId="23"/>
    <tableColumn id="14" xr3:uid="{70151EBA-6DC8-4CE6-AD49-F5C6667B63DA}" name="Toiletborstel houder" totalsRowFunction="sum" dataDxfId="22" totalsRowDxfId="21"/>
    <tableColumn id="15" xr3:uid="{C375F52B-D8AB-439C-824B-BDFC07F0CFD1}" name="Luchtverfrisser dispenser" totalsRowFunction="sum" dataDxfId="20" totalsRowDxfId="1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F461062-BD9A-4C4C-B1EF-DA94D9E97E9A}" name="Tabel11" displayName="Tabel11" ref="A1:H12" totalsRowCount="1" headerRowDxfId="18" dataDxfId="16" headerRowBorderDxfId="17" tableBorderDxfId="15">
  <tableColumns count="8">
    <tableColumn id="1" xr3:uid="{445BD31F-90EC-4512-8195-44E5FC9E64A2}" name="Gemeentewerf Numansdorp" totalsRowLabel="Totaal" dataDxfId="14"/>
    <tableColumn id="2" xr3:uid="{E30BDD07-64DB-46C1-B3DD-B7625EAA706B}" name="Papieren rol handdoek Tork" totalsRowFunction="sum" dataDxfId="13" totalsRowDxfId="12"/>
    <tableColumn id="3" xr3:uid="{5B123A05-1E0E-4EA9-9131-525173C24540}" name="Zeepdispenser Boma" totalsRowFunction="sum" dataDxfId="11" totalsRowDxfId="10"/>
    <tableColumn id="4" xr3:uid="{897E36F9-7327-4437-A021-0AFBEAA74ABC}" name="Afvalbak merkloos" totalsRowFunction="sum" dataDxfId="9" totalsRowDxfId="8"/>
    <tableColumn id="5" xr3:uid="{13208AEE-CE5C-468F-84B4-82A5AD6C679B}" name="Toiletpapier houder merkloos voor meerdere rollen" totalsRowFunction="sum" dataDxfId="7" totalsRowDxfId="6"/>
    <tableColumn id="6" xr3:uid="{5191CB53-247F-4A8D-ABC6-F6531C749FAA}" name="Toiletpapierhouder merkloos" totalsRowFunction="sum" dataDxfId="5" totalsRowDxfId="4"/>
    <tableColumn id="7" xr3:uid="{A36BAEF4-5221-4FD7-91F5-6B186261AAD4}" name="Toiletborstel merkloos" totalsRowFunction="sum" dataDxfId="3" totalsRowDxfId="2"/>
    <tableColumn id="8" xr3:uid="{79888B88-DF4A-450E-8149-E2930E8A41D6}" name="Luchtverfrisser" totalsRowLabel="1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EC0D-D8D8-4596-84F5-0658CF21D6CB}">
  <dimension ref="A1:T20"/>
  <sheetViews>
    <sheetView topLeftCell="B1" zoomScaleNormal="100" workbookViewId="0">
      <selection activeCell="E17" sqref="E17"/>
    </sheetView>
  </sheetViews>
  <sheetFormatPr defaultRowHeight="14.5" x14ac:dyDescent="0.35"/>
  <cols>
    <col min="1" max="1" width="45" customWidth="1"/>
    <col min="2" max="7" width="20.6328125" style="49" customWidth="1"/>
    <col min="8" max="9" width="9.08984375" customWidth="1"/>
    <col min="10" max="10" width="10.08984375" customWidth="1"/>
  </cols>
  <sheetData>
    <row r="1" spans="1:20" ht="28.5" customHeight="1" x14ac:dyDescent="0.35">
      <c r="A1" s="50" t="s">
        <v>153</v>
      </c>
      <c r="B1" s="51" t="s">
        <v>155</v>
      </c>
      <c r="C1" s="52" t="s">
        <v>156</v>
      </c>
      <c r="D1" s="51" t="s">
        <v>157</v>
      </c>
      <c r="E1" s="52" t="s">
        <v>158</v>
      </c>
      <c r="F1" s="51" t="s">
        <v>159</v>
      </c>
      <c r="G1" s="53" t="s">
        <v>41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x14ac:dyDescent="0.35">
      <c r="A2" s="54" t="s">
        <v>0</v>
      </c>
      <c r="B2" s="43">
        <f>Tabel3[[#Totals],[handdoekrol automaat single]]</f>
        <v>19</v>
      </c>
      <c r="C2" s="44">
        <f>Tabel4[[#Totals],[Handdoekrol automaat single]]</f>
        <v>22</v>
      </c>
      <c r="D2" s="43">
        <f>Tabel9[[#Totals],[Handdoekrol automaat single]]</f>
        <v>23</v>
      </c>
      <c r="E2" s="44">
        <f>Tabel10[[#Totals],[Handdoekrol automaat single]]</f>
        <v>8</v>
      </c>
      <c r="F2" s="43" t="s">
        <v>154</v>
      </c>
      <c r="G2" s="45">
        <f>SUBTOTAL(109,'Totaal overzicht'!$B$2:$F$2)</f>
        <v>72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x14ac:dyDescent="0.35">
      <c r="A3" s="54" t="s">
        <v>1</v>
      </c>
      <c r="B3" s="44">
        <f>Tabel3[[#Totals],[handdoek automaat papieren handdoekjes]]</f>
        <v>8</v>
      </c>
      <c r="C3" s="44">
        <f>Tabel4[[#Totals],[Handdoekautomaat papieren handdoekjes]]</f>
        <v>5</v>
      </c>
      <c r="D3" s="44">
        <f>Tabel9[[#Totals],[Handdoekautomaat papieren handdoekjes]]</f>
        <v>3</v>
      </c>
      <c r="E3" s="44">
        <f>Tabel10[[#Totals],[Handdoek automaat papieren handdoekjes]]</f>
        <v>4</v>
      </c>
      <c r="F3" s="44" t="s">
        <v>154</v>
      </c>
      <c r="G3" s="45">
        <f>SUBTOTAL(109,'Totaal overzicht'!$B$3:$F$3)</f>
        <v>20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x14ac:dyDescent="0.35">
      <c r="A4" s="54" t="s">
        <v>2</v>
      </c>
      <c r="B4" s="43">
        <f>Tabel3[[#Totals],[zeepdispenser]]</f>
        <v>26</v>
      </c>
      <c r="C4" s="44">
        <f>Tabel4[[#Totals],[Zeepdispenser]]</f>
        <v>19</v>
      </c>
      <c r="D4" s="43">
        <f>Tabel9[[#Totals],[Zeepdispenser]]</f>
        <v>26</v>
      </c>
      <c r="E4" s="44">
        <f>Tabel10[[#Totals],[Zeepdispenser]]</f>
        <v>15</v>
      </c>
      <c r="F4" s="43" t="s">
        <v>154</v>
      </c>
      <c r="G4" s="45">
        <f>SUBTOTAL(109,'Totaal overzicht'!$B$4:$F$4)</f>
        <v>86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0" x14ac:dyDescent="0.35">
      <c r="A5" s="54" t="s">
        <v>3</v>
      </c>
      <c r="B5" s="44">
        <f>Tabel3[[#Totals],[desinfectiedispenser]]</f>
        <v>23</v>
      </c>
      <c r="C5" s="44">
        <f>Tabel4[[#Totals],[Desinfectiedispenser]]</f>
        <v>18</v>
      </c>
      <c r="D5" s="44">
        <f>Tabel9[[#Totals],[Desinfectiedispenser]]</f>
        <v>0</v>
      </c>
      <c r="E5" s="44">
        <f>Tabel10[[#Totals],[Desinfecteidispenser]]</f>
        <v>11</v>
      </c>
      <c r="F5" s="44" t="s">
        <v>154</v>
      </c>
      <c r="G5" s="45">
        <f>SUBTOTAL(109,'Totaal overzicht'!$B$5:$F$5)</f>
        <v>52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0" x14ac:dyDescent="0.35">
      <c r="A6" s="54" t="s">
        <v>4</v>
      </c>
      <c r="B6" s="43">
        <f>Tabel3[[#Totals],[afvalbak]]</f>
        <v>19</v>
      </c>
      <c r="C6" s="44">
        <f>Tabel4[[#Totals],[Afvalbak]]</f>
        <v>14</v>
      </c>
      <c r="D6" s="43">
        <f>Tabel9[[#Totals],[Afvalbak]]</f>
        <v>22</v>
      </c>
      <c r="E6" s="44" t="str">
        <f>Tabel10[[#Totals],[Afvalbak]]</f>
        <v>7</v>
      </c>
      <c r="F6" s="43" t="s">
        <v>154</v>
      </c>
      <c r="G6" s="45">
        <f>SUBTOTAL(109,'Totaal overzicht'!$B$6:$F$6)</f>
        <v>55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0" x14ac:dyDescent="0.35">
      <c r="A7" s="54" t="s">
        <v>5</v>
      </c>
      <c r="B7" s="44">
        <f>Tabel3[[#Totals],[damesverbandcontainer]]</f>
        <v>16</v>
      </c>
      <c r="C7" s="44">
        <f>Tabel4[[#Totals],[Damesverbandcontainer]]</f>
        <v>12</v>
      </c>
      <c r="D7" s="44">
        <f>Tabel9[[#Totals],[Damesverband container]]</f>
        <v>14</v>
      </c>
      <c r="E7" s="44">
        <f>Tabel10[[#Totals],[Damesverband container]]</f>
        <v>1</v>
      </c>
      <c r="F7" s="44" t="s">
        <v>154</v>
      </c>
      <c r="G7" s="45">
        <f>SUBTOTAL(109,'Totaal overzicht'!$B$7:$F$7)</f>
        <v>43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</row>
    <row r="8" spans="1:20" x14ac:dyDescent="0.35">
      <c r="A8" s="54" t="s">
        <v>6</v>
      </c>
      <c r="B8" s="43">
        <f>Tabel3[[#Totals],[box voor luiers/incontinentiemateriaal]]</f>
        <v>1</v>
      </c>
      <c r="C8" s="44">
        <f>Tabel4[[#Totals],[Box voor luiers/incontinentiemateriaal]]</f>
        <v>0</v>
      </c>
      <c r="D8" s="43">
        <f>Tabel9[[#Totals],[Box voor luiers/incontinentiemateriaal]]</f>
        <v>1</v>
      </c>
      <c r="E8" s="44">
        <f>Tabel10[[#Totals],[Box voor luiers/incontinentiemateriaal]]</f>
        <v>1</v>
      </c>
      <c r="F8" s="43" t="s">
        <v>154</v>
      </c>
      <c r="G8" s="45">
        <f>SUBTOTAL(109,'Totaal overzicht'!$B$8:$F$8)</f>
        <v>3</v>
      </c>
    </row>
    <row r="9" spans="1:20" x14ac:dyDescent="0.35">
      <c r="A9" s="54" t="s">
        <v>7</v>
      </c>
      <c r="B9" s="44">
        <f>Tabel3[[#Totals],[toiletpapier dispenser]]</f>
        <v>25</v>
      </c>
      <c r="C9" s="44">
        <f>Tabel4[[#Totals],[Toiletpapier dispenser]]</f>
        <v>23</v>
      </c>
      <c r="D9" s="44">
        <f>Tabel9[[#Totals],[Toiletpapier dispenser]]</f>
        <v>25</v>
      </c>
      <c r="E9" s="44">
        <f>Tabel10[[#Totals],[Toiletpapier dispenser]]</f>
        <v>5</v>
      </c>
      <c r="F9" s="44" t="s">
        <v>154</v>
      </c>
      <c r="G9" s="45">
        <f>SUBTOTAL(109,'Totaal overzicht'!$B$9:$F$9)</f>
        <v>78</v>
      </c>
    </row>
    <row r="10" spans="1:20" x14ac:dyDescent="0.35">
      <c r="A10" s="54" t="s">
        <v>8</v>
      </c>
      <c r="B10" s="43">
        <f>Tabel3[[#Totals],[toiletbril reiniger dispenser]]</f>
        <v>25</v>
      </c>
      <c r="C10" s="44">
        <f>Tabel4[[#Totals],[Toiletbril-reiniger dispenser]]</f>
        <v>23</v>
      </c>
      <c r="D10" s="43">
        <f>Tabel9[[#Totals],[Toiletbril-reiniger dispenser]]</f>
        <v>25</v>
      </c>
      <c r="E10" s="44">
        <f>Tabel10[[#Totals],[Toiletbril reiniger dispenser]]</f>
        <v>5</v>
      </c>
      <c r="F10" s="43" t="s">
        <v>154</v>
      </c>
      <c r="G10" s="45">
        <f>SUBTOTAL(109,'Totaal overzicht'!$B$10:$F$10)</f>
        <v>78</v>
      </c>
    </row>
    <row r="11" spans="1:20" x14ac:dyDescent="0.35">
      <c r="A11" s="54" t="s">
        <v>9</v>
      </c>
      <c r="B11" s="44">
        <f>Tabel3[[#Totals],[toiletborstel houder]]</f>
        <v>25</v>
      </c>
      <c r="C11" s="44">
        <f>Tabel4[[#Totals],[Toiletborstelhouder]]</f>
        <v>23</v>
      </c>
      <c r="D11" s="44">
        <f>Tabel9[[#Totals],[Toiletborstelhouder]]</f>
        <v>25</v>
      </c>
      <c r="E11" s="44">
        <f>Tabel10[[#Totals],[Toiletborstel houder]]</f>
        <v>5</v>
      </c>
      <c r="F11" s="44" t="s">
        <v>154</v>
      </c>
      <c r="G11" s="45">
        <f>SUBTOTAL(109,'Totaal overzicht'!$B$11:$F$11)</f>
        <v>78</v>
      </c>
    </row>
    <row r="12" spans="1:20" x14ac:dyDescent="0.35">
      <c r="A12" s="54" t="s">
        <v>10</v>
      </c>
      <c r="B12" s="43">
        <f>Tabel3[[#Totals],[luchtverfrisser dispenser]]</f>
        <v>19</v>
      </c>
      <c r="C12" s="44">
        <f>Tabel4[[#Totals],[Luchtverfrisser dispenser]]</f>
        <v>16</v>
      </c>
      <c r="D12" s="43">
        <f>Tabel9[[#Totals],[Luchtverfrisserdispenser]]</f>
        <v>20</v>
      </c>
      <c r="E12" s="44">
        <f>Tabel10[[#Totals],[Luchtverfrisser dispenser]]</f>
        <v>6</v>
      </c>
      <c r="F12" s="43" t="s">
        <v>154</v>
      </c>
      <c r="G12" s="45">
        <f>SUBTOTAL(109,'Totaal overzicht'!$B$12:$F$12)</f>
        <v>61</v>
      </c>
    </row>
    <row r="13" spans="1:20" x14ac:dyDescent="0.35">
      <c r="A13" s="54" t="s">
        <v>11</v>
      </c>
      <c r="B13" s="44">
        <f>Tabel3[[#Totals],[houder maandverbandzakjes]]</f>
        <v>16</v>
      </c>
      <c r="C13" s="44" t="s">
        <v>154</v>
      </c>
      <c r="D13" s="44" t="s">
        <v>154</v>
      </c>
      <c r="E13" s="44" t="s">
        <v>154</v>
      </c>
      <c r="F13" s="44" t="s">
        <v>154</v>
      </c>
      <c r="G13" s="45">
        <f>SUBTOTAL(109,'Totaal overzicht'!$B$13:$F$13)</f>
        <v>16</v>
      </c>
    </row>
    <row r="14" spans="1:20" x14ac:dyDescent="0.35">
      <c r="A14" s="54" t="s">
        <v>69</v>
      </c>
      <c r="B14" s="43" t="s">
        <v>154</v>
      </c>
      <c r="C14" s="44" t="s">
        <v>154</v>
      </c>
      <c r="D14" s="43" t="s">
        <v>154</v>
      </c>
      <c r="E14" s="44" t="s">
        <v>154</v>
      </c>
      <c r="F14" s="43">
        <f>Tabel11[[#Totals],[Papieren rol handdoek Tork]]</f>
        <v>6</v>
      </c>
      <c r="G14" s="45">
        <f>SUBTOTAL(109,'Totaal overzicht'!$B$14:$F$14)</f>
        <v>6</v>
      </c>
    </row>
    <row r="15" spans="1:20" x14ac:dyDescent="0.35">
      <c r="A15" s="54" t="s">
        <v>70</v>
      </c>
      <c r="B15" s="44" t="s">
        <v>154</v>
      </c>
      <c r="C15" s="44" t="s">
        <v>154</v>
      </c>
      <c r="D15" s="44" t="s">
        <v>154</v>
      </c>
      <c r="E15" s="44" t="s">
        <v>154</v>
      </c>
      <c r="F15" s="44">
        <f>Tabel11[[#Totals],[Zeepdispenser Boma]]</f>
        <v>6</v>
      </c>
      <c r="G15" s="45">
        <f>SUBTOTAL(109,'Totaal overzicht'!$B$15:$F$15)</f>
        <v>6</v>
      </c>
    </row>
    <row r="16" spans="1:20" x14ac:dyDescent="0.35">
      <c r="A16" s="54" t="s">
        <v>72</v>
      </c>
      <c r="B16" s="43" t="s">
        <v>154</v>
      </c>
      <c r="C16" s="44" t="s">
        <v>154</v>
      </c>
      <c r="D16" s="43" t="s">
        <v>154</v>
      </c>
      <c r="E16" s="44" t="s">
        <v>154</v>
      </c>
      <c r="F16" s="43">
        <f>Tabel11[[#Totals],[Toiletpapier houder merkloos voor meerdere rollen]]</f>
        <v>5</v>
      </c>
      <c r="G16" s="45">
        <f>SUBTOTAL(109,'Totaal overzicht'!$B$16:$F$16)</f>
        <v>5</v>
      </c>
    </row>
    <row r="17" spans="1:7" x14ac:dyDescent="0.35">
      <c r="A17" s="54" t="s">
        <v>73</v>
      </c>
      <c r="B17" s="44" t="s">
        <v>154</v>
      </c>
      <c r="C17" s="44" t="s">
        <v>154</v>
      </c>
      <c r="D17" s="44" t="s">
        <v>154</v>
      </c>
      <c r="E17" s="44" t="s">
        <v>154</v>
      </c>
      <c r="F17" s="44">
        <f>Tabel11[[#Totals],[Toiletborstel merkloos]]</f>
        <v>6</v>
      </c>
      <c r="G17" s="45">
        <f>SUBTOTAL(109,'Totaal overzicht'!$B$17:$F$17)</f>
        <v>6</v>
      </c>
    </row>
    <row r="18" spans="1:7" x14ac:dyDescent="0.35">
      <c r="A18" s="54" t="s">
        <v>74</v>
      </c>
      <c r="B18" s="43" t="s">
        <v>154</v>
      </c>
      <c r="C18" s="44" t="s">
        <v>154</v>
      </c>
      <c r="D18" s="43" t="s">
        <v>154</v>
      </c>
      <c r="E18" s="44" t="s">
        <v>154</v>
      </c>
      <c r="F18" s="43">
        <f>Tabel11[[#Totals],[Toiletborstel merkloos]]</f>
        <v>6</v>
      </c>
      <c r="G18" s="45">
        <f>SUBTOTAL(109,'Totaal overzicht'!$B$18:$F$18)</f>
        <v>6</v>
      </c>
    </row>
    <row r="19" spans="1:7" ht="15" thickBot="1" x14ac:dyDescent="0.4">
      <c r="A19" s="54" t="s">
        <v>71</v>
      </c>
      <c r="B19" s="44" t="s">
        <v>154</v>
      </c>
      <c r="C19" s="44" t="s">
        <v>154</v>
      </c>
      <c r="D19" s="44" t="s">
        <v>154</v>
      </c>
      <c r="E19" s="44" t="s">
        <v>154</v>
      </c>
      <c r="F19" s="44">
        <f>Tabel11[[#Totals],[Afvalbak merkloos]]</f>
        <v>6</v>
      </c>
      <c r="G19" s="45">
        <f>SUBTOTAL(109,'Totaal overzicht'!$B$19:$F$19)</f>
        <v>6</v>
      </c>
    </row>
    <row r="20" spans="1:7" ht="15" thickTop="1" x14ac:dyDescent="0.35">
      <c r="A20" s="55" t="s">
        <v>75</v>
      </c>
      <c r="B20" s="46" t="s">
        <v>154</v>
      </c>
      <c r="C20" s="47" t="s">
        <v>154</v>
      </c>
      <c r="D20" s="46" t="s">
        <v>154</v>
      </c>
      <c r="E20" s="47" t="s">
        <v>154</v>
      </c>
      <c r="F20" s="46">
        <v>1</v>
      </c>
      <c r="G20" s="48">
        <f>SUBTOTAL(109,'Totaal overzicht'!$B$20:$F$20)</f>
        <v>1</v>
      </c>
    </row>
  </sheetData>
  <sheetProtection algorithmName="SHA-512" hashValue="wWDNxpIi4G1KvNEzG4FBoxLgG5IASJsHfiMZnh7RJtW8By+044tivXXsvsQaUPpSMi1UaLAtQ7GLnbl0wNfI/Q==" saltValue="tiHZIAG5bR37ockjU59mog==" spinCount="100000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898A-7970-4D67-A9E3-A1E5962C85C6}">
  <dimension ref="A1:S643"/>
  <sheetViews>
    <sheetView zoomScale="102" zoomScaleNormal="102" workbookViewId="0">
      <pane ySplit="1" topLeftCell="A26" activePane="bottomLeft" state="frozen"/>
      <selection pane="bottomLeft" activeCell="Q14" sqref="Q14"/>
    </sheetView>
  </sheetViews>
  <sheetFormatPr defaultRowHeight="14.5" x14ac:dyDescent="0.35"/>
  <cols>
    <col min="1" max="1" width="29.26953125" customWidth="1"/>
    <col min="2" max="2" width="8.7265625" style="1"/>
    <col min="3" max="3" width="9.26953125" style="1" customWidth="1"/>
    <col min="4" max="19" width="8.7265625" style="1"/>
  </cols>
  <sheetData>
    <row r="1" spans="1:19" ht="195.5" x14ac:dyDescent="0.35">
      <c r="A1" t="s">
        <v>46</v>
      </c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P1"/>
      <c r="Q1"/>
      <c r="R1"/>
      <c r="S1"/>
    </row>
    <row r="2" spans="1:19" x14ac:dyDescent="0.35">
      <c r="A2" s="22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P2"/>
      <c r="Q2"/>
      <c r="R2"/>
      <c r="S2"/>
    </row>
    <row r="3" spans="1:19" x14ac:dyDescent="0.35">
      <c r="A3" s="10" t="s">
        <v>12</v>
      </c>
      <c r="B3" s="4">
        <v>1</v>
      </c>
      <c r="C3" s="4"/>
      <c r="D3" s="4">
        <v>1</v>
      </c>
      <c r="E3" s="4">
        <v>1</v>
      </c>
      <c r="F3" s="4">
        <v>1</v>
      </c>
      <c r="G3" s="4"/>
      <c r="H3" s="4"/>
      <c r="I3" s="4"/>
      <c r="J3" s="4"/>
      <c r="K3" s="4"/>
      <c r="L3" s="4">
        <v>1</v>
      </c>
      <c r="M3" s="13"/>
      <c r="N3"/>
      <c r="O3"/>
      <c r="P3"/>
      <c r="Q3"/>
      <c r="R3"/>
      <c r="S3"/>
    </row>
    <row r="4" spans="1:19" x14ac:dyDescent="0.35">
      <c r="A4" s="10" t="s">
        <v>13</v>
      </c>
      <c r="B4" s="4"/>
      <c r="C4" s="4"/>
      <c r="D4" s="4"/>
      <c r="E4" s="4"/>
      <c r="F4" s="4"/>
      <c r="G4" s="4">
        <v>2</v>
      </c>
      <c r="H4" s="4"/>
      <c r="I4" s="4">
        <v>2</v>
      </c>
      <c r="J4" s="4">
        <v>2</v>
      </c>
      <c r="K4" s="4">
        <v>2</v>
      </c>
      <c r="L4" s="4"/>
      <c r="M4" s="13">
        <v>2</v>
      </c>
      <c r="N4"/>
      <c r="O4"/>
      <c r="P4"/>
      <c r="Q4"/>
      <c r="R4"/>
      <c r="S4"/>
    </row>
    <row r="5" spans="1:19" x14ac:dyDescent="0.35">
      <c r="A5" s="10" t="s">
        <v>14</v>
      </c>
      <c r="B5" s="4">
        <v>1</v>
      </c>
      <c r="C5" s="4"/>
      <c r="D5" s="4">
        <v>1</v>
      </c>
      <c r="E5" s="4">
        <v>1</v>
      </c>
      <c r="F5" s="4">
        <v>1</v>
      </c>
      <c r="G5" s="4"/>
      <c r="H5" s="4"/>
      <c r="I5" s="4"/>
      <c r="J5" s="4"/>
      <c r="K5" s="4"/>
      <c r="L5" s="4">
        <v>1</v>
      </c>
      <c r="M5" s="13"/>
      <c r="N5"/>
      <c r="O5"/>
      <c r="P5"/>
      <c r="Q5"/>
      <c r="R5"/>
      <c r="S5"/>
    </row>
    <row r="6" spans="1:19" x14ac:dyDescent="0.35">
      <c r="A6" s="10" t="s">
        <v>15</v>
      </c>
      <c r="B6" s="4"/>
      <c r="C6" s="4"/>
      <c r="D6" s="4"/>
      <c r="E6" s="4"/>
      <c r="F6" s="4"/>
      <c r="G6" s="4"/>
      <c r="H6" s="4"/>
      <c r="I6" s="4">
        <v>2</v>
      </c>
      <c r="J6" s="4">
        <v>2</v>
      </c>
      <c r="K6" s="4">
        <v>2</v>
      </c>
      <c r="L6" s="4"/>
      <c r="M6" s="13"/>
      <c r="N6"/>
      <c r="O6"/>
      <c r="P6"/>
      <c r="Q6"/>
      <c r="R6"/>
      <c r="S6"/>
    </row>
    <row r="7" spans="1:19" x14ac:dyDescent="0.35">
      <c r="A7" s="10" t="s">
        <v>16</v>
      </c>
      <c r="B7" s="4"/>
      <c r="C7" s="4">
        <v>1</v>
      </c>
      <c r="D7" s="4">
        <v>1</v>
      </c>
      <c r="E7" s="4">
        <v>1</v>
      </c>
      <c r="F7" s="4"/>
      <c r="G7" s="4"/>
      <c r="H7" s="4"/>
      <c r="I7" s="4"/>
      <c r="J7" s="4"/>
      <c r="K7" s="4"/>
      <c r="L7" s="4"/>
      <c r="M7" s="13"/>
      <c r="N7"/>
      <c r="O7"/>
      <c r="P7"/>
      <c r="Q7"/>
      <c r="R7"/>
      <c r="S7"/>
    </row>
    <row r="8" spans="1:19" x14ac:dyDescent="0.35">
      <c r="A8" s="10" t="s">
        <v>12</v>
      </c>
      <c r="B8" s="4">
        <v>1</v>
      </c>
      <c r="C8" s="4"/>
      <c r="D8" s="4">
        <v>1</v>
      </c>
      <c r="E8" s="4">
        <v>1</v>
      </c>
      <c r="F8" s="4">
        <v>1</v>
      </c>
      <c r="G8" s="4"/>
      <c r="H8" s="4"/>
      <c r="I8" s="4"/>
      <c r="J8" s="4"/>
      <c r="K8" s="4"/>
      <c r="L8" s="4"/>
      <c r="M8" s="13"/>
      <c r="N8"/>
      <c r="O8"/>
      <c r="P8"/>
      <c r="Q8"/>
      <c r="R8"/>
      <c r="S8"/>
    </row>
    <row r="9" spans="1:19" x14ac:dyDescent="0.35">
      <c r="A9" s="10" t="s">
        <v>17</v>
      </c>
      <c r="B9" s="4"/>
      <c r="C9" s="4"/>
      <c r="D9" s="4"/>
      <c r="E9" s="4"/>
      <c r="F9" s="4"/>
      <c r="G9" s="4">
        <v>1</v>
      </c>
      <c r="H9" s="4"/>
      <c r="I9" s="4">
        <v>1</v>
      </c>
      <c r="J9" s="4">
        <v>1</v>
      </c>
      <c r="K9" s="4">
        <v>1</v>
      </c>
      <c r="L9" s="4">
        <v>1</v>
      </c>
      <c r="M9" s="13">
        <v>1</v>
      </c>
      <c r="N9"/>
      <c r="O9"/>
      <c r="P9"/>
      <c r="Q9"/>
      <c r="R9"/>
      <c r="S9"/>
    </row>
    <row r="10" spans="1:19" x14ac:dyDescent="0.35">
      <c r="A10" s="10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3"/>
      <c r="N10"/>
      <c r="O10"/>
      <c r="P10"/>
      <c r="Q10"/>
      <c r="R10"/>
      <c r="S10"/>
    </row>
    <row r="11" spans="1:19" x14ac:dyDescent="0.35">
      <c r="A11" s="10" t="s">
        <v>38</v>
      </c>
      <c r="B11" s="4"/>
      <c r="C11" s="4">
        <v>1</v>
      </c>
      <c r="D11" s="4">
        <v>1</v>
      </c>
      <c r="E11" s="4">
        <v>1</v>
      </c>
      <c r="F11" s="4">
        <v>1</v>
      </c>
      <c r="G11" s="4"/>
      <c r="H11" s="4"/>
      <c r="I11" s="4"/>
      <c r="J11" s="4"/>
      <c r="K11" s="4"/>
      <c r="L11" s="4">
        <v>1</v>
      </c>
      <c r="M11" s="13"/>
      <c r="N11"/>
      <c r="O11"/>
      <c r="P11"/>
      <c r="Q11"/>
      <c r="R11"/>
      <c r="S11"/>
    </row>
    <row r="12" spans="1:19" x14ac:dyDescent="0.35">
      <c r="A12" s="10" t="s">
        <v>19</v>
      </c>
      <c r="B12" s="4"/>
      <c r="C12" s="4">
        <v>1</v>
      </c>
      <c r="D12" s="4">
        <v>1</v>
      </c>
      <c r="E12" s="4">
        <v>1</v>
      </c>
      <c r="F12" s="4">
        <v>1</v>
      </c>
      <c r="G12" s="4"/>
      <c r="H12" s="4"/>
      <c r="I12" s="4"/>
      <c r="J12" s="4"/>
      <c r="K12" s="4"/>
      <c r="L12" s="4">
        <v>1</v>
      </c>
      <c r="M12" s="13"/>
      <c r="N12"/>
      <c r="O12"/>
      <c r="P12"/>
      <c r="Q12"/>
      <c r="R12"/>
      <c r="S12"/>
    </row>
    <row r="13" spans="1:19" x14ac:dyDescent="0.35">
      <c r="A13" s="10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3"/>
      <c r="N13"/>
      <c r="O13"/>
      <c r="P13"/>
      <c r="Q13"/>
      <c r="R13"/>
      <c r="S13"/>
    </row>
    <row r="14" spans="1:19" x14ac:dyDescent="0.35">
      <c r="A14" s="10" t="s">
        <v>14</v>
      </c>
      <c r="B14" s="4">
        <v>1</v>
      </c>
      <c r="C14" s="4"/>
      <c r="D14" s="4">
        <v>1</v>
      </c>
      <c r="E14" s="4">
        <v>1</v>
      </c>
      <c r="F14" s="4">
        <v>1</v>
      </c>
      <c r="G14" s="4"/>
      <c r="H14" s="4"/>
      <c r="I14" s="4"/>
      <c r="J14" s="4"/>
      <c r="K14" s="4"/>
      <c r="L14" s="4"/>
      <c r="M14" s="13"/>
      <c r="N14"/>
      <c r="O14"/>
      <c r="P14"/>
      <c r="Q14"/>
      <c r="R14"/>
      <c r="S14"/>
    </row>
    <row r="15" spans="1:19" x14ac:dyDescent="0.35">
      <c r="A15" s="10" t="s">
        <v>20</v>
      </c>
      <c r="B15" s="4"/>
      <c r="C15" s="4"/>
      <c r="D15" s="4"/>
      <c r="E15" s="4"/>
      <c r="F15" s="4"/>
      <c r="G15" s="4"/>
      <c r="H15" s="4"/>
      <c r="I15" s="4">
        <v>1</v>
      </c>
      <c r="J15" s="4">
        <v>1</v>
      </c>
      <c r="K15" s="4">
        <v>1</v>
      </c>
      <c r="L15" s="4">
        <v>1</v>
      </c>
      <c r="M15" s="13"/>
      <c r="N15"/>
      <c r="O15"/>
      <c r="P15"/>
      <c r="Q15"/>
      <c r="R15"/>
      <c r="S15"/>
    </row>
    <row r="16" spans="1:19" x14ac:dyDescent="0.35">
      <c r="A16" s="10" t="s">
        <v>21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/>
      <c r="O16"/>
      <c r="P16"/>
      <c r="Q16"/>
      <c r="R16"/>
      <c r="S16"/>
    </row>
    <row r="17" spans="1:19" x14ac:dyDescent="0.35">
      <c r="A17" s="10" t="s">
        <v>22</v>
      </c>
      <c r="B17" s="4"/>
      <c r="C17" s="4">
        <v>1</v>
      </c>
      <c r="D17" s="4">
        <v>1</v>
      </c>
      <c r="E17" s="4">
        <v>1</v>
      </c>
      <c r="F17" s="4"/>
      <c r="G17" s="4"/>
      <c r="H17" s="4"/>
      <c r="I17" s="4"/>
      <c r="J17" s="4"/>
      <c r="K17" s="4"/>
      <c r="L17" s="4"/>
      <c r="M17" s="13"/>
      <c r="N17"/>
      <c r="O17"/>
      <c r="P17"/>
      <c r="Q17"/>
      <c r="R17"/>
      <c r="S17"/>
    </row>
    <row r="18" spans="1:19" x14ac:dyDescent="0.35">
      <c r="A18" s="10" t="s">
        <v>23</v>
      </c>
      <c r="B18" s="4">
        <v>1</v>
      </c>
      <c r="C18" s="4"/>
      <c r="D18" s="4">
        <v>1</v>
      </c>
      <c r="E18" s="4">
        <v>1</v>
      </c>
      <c r="F18" s="4">
        <v>1</v>
      </c>
      <c r="G18" s="4">
        <v>1</v>
      </c>
      <c r="H18" s="4"/>
      <c r="I18" s="4">
        <v>1</v>
      </c>
      <c r="J18" s="4">
        <v>1</v>
      </c>
      <c r="K18" s="4">
        <v>1</v>
      </c>
      <c r="L18" s="4">
        <v>1</v>
      </c>
      <c r="M18" s="13">
        <v>1</v>
      </c>
      <c r="N18"/>
      <c r="O18"/>
      <c r="P18"/>
      <c r="Q18"/>
      <c r="R18"/>
      <c r="S18"/>
    </row>
    <row r="19" spans="1:19" x14ac:dyDescent="0.35">
      <c r="A19" s="10" t="s">
        <v>39</v>
      </c>
      <c r="B19" s="56">
        <v>2</v>
      </c>
      <c r="C19" s="56"/>
      <c r="D19" s="56">
        <v>2</v>
      </c>
      <c r="E19" s="56">
        <v>1</v>
      </c>
      <c r="F19" s="56">
        <v>2</v>
      </c>
      <c r="G19" s="56"/>
      <c r="H19" s="4"/>
      <c r="I19" s="4"/>
      <c r="J19" s="4"/>
      <c r="K19" s="4"/>
      <c r="L19" s="4">
        <v>1</v>
      </c>
      <c r="M19" s="13"/>
      <c r="N19"/>
      <c r="O19"/>
      <c r="P19"/>
      <c r="Q19"/>
      <c r="R19"/>
      <c r="S19"/>
    </row>
    <row r="20" spans="1:19" x14ac:dyDescent="0.35">
      <c r="A20" s="10" t="s">
        <v>24</v>
      </c>
      <c r="B20" s="4"/>
      <c r="C20" s="4"/>
      <c r="D20" s="4"/>
      <c r="E20" s="4"/>
      <c r="F20" s="4"/>
      <c r="G20" s="4"/>
      <c r="H20" s="4"/>
      <c r="I20" s="4">
        <v>3</v>
      </c>
      <c r="J20" s="4">
        <v>3</v>
      </c>
      <c r="K20" s="4">
        <v>3</v>
      </c>
      <c r="L20" s="4"/>
      <c r="M20" s="13"/>
      <c r="N20"/>
      <c r="O20"/>
      <c r="P20"/>
      <c r="Q20"/>
      <c r="R20"/>
      <c r="S20"/>
    </row>
    <row r="21" spans="1:19" x14ac:dyDescent="0.35">
      <c r="A21" s="10" t="s">
        <v>40</v>
      </c>
      <c r="B21" s="56">
        <v>2</v>
      </c>
      <c r="C21" s="56"/>
      <c r="D21" s="56">
        <v>2</v>
      </c>
      <c r="E21" s="56">
        <v>1</v>
      </c>
      <c r="F21" s="56">
        <v>2</v>
      </c>
      <c r="G21" s="56"/>
      <c r="H21" s="56">
        <v>1</v>
      </c>
      <c r="I21" s="4"/>
      <c r="J21" s="4"/>
      <c r="K21" s="4"/>
      <c r="L21" s="4">
        <v>2</v>
      </c>
      <c r="M21" s="13"/>
      <c r="N21"/>
      <c r="O21"/>
      <c r="P21"/>
      <c r="Q21"/>
      <c r="R21"/>
      <c r="S21"/>
    </row>
    <row r="22" spans="1:19" x14ac:dyDescent="0.35">
      <c r="A22" s="10" t="s">
        <v>25</v>
      </c>
      <c r="B22" s="4"/>
      <c r="C22" s="4"/>
      <c r="D22" s="4"/>
      <c r="E22" s="4"/>
      <c r="F22" s="4"/>
      <c r="G22" s="4">
        <v>4</v>
      </c>
      <c r="H22" s="4"/>
      <c r="I22" s="4">
        <v>4</v>
      </c>
      <c r="J22" s="4">
        <v>4</v>
      </c>
      <c r="K22" s="4">
        <v>4</v>
      </c>
      <c r="L22" s="4"/>
      <c r="M22" s="13">
        <v>4</v>
      </c>
      <c r="N22"/>
      <c r="O22"/>
      <c r="P22"/>
      <c r="Q22"/>
      <c r="R22"/>
      <c r="S22"/>
    </row>
    <row r="23" spans="1:19" x14ac:dyDescent="0.35">
      <c r="A23" s="10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3"/>
      <c r="N23"/>
      <c r="O23"/>
      <c r="P23"/>
      <c r="Q23"/>
      <c r="R23"/>
      <c r="S23"/>
    </row>
    <row r="24" spans="1:19" x14ac:dyDescent="0.35">
      <c r="A24" s="10" t="s">
        <v>14</v>
      </c>
      <c r="B24" s="4">
        <v>1</v>
      </c>
      <c r="C24" s="4"/>
      <c r="D24" s="4">
        <v>1</v>
      </c>
      <c r="E24" s="4">
        <v>1</v>
      </c>
      <c r="F24" s="4">
        <v>1</v>
      </c>
      <c r="G24" s="4"/>
      <c r="H24" s="4"/>
      <c r="I24" s="4"/>
      <c r="J24" s="4"/>
      <c r="K24" s="4"/>
      <c r="L24" s="4"/>
      <c r="M24" s="13"/>
      <c r="N24"/>
      <c r="O24"/>
      <c r="P24"/>
      <c r="Q24"/>
      <c r="R24"/>
      <c r="S24"/>
    </row>
    <row r="25" spans="1:19" x14ac:dyDescent="0.35">
      <c r="A25" s="10" t="s">
        <v>27</v>
      </c>
      <c r="B25" s="4"/>
      <c r="C25" s="4"/>
      <c r="D25" s="4"/>
      <c r="E25" s="4"/>
      <c r="F25" s="4"/>
      <c r="G25" s="4"/>
      <c r="H25" s="4"/>
      <c r="I25" s="4">
        <v>1</v>
      </c>
      <c r="J25" s="4">
        <v>1</v>
      </c>
      <c r="K25" s="4">
        <v>1</v>
      </c>
      <c r="L25" s="4">
        <v>1</v>
      </c>
      <c r="M25" s="13"/>
      <c r="N25"/>
      <c r="O25"/>
      <c r="P25"/>
      <c r="Q25"/>
      <c r="R25"/>
      <c r="S25"/>
    </row>
    <row r="26" spans="1:19" x14ac:dyDescent="0.35">
      <c r="A26" s="10" t="s">
        <v>12</v>
      </c>
      <c r="B26" s="4">
        <v>1</v>
      </c>
      <c r="C26" s="4"/>
      <c r="D26" s="4">
        <v>1</v>
      </c>
      <c r="E26" s="4">
        <v>1</v>
      </c>
      <c r="F26" s="4">
        <v>1</v>
      </c>
      <c r="G26" s="4"/>
      <c r="H26" s="4"/>
      <c r="I26" s="4"/>
      <c r="J26" s="4"/>
      <c r="K26" s="4"/>
      <c r="L26" s="4"/>
      <c r="M26" s="13"/>
      <c r="N26"/>
      <c r="O26"/>
      <c r="P26"/>
      <c r="Q26"/>
      <c r="R26"/>
      <c r="S26"/>
    </row>
    <row r="27" spans="1:19" x14ac:dyDescent="0.35">
      <c r="A27" s="10" t="s">
        <v>28</v>
      </c>
      <c r="B27" s="4"/>
      <c r="C27" s="4"/>
      <c r="D27" s="4"/>
      <c r="E27" s="4"/>
      <c r="F27" s="4"/>
      <c r="G27" s="4">
        <v>1</v>
      </c>
      <c r="H27" s="4"/>
      <c r="I27" s="4">
        <v>1</v>
      </c>
      <c r="J27" s="4">
        <v>1</v>
      </c>
      <c r="K27" s="4">
        <v>1</v>
      </c>
      <c r="L27" s="4">
        <v>1</v>
      </c>
      <c r="M27" s="13">
        <v>1</v>
      </c>
      <c r="N27"/>
      <c r="O27"/>
      <c r="P27"/>
      <c r="Q27"/>
      <c r="R27"/>
      <c r="S27"/>
    </row>
    <row r="28" spans="1:19" x14ac:dyDescent="0.35">
      <c r="A28" s="10" t="s">
        <v>29</v>
      </c>
      <c r="B28" s="4"/>
      <c r="C28" s="4">
        <v>1</v>
      </c>
      <c r="D28" s="4">
        <v>1</v>
      </c>
      <c r="E28" s="4">
        <v>1</v>
      </c>
      <c r="F28" s="4"/>
      <c r="G28" s="4"/>
      <c r="H28" s="4"/>
      <c r="I28" s="4"/>
      <c r="J28" s="4"/>
      <c r="K28" s="4"/>
      <c r="L28" s="4"/>
      <c r="M28" s="13"/>
      <c r="N28"/>
      <c r="O28"/>
      <c r="P28"/>
      <c r="Q28"/>
      <c r="R28"/>
      <c r="S28"/>
    </row>
    <row r="29" spans="1:19" x14ac:dyDescent="0.35">
      <c r="A29" s="22" t="s">
        <v>30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/>
      <c r="P29"/>
      <c r="Q29"/>
      <c r="R29"/>
      <c r="S29"/>
    </row>
    <row r="30" spans="1:19" x14ac:dyDescent="0.35">
      <c r="A30" s="10" t="s">
        <v>32</v>
      </c>
      <c r="B30" s="4">
        <v>1</v>
      </c>
      <c r="C30" s="4">
        <v>1</v>
      </c>
      <c r="D30" s="4">
        <v>1</v>
      </c>
      <c r="E30" s="4"/>
      <c r="F30" s="4"/>
      <c r="G30" s="4"/>
      <c r="H30" s="4"/>
      <c r="I30" s="4"/>
      <c r="J30" s="4"/>
      <c r="K30" s="4"/>
      <c r="L30" s="4"/>
      <c r="M30" s="13"/>
      <c r="P30"/>
      <c r="Q30"/>
      <c r="R30"/>
      <c r="S30"/>
    </row>
    <row r="31" spans="1:19" x14ac:dyDescent="0.35">
      <c r="A31" s="10" t="s">
        <v>12</v>
      </c>
      <c r="B31" s="4">
        <v>1</v>
      </c>
      <c r="C31" s="4"/>
      <c r="D31" s="4">
        <v>1</v>
      </c>
      <c r="E31" s="4">
        <v>1</v>
      </c>
      <c r="F31" s="4">
        <v>1</v>
      </c>
      <c r="G31" s="4"/>
      <c r="H31" s="4"/>
      <c r="I31" s="4"/>
      <c r="J31" s="4"/>
      <c r="K31" s="4"/>
      <c r="L31" s="4">
        <v>1</v>
      </c>
      <c r="M31" s="13"/>
      <c r="P31"/>
      <c r="Q31"/>
      <c r="R31"/>
      <c r="S31"/>
    </row>
    <row r="32" spans="1:19" x14ac:dyDescent="0.35">
      <c r="A32" s="10" t="s">
        <v>31</v>
      </c>
      <c r="B32" s="4"/>
      <c r="C32" s="4"/>
      <c r="D32" s="4"/>
      <c r="E32" s="4"/>
      <c r="F32" s="4"/>
      <c r="G32" s="4">
        <v>2</v>
      </c>
      <c r="H32" s="4"/>
      <c r="I32" s="4">
        <v>2</v>
      </c>
      <c r="J32" s="4">
        <v>2</v>
      </c>
      <c r="K32" s="4">
        <v>2</v>
      </c>
      <c r="L32" s="4"/>
      <c r="M32" s="13">
        <v>2</v>
      </c>
      <c r="P32"/>
      <c r="Q32"/>
      <c r="R32"/>
      <c r="S32"/>
    </row>
    <row r="33" spans="1:19" x14ac:dyDescent="0.35">
      <c r="A33" s="10" t="s">
        <v>23</v>
      </c>
      <c r="B33" s="4">
        <v>1</v>
      </c>
      <c r="C33" s="4"/>
      <c r="D33" s="4">
        <v>1</v>
      </c>
      <c r="E33" s="4">
        <v>1</v>
      </c>
      <c r="F33" s="4">
        <v>1</v>
      </c>
      <c r="G33" s="4">
        <v>1</v>
      </c>
      <c r="H33" s="4"/>
      <c r="I33" s="4">
        <v>1</v>
      </c>
      <c r="J33" s="4">
        <v>1</v>
      </c>
      <c r="K33" s="4">
        <v>1</v>
      </c>
      <c r="L33" s="4">
        <v>1</v>
      </c>
      <c r="M33" s="13">
        <v>1</v>
      </c>
      <c r="P33"/>
      <c r="Q33"/>
      <c r="R33"/>
      <c r="S33"/>
    </row>
    <row r="34" spans="1:19" x14ac:dyDescent="0.35">
      <c r="A34" s="10" t="s">
        <v>14</v>
      </c>
      <c r="B34" s="4">
        <v>1</v>
      </c>
      <c r="C34" s="4"/>
      <c r="D34" s="4">
        <v>1</v>
      </c>
      <c r="E34" s="4">
        <v>1</v>
      </c>
      <c r="F34" s="4">
        <v>1</v>
      </c>
      <c r="G34" s="4"/>
      <c r="H34" s="4"/>
      <c r="I34" s="4"/>
      <c r="J34" s="4"/>
      <c r="K34" s="4"/>
      <c r="L34" s="4"/>
      <c r="M34" s="13"/>
      <c r="P34"/>
      <c r="Q34"/>
      <c r="R34"/>
      <c r="S34"/>
    </row>
    <row r="35" spans="1:19" x14ac:dyDescent="0.35">
      <c r="A35" s="10" t="s">
        <v>27</v>
      </c>
      <c r="B35" s="4"/>
      <c r="C35" s="4"/>
      <c r="D35" s="4"/>
      <c r="E35" s="4"/>
      <c r="F35" s="4"/>
      <c r="G35" s="4"/>
      <c r="H35" s="4"/>
      <c r="I35" s="4">
        <v>1</v>
      </c>
      <c r="J35" s="4">
        <v>1</v>
      </c>
      <c r="K35" s="4">
        <v>1</v>
      </c>
      <c r="L35" s="4">
        <v>1</v>
      </c>
      <c r="M35" s="13"/>
      <c r="P35"/>
      <c r="Q35"/>
      <c r="R35"/>
      <c r="S35"/>
    </row>
    <row r="36" spans="1:19" x14ac:dyDescent="0.35">
      <c r="A36" s="10" t="s">
        <v>32</v>
      </c>
      <c r="B36" s="4"/>
      <c r="C36" s="4">
        <v>1</v>
      </c>
      <c r="D36" s="4">
        <v>1</v>
      </c>
      <c r="E36" s="4">
        <v>1</v>
      </c>
      <c r="F36" s="4"/>
      <c r="G36" s="4"/>
      <c r="H36" s="4"/>
      <c r="I36" s="4"/>
      <c r="J36" s="4"/>
      <c r="K36" s="4"/>
      <c r="L36" s="4"/>
      <c r="M36" s="13"/>
      <c r="P36"/>
      <c r="Q36"/>
      <c r="R36"/>
      <c r="S36"/>
    </row>
    <row r="37" spans="1:19" x14ac:dyDescent="0.35">
      <c r="A37" s="10" t="s">
        <v>33</v>
      </c>
      <c r="B37" s="4">
        <v>1</v>
      </c>
      <c r="C37" s="4"/>
      <c r="D37" s="4">
        <v>1</v>
      </c>
      <c r="E37" s="4">
        <v>1</v>
      </c>
      <c r="F37" s="4">
        <v>1</v>
      </c>
      <c r="G37" s="4"/>
      <c r="H37" s="4"/>
      <c r="I37" s="4"/>
      <c r="J37" s="4"/>
      <c r="K37" s="4"/>
      <c r="L37" s="4"/>
      <c r="M37" s="13"/>
      <c r="P37"/>
      <c r="Q37"/>
      <c r="R37"/>
      <c r="S37"/>
    </row>
    <row r="38" spans="1:19" x14ac:dyDescent="0.35">
      <c r="A38" s="10" t="s">
        <v>34</v>
      </c>
      <c r="B38" s="4"/>
      <c r="C38" s="4"/>
      <c r="D38" s="4"/>
      <c r="E38" s="4"/>
      <c r="F38" s="4"/>
      <c r="G38" s="4">
        <v>1</v>
      </c>
      <c r="H38" s="4"/>
      <c r="I38" s="4">
        <v>1</v>
      </c>
      <c r="J38" s="4">
        <v>1</v>
      </c>
      <c r="K38" s="4">
        <v>1</v>
      </c>
      <c r="L38" s="4">
        <v>1</v>
      </c>
      <c r="M38" s="13">
        <v>1</v>
      </c>
      <c r="P38"/>
      <c r="Q38"/>
      <c r="R38"/>
      <c r="S38"/>
    </row>
    <row r="39" spans="1:19" x14ac:dyDescent="0.35">
      <c r="A39" s="22" t="s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13"/>
      <c r="P39"/>
      <c r="Q39"/>
      <c r="R39"/>
      <c r="S39"/>
    </row>
    <row r="40" spans="1:19" x14ac:dyDescent="0.35">
      <c r="A40" s="10" t="s">
        <v>32</v>
      </c>
      <c r="B40" s="4"/>
      <c r="C40" s="4">
        <v>1</v>
      </c>
      <c r="D40" s="4">
        <v>1</v>
      </c>
      <c r="E40" s="4">
        <v>1</v>
      </c>
      <c r="F40" s="4"/>
      <c r="G40" s="4"/>
      <c r="H40" s="4"/>
      <c r="I40" s="4"/>
      <c r="J40" s="4"/>
      <c r="K40" s="4"/>
      <c r="L40" s="4"/>
      <c r="M40" s="13"/>
      <c r="P40"/>
      <c r="Q40"/>
      <c r="R40"/>
      <c r="S40"/>
    </row>
    <row r="41" spans="1:19" x14ac:dyDescent="0.35">
      <c r="A41" s="10" t="s">
        <v>12</v>
      </c>
      <c r="B41" s="4">
        <v>1</v>
      </c>
      <c r="C41" s="4"/>
      <c r="D41" s="4">
        <v>1</v>
      </c>
      <c r="E41" s="4">
        <v>1</v>
      </c>
      <c r="F41" s="4">
        <v>1</v>
      </c>
      <c r="G41" s="4"/>
      <c r="H41" s="4"/>
      <c r="I41" s="4"/>
      <c r="J41" s="4"/>
      <c r="K41" s="4"/>
      <c r="L41" s="4">
        <v>1</v>
      </c>
      <c r="M41" s="13"/>
      <c r="P41"/>
      <c r="Q41"/>
      <c r="R41"/>
      <c r="S41"/>
    </row>
    <row r="42" spans="1:19" x14ac:dyDescent="0.35">
      <c r="A42" s="10" t="s">
        <v>36</v>
      </c>
      <c r="B42" s="4"/>
      <c r="C42" s="4"/>
      <c r="D42" s="4"/>
      <c r="E42" s="4"/>
      <c r="F42" s="4"/>
      <c r="G42" s="4">
        <v>2</v>
      </c>
      <c r="H42" s="4"/>
      <c r="I42" s="4">
        <v>2</v>
      </c>
      <c r="J42" s="4">
        <v>2</v>
      </c>
      <c r="K42" s="4">
        <v>2</v>
      </c>
      <c r="L42" s="4"/>
      <c r="M42" s="13">
        <v>2</v>
      </c>
      <c r="P42"/>
      <c r="Q42"/>
      <c r="R42"/>
      <c r="S42"/>
    </row>
    <row r="43" spans="1:19" x14ac:dyDescent="0.35">
      <c r="A43" s="10" t="s">
        <v>23</v>
      </c>
      <c r="B43" s="4">
        <v>1</v>
      </c>
      <c r="C43" s="4"/>
      <c r="D43" s="4">
        <v>1</v>
      </c>
      <c r="E43" s="4">
        <v>1</v>
      </c>
      <c r="F43" s="4"/>
      <c r="G43" s="4">
        <v>1</v>
      </c>
      <c r="H43" s="4"/>
      <c r="I43" s="4">
        <v>1</v>
      </c>
      <c r="J43" s="4">
        <v>1</v>
      </c>
      <c r="K43" s="4">
        <v>1</v>
      </c>
      <c r="L43" s="4">
        <v>1</v>
      </c>
      <c r="M43" s="13">
        <v>1</v>
      </c>
      <c r="P43"/>
      <c r="Q43"/>
      <c r="R43"/>
      <c r="S43"/>
    </row>
    <row r="44" spans="1:19" x14ac:dyDescent="0.35">
      <c r="A44" s="10" t="s">
        <v>14</v>
      </c>
      <c r="B44" s="4">
        <v>1</v>
      </c>
      <c r="C44" s="4"/>
      <c r="D44" s="4">
        <v>1</v>
      </c>
      <c r="E44" s="4">
        <v>1</v>
      </c>
      <c r="F44" s="4">
        <v>1</v>
      </c>
      <c r="G44" s="4"/>
      <c r="H44" s="4"/>
      <c r="I44" s="4"/>
      <c r="J44" s="4"/>
      <c r="K44" s="4"/>
      <c r="L44" s="4"/>
      <c r="M44" s="13"/>
      <c r="P44"/>
      <c r="Q44"/>
      <c r="R44"/>
      <c r="S44"/>
    </row>
    <row r="45" spans="1:19" x14ac:dyDescent="0.35">
      <c r="A45" s="10" t="s">
        <v>27</v>
      </c>
      <c r="B45" s="4"/>
      <c r="C45" s="4"/>
      <c r="D45" s="4"/>
      <c r="E45" s="4"/>
      <c r="F45" s="4"/>
      <c r="G45" s="4"/>
      <c r="H45" s="4"/>
      <c r="I45" s="4">
        <v>1</v>
      </c>
      <c r="J45" s="4">
        <v>1</v>
      </c>
      <c r="K45" s="4">
        <v>1</v>
      </c>
      <c r="L45" s="4">
        <v>1</v>
      </c>
      <c r="M45" s="13"/>
      <c r="P45"/>
      <c r="Q45"/>
      <c r="R45"/>
      <c r="S45"/>
    </row>
    <row r="46" spans="1:19" x14ac:dyDescent="0.35">
      <c r="A46" s="21" t="s">
        <v>41</v>
      </c>
      <c r="B46" s="19">
        <f>SUBTOTAL(109,Tabel3[handdoekrol automaat single])</f>
        <v>19</v>
      </c>
      <c r="C46" s="19">
        <f>SUBTOTAL(109,Tabel3[handdoek automaat papieren handdoekjes])</f>
        <v>8</v>
      </c>
      <c r="D46" s="19">
        <f>SUBTOTAL(109,Tabel3[zeepdispenser])</f>
        <v>26</v>
      </c>
      <c r="E46" s="19">
        <f>SUBTOTAL(109,Tabel3[desinfectiedispenser])</f>
        <v>23</v>
      </c>
      <c r="F46" s="19">
        <f>SUBTOTAL(109,Tabel3[afvalbak])</f>
        <v>19</v>
      </c>
      <c r="G46" s="19">
        <f>SUBTOTAL(109,Tabel3[damesverbandcontainer])</f>
        <v>16</v>
      </c>
      <c r="H46" s="19">
        <f>SUBTOTAL(109,Tabel3[box voor luiers/incontinentiemateriaal])</f>
        <v>1</v>
      </c>
      <c r="I46" s="19">
        <f>SUBTOTAL(109,Tabel3[toiletpapier dispenser])</f>
        <v>25</v>
      </c>
      <c r="J46" s="19">
        <f>SUBTOTAL(109,Tabel3[toiletbril reiniger dispenser])</f>
        <v>25</v>
      </c>
      <c r="K46" s="19">
        <f>SUBTOTAL(109,Tabel3[toiletborstel houder])</f>
        <v>25</v>
      </c>
      <c r="L46" s="19">
        <f>SUBTOTAL(109,Tabel3[luchtverfrisser dispenser])</f>
        <v>19</v>
      </c>
      <c r="M46" s="20">
        <f>SUBTOTAL(109,Tabel3[houder maandverbandzakjes])</f>
        <v>16</v>
      </c>
      <c r="P46"/>
      <c r="Q46"/>
      <c r="R46"/>
      <c r="S46"/>
    </row>
    <row r="47" spans="1:19" x14ac:dyDescent="0.35"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9" x14ac:dyDescent="0.35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5:17" x14ac:dyDescent="0.35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5:17" x14ac:dyDescent="0.3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5:17" x14ac:dyDescent="0.35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5:17" x14ac:dyDescent="0.35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5:17" x14ac:dyDescent="0.35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5:17" x14ac:dyDescent="0.35"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5:17" x14ac:dyDescent="0.35"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5:17" x14ac:dyDescent="0.35"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5:17" x14ac:dyDescent="0.35"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5:17" x14ac:dyDescent="0.35"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5:17" x14ac:dyDescent="0.3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5:17" x14ac:dyDescent="0.3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5:17" x14ac:dyDescent="0.35"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5:17" x14ac:dyDescent="0.35"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5:17" x14ac:dyDescent="0.35"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5:17" x14ac:dyDescent="0.35"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5:17" x14ac:dyDescent="0.35"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5:17" x14ac:dyDescent="0.35"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5:17" x14ac:dyDescent="0.35"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5:17" x14ac:dyDescent="0.35"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5:17" x14ac:dyDescent="0.35"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5:17" x14ac:dyDescent="0.35"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5:17" x14ac:dyDescent="0.35"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5:17" x14ac:dyDescent="0.35"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5:17" x14ac:dyDescent="0.35"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5:17" x14ac:dyDescent="0.35"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5:17" x14ac:dyDescent="0.35"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5:17" x14ac:dyDescent="0.35"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5:17" x14ac:dyDescent="0.35"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5:17" x14ac:dyDescent="0.35"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5:17" x14ac:dyDescent="0.35"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5:17" x14ac:dyDescent="0.35"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5:17" x14ac:dyDescent="0.35"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5:17" x14ac:dyDescent="0.35"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5:17" x14ac:dyDescent="0.35"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5:17" x14ac:dyDescent="0.35"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5:17" x14ac:dyDescent="0.35"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5:17" x14ac:dyDescent="0.35"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5:17" x14ac:dyDescent="0.35"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5:17" x14ac:dyDescent="0.35"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5:17" x14ac:dyDescent="0.35"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5:17" x14ac:dyDescent="0.35"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5:17" x14ac:dyDescent="0.35"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5:17" x14ac:dyDescent="0.35"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5:17" x14ac:dyDescent="0.35"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5:17" x14ac:dyDescent="0.35"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5:17" x14ac:dyDescent="0.35"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5:17" x14ac:dyDescent="0.35"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5:17" x14ac:dyDescent="0.35"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5:17" x14ac:dyDescent="0.35"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5:17" x14ac:dyDescent="0.35"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5:17" x14ac:dyDescent="0.35"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5:17" x14ac:dyDescent="0.35"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5:17" x14ac:dyDescent="0.35"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5:17" x14ac:dyDescent="0.35"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5:17" x14ac:dyDescent="0.35"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5:17" x14ac:dyDescent="0.35"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5:17" x14ac:dyDescent="0.35"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5:17" x14ac:dyDescent="0.35"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5:17" x14ac:dyDescent="0.35"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5:17" x14ac:dyDescent="0.35"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5:17" x14ac:dyDescent="0.35"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5:17" x14ac:dyDescent="0.35"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5:17" x14ac:dyDescent="0.35"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5:17" x14ac:dyDescent="0.35"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5:17" x14ac:dyDescent="0.35"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5:17" x14ac:dyDescent="0.35"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5:17" x14ac:dyDescent="0.35">
      <c r="E116"/>
      <c r="F116"/>
      <c r="G116"/>
      <c r="H116"/>
      <c r="I116"/>
      <c r="J116"/>
      <c r="K116"/>
      <c r="L116"/>
      <c r="M116"/>
      <c r="N116"/>
      <c r="O116"/>
      <c r="P116"/>
      <c r="Q116"/>
    </row>
    <row r="117" spans="5:17" x14ac:dyDescent="0.35"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5:17" x14ac:dyDescent="0.35">
      <c r="E118"/>
      <c r="F118"/>
      <c r="G118"/>
      <c r="H118"/>
      <c r="I118"/>
      <c r="J118"/>
      <c r="K118"/>
      <c r="L118"/>
      <c r="M118"/>
      <c r="N118"/>
      <c r="O118"/>
      <c r="P118"/>
      <c r="Q118"/>
    </row>
    <row r="119" spans="5:17" x14ac:dyDescent="0.35">
      <c r="E119"/>
      <c r="F119"/>
      <c r="G119"/>
      <c r="H119"/>
      <c r="I119"/>
      <c r="J119"/>
      <c r="K119"/>
      <c r="L119"/>
      <c r="M119"/>
      <c r="N119"/>
      <c r="O119"/>
      <c r="P119"/>
      <c r="Q119"/>
    </row>
    <row r="120" spans="5:17" x14ac:dyDescent="0.35"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5:17" x14ac:dyDescent="0.35"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5:17" x14ac:dyDescent="0.35"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5:17" x14ac:dyDescent="0.35">
      <c r="E123"/>
      <c r="F123"/>
      <c r="G123"/>
      <c r="H123"/>
      <c r="I123"/>
      <c r="J123"/>
      <c r="K123"/>
      <c r="L123"/>
      <c r="M123"/>
      <c r="N123"/>
      <c r="O123"/>
      <c r="P123"/>
      <c r="Q123"/>
    </row>
    <row r="124" spans="5:17" x14ac:dyDescent="0.35"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5:17" x14ac:dyDescent="0.35"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5:17" x14ac:dyDescent="0.35"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5:17" x14ac:dyDescent="0.35"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5:17" x14ac:dyDescent="0.35"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5:17" x14ac:dyDescent="0.35"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5:17" x14ac:dyDescent="0.35"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5:17" x14ac:dyDescent="0.35"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5:17" x14ac:dyDescent="0.35"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5:17" x14ac:dyDescent="0.35"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5:17" x14ac:dyDescent="0.35"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5:17" x14ac:dyDescent="0.35"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5:17" x14ac:dyDescent="0.35"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5:17" x14ac:dyDescent="0.35"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5:17" x14ac:dyDescent="0.35"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5:17" x14ac:dyDescent="0.35"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5:17" x14ac:dyDescent="0.35"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5:17" x14ac:dyDescent="0.35"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5:17" x14ac:dyDescent="0.35"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5:17" x14ac:dyDescent="0.35"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5:17" x14ac:dyDescent="0.35"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5:17" x14ac:dyDescent="0.35"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5:17" x14ac:dyDescent="0.35"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5:17" x14ac:dyDescent="0.35"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5:17" x14ac:dyDescent="0.35"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5:17" x14ac:dyDescent="0.35"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5:17" x14ac:dyDescent="0.35"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5:17" x14ac:dyDescent="0.35"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5:17" x14ac:dyDescent="0.35"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5:17" x14ac:dyDescent="0.35"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5:17" x14ac:dyDescent="0.35"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5:17" x14ac:dyDescent="0.35"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5:17" x14ac:dyDescent="0.35"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5:17" x14ac:dyDescent="0.35"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5:17" x14ac:dyDescent="0.35"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5:17" x14ac:dyDescent="0.35"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5:17" x14ac:dyDescent="0.35"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5:17" x14ac:dyDescent="0.35"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5:17" x14ac:dyDescent="0.35"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5:17" x14ac:dyDescent="0.35"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5:17" x14ac:dyDescent="0.35"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5:17" x14ac:dyDescent="0.35"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5:17" x14ac:dyDescent="0.35"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5:17" x14ac:dyDescent="0.35"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5:17" x14ac:dyDescent="0.35"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5:17" x14ac:dyDescent="0.35"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5:17" x14ac:dyDescent="0.35"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5:17" x14ac:dyDescent="0.35"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5:17" x14ac:dyDescent="0.35"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5:17" x14ac:dyDescent="0.35"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5:17" x14ac:dyDescent="0.35"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5:17" x14ac:dyDescent="0.35"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5:17" x14ac:dyDescent="0.35"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5:17" x14ac:dyDescent="0.35"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5:17" x14ac:dyDescent="0.35"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5:17" x14ac:dyDescent="0.35"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5:17" x14ac:dyDescent="0.35"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5:17" x14ac:dyDescent="0.35"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5:17" x14ac:dyDescent="0.35"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5:17" x14ac:dyDescent="0.35"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5:17" x14ac:dyDescent="0.35"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5:17" x14ac:dyDescent="0.35"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5:17" x14ac:dyDescent="0.35"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5:17" x14ac:dyDescent="0.35"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5:17" x14ac:dyDescent="0.35"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5:17" x14ac:dyDescent="0.35"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5:17" x14ac:dyDescent="0.35"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5:17" x14ac:dyDescent="0.35"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5:17" x14ac:dyDescent="0.35"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5:17" x14ac:dyDescent="0.35"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5:17" x14ac:dyDescent="0.35"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5:17" x14ac:dyDescent="0.35"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5:17" x14ac:dyDescent="0.35"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5:17" x14ac:dyDescent="0.35"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5:17" x14ac:dyDescent="0.35">
      <c r="E198"/>
      <c r="F198"/>
      <c r="G198"/>
      <c r="H198"/>
      <c r="I198"/>
      <c r="J198"/>
      <c r="K198"/>
      <c r="L198"/>
      <c r="M198"/>
      <c r="N198"/>
      <c r="O198"/>
      <c r="P198"/>
      <c r="Q198"/>
    </row>
    <row r="199" spans="5:17" x14ac:dyDescent="0.35">
      <c r="E199"/>
      <c r="F199"/>
      <c r="G199"/>
      <c r="H199"/>
      <c r="I199"/>
      <c r="J199"/>
      <c r="K199"/>
      <c r="L199"/>
      <c r="M199"/>
      <c r="N199"/>
      <c r="O199"/>
      <c r="P199"/>
      <c r="Q199"/>
    </row>
    <row r="200" spans="5:17" x14ac:dyDescent="0.35">
      <c r="E200"/>
      <c r="F200"/>
      <c r="G200"/>
      <c r="H200"/>
      <c r="I200"/>
      <c r="J200"/>
      <c r="K200"/>
      <c r="L200"/>
      <c r="M200"/>
      <c r="N200"/>
      <c r="O200"/>
      <c r="P200"/>
      <c r="Q200"/>
    </row>
    <row r="201" spans="5:17" x14ac:dyDescent="0.35">
      <c r="E201"/>
      <c r="F201"/>
      <c r="G201"/>
      <c r="H201"/>
      <c r="I201"/>
      <c r="J201"/>
      <c r="K201"/>
      <c r="L201"/>
      <c r="M201"/>
      <c r="N201"/>
      <c r="O201"/>
      <c r="P201"/>
      <c r="Q201"/>
    </row>
    <row r="202" spans="5:17" x14ac:dyDescent="0.35">
      <c r="E202"/>
      <c r="F202"/>
      <c r="G202"/>
      <c r="H202"/>
      <c r="I202"/>
      <c r="J202"/>
      <c r="K202"/>
      <c r="L202"/>
      <c r="M202"/>
      <c r="N202"/>
      <c r="O202"/>
      <c r="P202"/>
      <c r="Q202"/>
    </row>
    <row r="203" spans="5:17" x14ac:dyDescent="0.35">
      <c r="E203"/>
      <c r="F203"/>
      <c r="G203"/>
      <c r="H203"/>
      <c r="I203"/>
      <c r="J203"/>
      <c r="K203"/>
      <c r="L203"/>
      <c r="M203"/>
      <c r="N203"/>
      <c r="O203"/>
      <c r="P203"/>
      <c r="Q203"/>
    </row>
    <row r="204" spans="5:17" x14ac:dyDescent="0.35">
      <c r="E204"/>
      <c r="F204"/>
      <c r="G204"/>
      <c r="H204"/>
      <c r="I204"/>
      <c r="J204"/>
      <c r="K204"/>
      <c r="L204"/>
      <c r="M204"/>
      <c r="N204"/>
      <c r="O204"/>
      <c r="P204"/>
      <c r="Q204"/>
    </row>
    <row r="205" spans="5:17" x14ac:dyDescent="0.35">
      <c r="E205"/>
      <c r="F205"/>
      <c r="G205"/>
      <c r="H205"/>
      <c r="I205"/>
      <c r="J205"/>
      <c r="K205"/>
      <c r="L205"/>
      <c r="M205"/>
      <c r="N205"/>
      <c r="O205"/>
      <c r="P205"/>
      <c r="Q205"/>
    </row>
    <row r="206" spans="5:17" x14ac:dyDescent="0.35">
      <c r="E206"/>
      <c r="F206"/>
      <c r="G206"/>
      <c r="H206"/>
      <c r="I206"/>
      <c r="J206"/>
      <c r="K206"/>
      <c r="L206"/>
      <c r="M206"/>
      <c r="N206"/>
      <c r="O206"/>
      <c r="P206"/>
      <c r="Q206"/>
    </row>
    <row r="207" spans="5:17" x14ac:dyDescent="0.35">
      <c r="E207"/>
      <c r="F207"/>
      <c r="G207"/>
      <c r="H207"/>
      <c r="I207"/>
      <c r="J207"/>
      <c r="K207"/>
      <c r="L207"/>
      <c r="M207"/>
      <c r="N207"/>
      <c r="O207"/>
      <c r="P207"/>
      <c r="Q207"/>
    </row>
    <row r="208" spans="5:17" x14ac:dyDescent="0.35">
      <c r="E208"/>
      <c r="F208"/>
      <c r="G208"/>
      <c r="H208"/>
      <c r="I208"/>
      <c r="J208"/>
      <c r="K208"/>
      <c r="L208"/>
      <c r="M208"/>
      <c r="N208"/>
      <c r="O208"/>
      <c r="P208"/>
      <c r="Q208"/>
    </row>
    <row r="209" spans="5:17" x14ac:dyDescent="0.35">
      <c r="E209"/>
      <c r="F209"/>
      <c r="G209"/>
      <c r="H209"/>
      <c r="I209"/>
      <c r="J209"/>
      <c r="K209"/>
      <c r="L209"/>
      <c r="M209"/>
      <c r="N209"/>
      <c r="O209"/>
      <c r="P209"/>
      <c r="Q209"/>
    </row>
    <row r="210" spans="5:17" x14ac:dyDescent="0.35"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5:17" x14ac:dyDescent="0.35"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5:17" x14ac:dyDescent="0.35">
      <c r="E212"/>
      <c r="F212"/>
      <c r="G212"/>
      <c r="H212"/>
      <c r="I212"/>
      <c r="J212"/>
      <c r="K212"/>
      <c r="L212"/>
      <c r="M212"/>
      <c r="N212"/>
      <c r="O212"/>
      <c r="P212"/>
      <c r="Q212"/>
    </row>
    <row r="213" spans="5:17" x14ac:dyDescent="0.35">
      <c r="E213"/>
      <c r="F213"/>
      <c r="G213"/>
      <c r="H213"/>
      <c r="I213"/>
      <c r="J213"/>
      <c r="K213"/>
      <c r="L213"/>
      <c r="M213"/>
      <c r="N213"/>
      <c r="O213"/>
      <c r="P213"/>
      <c r="Q213"/>
    </row>
    <row r="214" spans="5:17" x14ac:dyDescent="0.35"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5:17" x14ac:dyDescent="0.35"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5:17" x14ac:dyDescent="0.35">
      <c r="E216"/>
      <c r="F216"/>
      <c r="G216"/>
      <c r="H216"/>
      <c r="I216"/>
      <c r="J216"/>
      <c r="K216"/>
      <c r="L216"/>
      <c r="M216"/>
      <c r="N216"/>
      <c r="O216"/>
      <c r="P216"/>
      <c r="Q216"/>
    </row>
    <row r="217" spans="5:17" x14ac:dyDescent="0.35">
      <c r="E217"/>
      <c r="F217"/>
      <c r="G217"/>
      <c r="H217"/>
      <c r="I217"/>
      <c r="J217"/>
      <c r="K217"/>
      <c r="L217"/>
      <c r="M217"/>
      <c r="N217"/>
      <c r="O217"/>
      <c r="P217"/>
      <c r="Q217"/>
    </row>
    <row r="218" spans="5:17" x14ac:dyDescent="0.35"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5:17" x14ac:dyDescent="0.35">
      <c r="E219"/>
      <c r="F219"/>
      <c r="G219"/>
      <c r="H219"/>
      <c r="I219"/>
      <c r="J219"/>
      <c r="K219"/>
      <c r="L219"/>
      <c r="M219"/>
      <c r="N219"/>
      <c r="O219"/>
      <c r="P219"/>
      <c r="Q219"/>
    </row>
    <row r="220" spans="5:17" x14ac:dyDescent="0.35">
      <c r="E220"/>
      <c r="F220"/>
      <c r="G220"/>
      <c r="H220"/>
      <c r="I220"/>
      <c r="J220"/>
      <c r="K220"/>
      <c r="L220"/>
      <c r="M220"/>
      <c r="N220"/>
      <c r="O220"/>
      <c r="P220"/>
      <c r="Q220"/>
    </row>
    <row r="221" spans="5:17" x14ac:dyDescent="0.35">
      <c r="E221"/>
      <c r="F221"/>
      <c r="G221"/>
      <c r="H221"/>
      <c r="I221"/>
      <c r="J221"/>
      <c r="K221"/>
      <c r="L221"/>
      <c r="M221"/>
      <c r="N221"/>
      <c r="O221"/>
      <c r="P221"/>
      <c r="Q221"/>
    </row>
    <row r="222" spans="5:17" x14ac:dyDescent="0.35">
      <c r="E222"/>
      <c r="F222"/>
      <c r="G222"/>
      <c r="H222"/>
      <c r="I222"/>
      <c r="J222"/>
      <c r="K222"/>
      <c r="L222"/>
      <c r="M222"/>
      <c r="N222"/>
      <c r="O222"/>
      <c r="P222"/>
      <c r="Q222"/>
    </row>
    <row r="223" spans="5:17" x14ac:dyDescent="0.35">
      <c r="E223"/>
      <c r="F223"/>
      <c r="G223"/>
      <c r="H223"/>
      <c r="I223"/>
      <c r="J223"/>
      <c r="K223"/>
      <c r="L223"/>
      <c r="M223"/>
      <c r="N223"/>
      <c r="O223"/>
      <c r="P223"/>
      <c r="Q223"/>
    </row>
    <row r="224" spans="5:17" x14ac:dyDescent="0.35">
      <c r="E224"/>
      <c r="F224"/>
      <c r="G224"/>
      <c r="H224"/>
      <c r="I224"/>
      <c r="J224"/>
      <c r="K224"/>
      <c r="L224"/>
      <c r="M224"/>
      <c r="N224"/>
      <c r="O224"/>
      <c r="P224"/>
      <c r="Q224"/>
    </row>
    <row r="225" spans="5:17" x14ac:dyDescent="0.35">
      <c r="E225"/>
      <c r="F225"/>
      <c r="G225"/>
      <c r="H225"/>
      <c r="I225"/>
      <c r="J225"/>
      <c r="K225"/>
      <c r="L225"/>
      <c r="M225"/>
      <c r="N225"/>
      <c r="O225"/>
      <c r="P225"/>
      <c r="Q225"/>
    </row>
    <row r="226" spans="5:17" x14ac:dyDescent="0.35">
      <c r="E226"/>
      <c r="F226"/>
      <c r="G226"/>
      <c r="H226"/>
      <c r="I226"/>
      <c r="J226"/>
      <c r="K226"/>
      <c r="L226"/>
      <c r="M226"/>
      <c r="N226"/>
      <c r="O226"/>
      <c r="P226"/>
      <c r="Q226"/>
    </row>
    <row r="227" spans="5:17" x14ac:dyDescent="0.35">
      <c r="E227"/>
      <c r="F227"/>
      <c r="G227"/>
      <c r="H227"/>
      <c r="I227"/>
      <c r="J227"/>
      <c r="K227"/>
      <c r="L227"/>
      <c r="M227"/>
      <c r="N227"/>
      <c r="O227"/>
      <c r="P227"/>
      <c r="Q227"/>
    </row>
    <row r="228" spans="5:17" x14ac:dyDescent="0.35">
      <c r="E228"/>
      <c r="F228"/>
      <c r="G228"/>
      <c r="H228"/>
      <c r="I228"/>
      <c r="J228"/>
      <c r="K228"/>
      <c r="L228"/>
      <c r="M228"/>
      <c r="N228"/>
      <c r="O228"/>
      <c r="P228"/>
      <c r="Q228"/>
    </row>
    <row r="229" spans="5:17" x14ac:dyDescent="0.35">
      <c r="E229"/>
      <c r="F229"/>
      <c r="G229"/>
      <c r="H229"/>
      <c r="I229"/>
      <c r="J229"/>
      <c r="K229"/>
      <c r="L229"/>
      <c r="M229"/>
      <c r="N229"/>
      <c r="O229"/>
      <c r="P229"/>
      <c r="Q229"/>
    </row>
    <row r="230" spans="5:17" x14ac:dyDescent="0.35">
      <c r="E230"/>
      <c r="F230"/>
      <c r="G230"/>
      <c r="H230"/>
      <c r="I230"/>
      <c r="J230"/>
      <c r="K230"/>
      <c r="L230"/>
      <c r="M230"/>
      <c r="N230"/>
      <c r="O230"/>
      <c r="P230"/>
      <c r="Q230"/>
    </row>
    <row r="231" spans="5:17" x14ac:dyDescent="0.35">
      <c r="E231"/>
      <c r="F231"/>
      <c r="G231"/>
      <c r="H231"/>
      <c r="I231"/>
      <c r="J231"/>
      <c r="K231"/>
      <c r="L231"/>
      <c r="M231"/>
      <c r="N231"/>
      <c r="O231"/>
      <c r="P231"/>
      <c r="Q231"/>
    </row>
    <row r="232" spans="5:17" x14ac:dyDescent="0.35">
      <c r="E232"/>
      <c r="F232"/>
      <c r="G232"/>
      <c r="H232"/>
      <c r="I232"/>
      <c r="J232"/>
      <c r="K232"/>
      <c r="L232"/>
      <c r="M232"/>
      <c r="N232"/>
      <c r="O232"/>
      <c r="P232"/>
      <c r="Q232"/>
    </row>
    <row r="233" spans="5:17" x14ac:dyDescent="0.35">
      <c r="E233"/>
      <c r="F233"/>
      <c r="G233"/>
      <c r="H233"/>
      <c r="I233"/>
      <c r="J233"/>
      <c r="K233"/>
      <c r="L233"/>
      <c r="M233"/>
      <c r="N233"/>
      <c r="O233"/>
      <c r="P233"/>
      <c r="Q233"/>
    </row>
    <row r="234" spans="5:17" x14ac:dyDescent="0.35">
      <c r="E234"/>
      <c r="F234"/>
      <c r="G234"/>
      <c r="H234"/>
      <c r="I234"/>
      <c r="J234"/>
      <c r="K234"/>
      <c r="L234"/>
      <c r="M234"/>
      <c r="N234"/>
      <c r="O234"/>
      <c r="P234"/>
      <c r="Q234"/>
    </row>
    <row r="235" spans="5:17" x14ac:dyDescent="0.35">
      <c r="E235"/>
      <c r="F235"/>
      <c r="G235"/>
      <c r="H235"/>
      <c r="I235"/>
      <c r="J235"/>
      <c r="K235"/>
      <c r="L235"/>
      <c r="M235"/>
      <c r="N235"/>
      <c r="O235"/>
      <c r="P235"/>
      <c r="Q235"/>
    </row>
    <row r="236" spans="5:17" x14ac:dyDescent="0.35">
      <c r="E236"/>
      <c r="F236"/>
      <c r="G236"/>
      <c r="H236"/>
      <c r="I236"/>
      <c r="J236"/>
      <c r="K236"/>
      <c r="L236"/>
      <c r="M236"/>
      <c r="N236"/>
      <c r="O236"/>
      <c r="P236"/>
      <c r="Q236"/>
    </row>
    <row r="237" spans="5:17" x14ac:dyDescent="0.35">
      <c r="E237"/>
      <c r="F237"/>
      <c r="G237"/>
      <c r="H237"/>
      <c r="I237"/>
      <c r="J237"/>
      <c r="K237"/>
      <c r="L237"/>
      <c r="M237"/>
      <c r="N237"/>
      <c r="O237"/>
      <c r="P237"/>
      <c r="Q237"/>
    </row>
    <row r="238" spans="5:17" x14ac:dyDescent="0.35">
      <c r="E238"/>
      <c r="F238"/>
      <c r="G238"/>
      <c r="H238"/>
      <c r="I238"/>
      <c r="J238"/>
      <c r="K238"/>
      <c r="L238"/>
      <c r="M238"/>
      <c r="N238"/>
      <c r="O238"/>
      <c r="P238"/>
      <c r="Q238"/>
    </row>
    <row r="239" spans="5:17" x14ac:dyDescent="0.35">
      <c r="E239"/>
      <c r="F239"/>
      <c r="G239"/>
      <c r="H239"/>
      <c r="I239"/>
      <c r="J239"/>
      <c r="K239"/>
      <c r="L239"/>
      <c r="M239"/>
      <c r="N239"/>
      <c r="O239"/>
      <c r="P239"/>
      <c r="Q239"/>
    </row>
    <row r="240" spans="5:17" x14ac:dyDescent="0.35">
      <c r="E240"/>
      <c r="F240"/>
      <c r="G240"/>
      <c r="H240"/>
      <c r="I240"/>
      <c r="J240"/>
      <c r="K240"/>
      <c r="L240"/>
      <c r="M240"/>
      <c r="N240"/>
      <c r="O240"/>
      <c r="P240"/>
      <c r="Q240"/>
    </row>
    <row r="241" spans="5:17" x14ac:dyDescent="0.35">
      <c r="E241"/>
      <c r="F241"/>
      <c r="G241"/>
      <c r="H241"/>
      <c r="I241"/>
      <c r="J241"/>
      <c r="K241"/>
      <c r="L241"/>
      <c r="M241"/>
      <c r="N241"/>
      <c r="O241"/>
      <c r="P241"/>
      <c r="Q241"/>
    </row>
    <row r="242" spans="5:17" x14ac:dyDescent="0.35">
      <c r="E242"/>
      <c r="F242"/>
      <c r="G242"/>
      <c r="H242"/>
      <c r="I242"/>
      <c r="J242"/>
      <c r="K242"/>
      <c r="L242"/>
      <c r="M242"/>
      <c r="N242"/>
      <c r="O242"/>
      <c r="P242"/>
      <c r="Q242"/>
    </row>
    <row r="243" spans="5:17" x14ac:dyDescent="0.35">
      <c r="E243"/>
      <c r="F243"/>
      <c r="G243"/>
      <c r="H243"/>
      <c r="I243"/>
      <c r="J243"/>
      <c r="K243"/>
      <c r="L243"/>
      <c r="M243"/>
      <c r="N243"/>
      <c r="O243"/>
      <c r="P243"/>
      <c r="Q243"/>
    </row>
    <row r="244" spans="5:17" x14ac:dyDescent="0.35">
      <c r="E244"/>
      <c r="F244"/>
      <c r="G244"/>
      <c r="H244"/>
      <c r="I244"/>
      <c r="J244"/>
      <c r="K244"/>
      <c r="L244"/>
      <c r="M244"/>
      <c r="N244"/>
      <c r="O244"/>
      <c r="P244"/>
      <c r="Q244"/>
    </row>
    <row r="245" spans="5:17" x14ac:dyDescent="0.35">
      <c r="E245"/>
      <c r="F245"/>
      <c r="G245"/>
      <c r="H245"/>
      <c r="I245"/>
      <c r="J245"/>
      <c r="K245"/>
      <c r="L245"/>
      <c r="M245"/>
      <c r="N245"/>
      <c r="O245"/>
      <c r="P245"/>
      <c r="Q245"/>
    </row>
    <row r="246" spans="5:17" x14ac:dyDescent="0.35">
      <c r="E246"/>
      <c r="F246"/>
      <c r="G246"/>
      <c r="H246"/>
      <c r="I246"/>
      <c r="J246"/>
      <c r="K246"/>
      <c r="L246"/>
      <c r="M246"/>
      <c r="N246"/>
      <c r="O246"/>
      <c r="P246"/>
      <c r="Q246"/>
    </row>
    <row r="247" spans="5:17" x14ac:dyDescent="0.35">
      <c r="E247"/>
      <c r="F247"/>
      <c r="G247"/>
      <c r="H247"/>
      <c r="I247"/>
      <c r="J247"/>
      <c r="K247"/>
      <c r="L247"/>
      <c r="M247"/>
      <c r="N247"/>
      <c r="O247"/>
      <c r="P247"/>
      <c r="Q247"/>
    </row>
    <row r="248" spans="5:17" x14ac:dyDescent="0.35">
      <c r="E248"/>
      <c r="F248"/>
      <c r="G248"/>
      <c r="H248"/>
      <c r="I248"/>
      <c r="J248"/>
      <c r="K248"/>
      <c r="L248"/>
      <c r="M248"/>
      <c r="N248"/>
      <c r="O248"/>
      <c r="P248"/>
      <c r="Q248"/>
    </row>
    <row r="249" spans="5:17" x14ac:dyDescent="0.35">
      <c r="E249"/>
      <c r="F249"/>
      <c r="G249"/>
      <c r="H249"/>
      <c r="I249"/>
      <c r="J249"/>
      <c r="K249"/>
      <c r="L249"/>
      <c r="M249"/>
      <c r="N249"/>
      <c r="O249"/>
      <c r="P249"/>
      <c r="Q249"/>
    </row>
    <row r="250" spans="5:17" x14ac:dyDescent="0.35">
      <c r="E250"/>
      <c r="F250"/>
      <c r="G250"/>
      <c r="H250"/>
      <c r="I250"/>
      <c r="J250"/>
      <c r="K250"/>
      <c r="L250"/>
      <c r="M250"/>
      <c r="N250"/>
      <c r="O250"/>
      <c r="P250"/>
      <c r="Q250"/>
    </row>
    <row r="251" spans="5:17" x14ac:dyDescent="0.35">
      <c r="E251"/>
      <c r="F251"/>
      <c r="G251"/>
      <c r="H251"/>
      <c r="I251"/>
      <c r="J251"/>
      <c r="K251"/>
      <c r="L251"/>
      <c r="M251"/>
      <c r="N251"/>
      <c r="O251"/>
      <c r="P251"/>
      <c r="Q251"/>
    </row>
    <row r="252" spans="5:17" x14ac:dyDescent="0.35">
      <c r="E252"/>
      <c r="F252"/>
      <c r="G252"/>
      <c r="H252"/>
      <c r="I252"/>
      <c r="J252"/>
      <c r="K252"/>
      <c r="L252"/>
      <c r="M252"/>
      <c r="N252"/>
      <c r="O252"/>
      <c r="P252"/>
      <c r="Q252"/>
    </row>
    <row r="253" spans="5:17" x14ac:dyDescent="0.35">
      <c r="E253"/>
      <c r="F253"/>
      <c r="G253"/>
      <c r="H253"/>
      <c r="I253"/>
      <c r="J253"/>
      <c r="K253"/>
      <c r="L253"/>
      <c r="M253"/>
      <c r="N253"/>
      <c r="O253"/>
      <c r="P253"/>
      <c r="Q253"/>
    </row>
    <row r="254" spans="5:17" x14ac:dyDescent="0.35">
      <c r="E254"/>
      <c r="F254"/>
      <c r="G254"/>
      <c r="H254"/>
      <c r="I254"/>
      <c r="J254"/>
      <c r="K254"/>
      <c r="L254"/>
      <c r="M254"/>
      <c r="N254"/>
      <c r="O254"/>
      <c r="P254"/>
      <c r="Q254"/>
    </row>
    <row r="255" spans="5:17" x14ac:dyDescent="0.35">
      <c r="E255"/>
      <c r="F255"/>
      <c r="G255"/>
      <c r="H255"/>
      <c r="I255"/>
      <c r="J255"/>
      <c r="K255"/>
      <c r="L255"/>
      <c r="M255"/>
      <c r="N255"/>
      <c r="O255"/>
      <c r="P255"/>
      <c r="Q255"/>
    </row>
    <row r="256" spans="5:17" x14ac:dyDescent="0.35">
      <c r="E256"/>
      <c r="F256"/>
      <c r="G256"/>
      <c r="H256"/>
      <c r="I256"/>
      <c r="J256"/>
      <c r="K256"/>
      <c r="L256"/>
      <c r="M256"/>
      <c r="N256"/>
      <c r="O256"/>
      <c r="P256"/>
      <c r="Q256"/>
    </row>
    <row r="257" spans="5:17" x14ac:dyDescent="0.35">
      <c r="E257"/>
      <c r="F257"/>
      <c r="G257"/>
      <c r="H257"/>
      <c r="I257"/>
      <c r="J257"/>
      <c r="K257"/>
      <c r="L257"/>
      <c r="M257"/>
      <c r="N257"/>
      <c r="O257"/>
      <c r="P257"/>
      <c r="Q257"/>
    </row>
    <row r="258" spans="5:17" x14ac:dyDescent="0.35">
      <c r="E258"/>
      <c r="F258"/>
      <c r="G258"/>
      <c r="H258"/>
      <c r="I258"/>
      <c r="J258"/>
      <c r="K258"/>
      <c r="L258"/>
      <c r="M258"/>
      <c r="N258"/>
      <c r="O258"/>
      <c r="P258"/>
      <c r="Q258"/>
    </row>
    <row r="259" spans="5:17" x14ac:dyDescent="0.35">
      <c r="E259"/>
      <c r="F259"/>
      <c r="G259"/>
      <c r="H259"/>
      <c r="I259"/>
      <c r="J259"/>
      <c r="K259"/>
      <c r="L259"/>
      <c r="M259"/>
      <c r="N259"/>
      <c r="O259"/>
      <c r="P259"/>
      <c r="Q259"/>
    </row>
    <row r="260" spans="5:17" x14ac:dyDescent="0.35">
      <c r="E260"/>
      <c r="F260"/>
      <c r="G260"/>
      <c r="H260"/>
      <c r="I260"/>
      <c r="J260"/>
      <c r="K260"/>
      <c r="L260"/>
      <c r="M260"/>
      <c r="N260"/>
      <c r="O260"/>
      <c r="P260"/>
      <c r="Q260"/>
    </row>
    <row r="261" spans="5:17" x14ac:dyDescent="0.35">
      <c r="E261"/>
      <c r="F261"/>
      <c r="G261"/>
      <c r="H261"/>
      <c r="I261"/>
      <c r="J261"/>
      <c r="K261"/>
      <c r="L261"/>
      <c r="M261"/>
      <c r="N261"/>
      <c r="O261"/>
      <c r="P261"/>
      <c r="Q261"/>
    </row>
    <row r="262" spans="5:17" x14ac:dyDescent="0.35">
      <c r="E262"/>
      <c r="F262"/>
      <c r="G262"/>
      <c r="H262"/>
      <c r="I262"/>
      <c r="J262"/>
      <c r="K262"/>
      <c r="L262"/>
      <c r="M262"/>
      <c r="N262"/>
      <c r="O262"/>
      <c r="P262"/>
      <c r="Q262"/>
    </row>
    <row r="263" spans="5:17" x14ac:dyDescent="0.35">
      <c r="E263"/>
      <c r="F263"/>
      <c r="G263"/>
      <c r="H263"/>
      <c r="I263"/>
      <c r="J263"/>
      <c r="K263"/>
      <c r="L263"/>
      <c r="M263"/>
      <c r="N263"/>
      <c r="O263"/>
      <c r="P263"/>
      <c r="Q263"/>
    </row>
    <row r="264" spans="5:17" x14ac:dyDescent="0.35">
      <c r="E264"/>
      <c r="F264"/>
      <c r="G264"/>
      <c r="H264"/>
      <c r="I264"/>
      <c r="J264"/>
      <c r="K264"/>
      <c r="L264"/>
      <c r="M264"/>
      <c r="N264"/>
      <c r="O264"/>
      <c r="P264"/>
      <c r="Q264"/>
    </row>
    <row r="265" spans="5:17" x14ac:dyDescent="0.35">
      <c r="E265"/>
      <c r="F265"/>
      <c r="G265"/>
      <c r="H265"/>
      <c r="I265"/>
      <c r="J265"/>
      <c r="K265"/>
      <c r="L265"/>
      <c r="M265"/>
      <c r="N265"/>
      <c r="O265"/>
      <c r="P265"/>
      <c r="Q265"/>
    </row>
    <row r="266" spans="5:17" x14ac:dyDescent="0.35">
      <c r="E266"/>
      <c r="F266"/>
      <c r="G266"/>
      <c r="H266"/>
      <c r="I266"/>
      <c r="J266"/>
      <c r="K266"/>
      <c r="L266"/>
      <c r="M266"/>
      <c r="N266"/>
      <c r="O266"/>
      <c r="P266"/>
      <c r="Q266"/>
    </row>
    <row r="267" spans="5:17" x14ac:dyDescent="0.35">
      <c r="E267"/>
      <c r="F267"/>
      <c r="G267"/>
      <c r="H267"/>
      <c r="I267"/>
      <c r="J267"/>
      <c r="K267"/>
      <c r="L267"/>
      <c r="M267"/>
      <c r="N267"/>
      <c r="O267"/>
      <c r="P267"/>
      <c r="Q267"/>
    </row>
    <row r="268" spans="5:17" x14ac:dyDescent="0.35">
      <c r="E268"/>
      <c r="F268"/>
      <c r="G268"/>
      <c r="H268"/>
      <c r="I268"/>
      <c r="J268"/>
      <c r="K268"/>
      <c r="L268"/>
      <c r="M268"/>
      <c r="N268"/>
      <c r="O268"/>
      <c r="P268"/>
      <c r="Q268"/>
    </row>
    <row r="269" spans="5:17" x14ac:dyDescent="0.35">
      <c r="E269"/>
      <c r="F269"/>
      <c r="G269"/>
      <c r="H269"/>
      <c r="I269"/>
      <c r="J269"/>
      <c r="K269"/>
      <c r="L269"/>
      <c r="M269"/>
      <c r="N269"/>
      <c r="O269"/>
      <c r="P269"/>
      <c r="Q269"/>
    </row>
    <row r="270" spans="5:17" x14ac:dyDescent="0.35">
      <c r="E270"/>
      <c r="F270"/>
      <c r="G270"/>
      <c r="H270"/>
      <c r="I270"/>
      <c r="J270"/>
      <c r="K270"/>
      <c r="L270"/>
      <c r="M270"/>
      <c r="N270"/>
      <c r="O270"/>
      <c r="P270"/>
      <c r="Q270"/>
    </row>
    <row r="271" spans="5:17" x14ac:dyDescent="0.35">
      <c r="E271"/>
      <c r="F271"/>
      <c r="G271"/>
      <c r="H271"/>
      <c r="I271"/>
      <c r="J271"/>
      <c r="K271"/>
      <c r="L271"/>
      <c r="M271"/>
      <c r="N271"/>
      <c r="O271"/>
      <c r="P271"/>
      <c r="Q271"/>
    </row>
    <row r="272" spans="5:17" x14ac:dyDescent="0.35">
      <c r="E272"/>
      <c r="F272"/>
      <c r="G272"/>
      <c r="H272"/>
      <c r="I272"/>
      <c r="J272"/>
      <c r="K272"/>
      <c r="L272"/>
      <c r="M272"/>
      <c r="N272"/>
      <c r="O272"/>
      <c r="P272"/>
      <c r="Q272"/>
    </row>
    <row r="273" spans="5:17" x14ac:dyDescent="0.35">
      <c r="E273"/>
      <c r="F273"/>
      <c r="G273"/>
      <c r="H273"/>
      <c r="I273"/>
      <c r="J273"/>
      <c r="K273"/>
      <c r="L273"/>
      <c r="M273"/>
      <c r="N273"/>
      <c r="O273"/>
      <c r="P273"/>
      <c r="Q273"/>
    </row>
    <row r="274" spans="5:17" x14ac:dyDescent="0.35">
      <c r="E274"/>
      <c r="F274"/>
      <c r="G274"/>
      <c r="H274"/>
      <c r="I274"/>
      <c r="J274"/>
      <c r="K274"/>
      <c r="L274"/>
      <c r="M274"/>
      <c r="N274"/>
      <c r="O274"/>
      <c r="P274"/>
      <c r="Q274"/>
    </row>
    <row r="275" spans="5:17" x14ac:dyDescent="0.35">
      <c r="E275"/>
      <c r="F275"/>
      <c r="G275"/>
      <c r="H275"/>
      <c r="I275"/>
      <c r="J275"/>
      <c r="K275"/>
      <c r="L275"/>
      <c r="M275"/>
      <c r="N275"/>
      <c r="O275"/>
      <c r="P275"/>
      <c r="Q275"/>
    </row>
    <row r="276" spans="5:17" x14ac:dyDescent="0.35">
      <c r="E276"/>
      <c r="F276"/>
      <c r="G276"/>
      <c r="H276"/>
      <c r="I276"/>
      <c r="J276"/>
      <c r="K276"/>
      <c r="L276"/>
      <c r="M276"/>
      <c r="N276"/>
      <c r="O276"/>
      <c r="P276"/>
      <c r="Q276"/>
    </row>
    <row r="277" spans="5:17" x14ac:dyDescent="0.35">
      <c r="E277"/>
      <c r="F277"/>
      <c r="G277"/>
      <c r="H277"/>
      <c r="I277"/>
      <c r="J277"/>
      <c r="K277"/>
      <c r="L277"/>
      <c r="M277"/>
      <c r="N277"/>
      <c r="O277"/>
      <c r="P277"/>
      <c r="Q277"/>
    </row>
    <row r="278" spans="5:17" x14ac:dyDescent="0.35">
      <c r="E278"/>
      <c r="F278"/>
      <c r="G278"/>
      <c r="H278"/>
      <c r="I278"/>
      <c r="J278"/>
      <c r="K278"/>
      <c r="L278"/>
      <c r="M278"/>
      <c r="N278"/>
      <c r="O278"/>
      <c r="P278"/>
      <c r="Q278"/>
    </row>
    <row r="279" spans="5:17" x14ac:dyDescent="0.35">
      <c r="E279"/>
      <c r="F279"/>
      <c r="G279"/>
      <c r="H279"/>
      <c r="I279"/>
      <c r="J279"/>
      <c r="K279"/>
      <c r="L279"/>
      <c r="M279"/>
      <c r="N279"/>
      <c r="O279"/>
      <c r="P279"/>
      <c r="Q279"/>
    </row>
    <row r="280" spans="5:17" x14ac:dyDescent="0.35">
      <c r="E280"/>
      <c r="F280"/>
      <c r="G280"/>
      <c r="H280"/>
      <c r="I280"/>
      <c r="J280"/>
      <c r="K280"/>
      <c r="L280"/>
      <c r="M280"/>
      <c r="N280"/>
      <c r="O280"/>
      <c r="P280"/>
      <c r="Q280"/>
    </row>
    <row r="281" spans="5:17" x14ac:dyDescent="0.35">
      <c r="E281"/>
      <c r="F281"/>
      <c r="G281"/>
      <c r="H281"/>
      <c r="I281"/>
      <c r="J281"/>
      <c r="K281"/>
      <c r="L281"/>
      <c r="M281"/>
      <c r="N281"/>
      <c r="O281"/>
      <c r="P281"/>
      <c r="Q281"/>
    </row>
    <row r="282" spans="5:17" x14ac:dyDescent="0.35">
      <c r="E282"/>
      <c r="F282"/>
      <c r="G282"/>
      <c r="H282"/>
      <c r="I282"/>
      <c r="J282"/>
      <c r="K282"/>
      <c r="L282"/>
      <c r="M282"/>
      <c r="N282"/>
      <c r="O282"/>
      <c r="P282"/>
      <c r="Q282"/>
    </row>
    <row r="283" spans="5:17" x14ac:dyDescent="0.35">
      <c r="E283"/>
      <c r="F283"/>
      <c r="G283"/>
      <c r="H283"/>
      <c r="I283"/>
      <c r="J283"/>
      <c r="K283"/>
      <c r="L283"/>
      <c r="M283"/>
      <c r="N283"/>
      <c r="O283"/>
      <c r="P283"/>
      <c r="Q283"/>
    </row>
    <row r="284" spans="5:17" x14ac:dyDescent="0.35">
      <c r="E284"/>
      <c r="F284"/>
      <c r="G284"/>
      <c r="H284"/>
      <c r="I284"/>
      <c r="J284"/>
      <c r="K284"/>
      <c r="L284"/>
      <c r="M284"/>
      <c r="N284"/>
      <c r="O284"/>
      <c r="P284"/>
      <c r="Q284"/>
    </row>
    <row r="285" spans="5:17" x14ac:dyDescent="0.35">
      <c r="E285"/>
      <c r="F285"/>
      <c r="G285"/>
      <c r="H285"/>
      <c r="I285"/>
      <c r="J285"/>
      <c r="K285"/>
      <c r="L285"/>
      <c r="M285"/>
      <c r="N285"/>
      <c r="O285"/>
      <c r="P285"/>
      <c r="Q285"/>
    </row>
    <row r="286" spans="5:17" x14ac:dyDescent="0.35">
      <c r="E286"/>
      <c r="F286"/>
      <c r="G286"/>
      <c r="H286"/>
      <c r="I286"/>
      <c r="J286"/>
      <c r="K286"/>
      <c r="L286"/>
      <c r="M286"/>
      <c r="N286"/>
      <c r="O286"/>
      <c r="P286"/>
      <c r="Q286"/>
    </row>
    <row r="287" spans="5:17" x14ac:dyDescent="0.35">
      <c r="E287"/>
      <c r="F287"/>
      <c r="G287"/>
      <c r="H287"/>
      <c r="I287"/>
      <c r="J287"/>
      <c r="K287"/>
      <c r="L287"/>
      <c r="M287"/>
      <c r="N287"/>
      <c r="O287"/>
      <c r="P287"/>
      <c r="Q287"/>
    </row>
    <row r="288" spans="5:17" x14ac:dyDescent="0.35">
      <c r="E288"/>
      <c r="F288"/>
      <c r="G288"/>
      <c r="H288"/>
      <c r="I288"/>
      <c r="J288"/>
      <c r="K288"/>
      <c r="L288"/>
      <c r="M288"/>
      <c r="N288"/>
      <c r="O288"/>
      <c r="P288"/>
      <c r="Q288"/>
    </row>
    <row r="289" spans="5:17" x14ac:dyDescent="0.35">
      <c r="E289"/>
      <c r="F289"/>
      <c r="G289"/>
      <c r="H289"/>
      <c r="I289"/>
      <c r="J289"/>
      <c r="K289"/>
      <c r="L289"/>
      <c r="M289"/>
      <c r="N289"/>
      <c r="O289"/>
      <c r="P289"/>
      <c r="Q289"/>
    </row>
    <row r="290" spans="5:17" x14ac:dyDescent="0.35">
      <c r="E290"/>
      <c r="F290"/>
      <c r="G290"/>
      <c r="H290"/>
      <c r="I290"/>
      <c r="J290"/>
      <c r="K290"/>
      <c r="L290"/>
      <c r="M290"/>
      <c r="N290"/>
      <c r="O290"/>
      <c r="P290"/>
      <c r="Q290"/>
    </row>
    <row r="291" spans="5:17" x14ac:dyDescent="0.35">
      <c r="E291"/>
      <c r="F291"/>
      <c r="G291"/>
      <c r="H291"/>
      <c r="I291"/>
      <c r="J291"/>
      <c r="K291"/>
      <c r="L291"/>
      <c r="M291"/>
      <c r="N291"/>
      <c r="O291"/>
      <c r="P291"/>
      <c r="Q291"/>
    </row>
    <row r="292" spans="5:17" x14ac:dyDescent="0.35">
      <c r="E292"/>
      <c r="F292"/>
      <c r="G292"/>
      <c r="H292"/>
      <c r="I292"/>
      <c r="J292"/>
      <c r="K292"/>
      <c r="L292"/>
      <c r="M292"/>
      <c r="N292"/>
      <c r="O292"/>
      <c r="P292"/>
      <c r="Q292"/>
    </row>
    <row r="293" spans="5:17" x14ac:dyDescent="0.35">
      <c r="E293"/>
      <c r="F293"/>
      <c r="G293"/>
      <c r="H293"/>
      <c r="I293"/>
      <c r="J293"/>
      <c r="K293"/>
      <c r="L293"/>
      <c r="M293"/>
      <c r="N293"/>
      <c r="O293"/>
      <c r="P293"/>
      <c r="Q293"/>
    </row>
    <row r="294" spans="5:17" x14ac:dyDescent="0.35">
      <c r="E294"/>
      <c r="F294"/>
      <c r="G294"/>
      <c r="H294"/>
      <c r="I294"/>
      <c r="J294"/>
      <c r="K294"/>
      <c r="L294"/>
      <c r="M294"/>
      <c r="N294"/>
      <c r="O294"/>
      <c r="P294"/>
      <c r="Q294"/>
    </row>
    <row r="295" spans="5:17" x14ac:dyDescent="0.35">
      <c r="E295"/>
      <c r="F295"/>
      <c r="G295"/>
      <c r="H295"/>
      <c r="I295"/>
      <c r="J295"/>
      <c r="K295"/>
      <c r="L295"/>
      <c r="M295"/>
      <c r="N295"/>
      <c r="O295"/>
      <c r="P295"/>
      <c r="Q295"/>
    </row>
    <row r="296" spans="5:17" x14ac:dyDescent="0.35">
      <c r="E296"/>
      <c r="F296"/>
      <c r="G296"/>
      <c r="H296"/>
      <c r="I296"/>
      <c r="J296"/>
      <c r="K296"/>
      <c r="L296"/>
      <c r="M296"/>
      <c r="N296"/>
      <c r="O296"/>
      <c r="P296"/>
      <c r="Q296"/>
    </row>
    <row r="297" spans="5:17" x14ac:dyDescent="0.35">
      <c r="E297"/>
      <c r="F297"/>
      <c r="G297"/>
      <c r="H297"/>
      <c r="I297"/>
      <c r="J297"/>
      <c r="K297"/>
      <c r="L297"/>
      <c r="M297"/>
      <c r="N297"/>
      <c r="O297"/>
      <c r="P297"/>
      <c r="Q297"/>
    </row>
    <row r="298" spans="5:17" x14ac:dyDescent="0.35">
      <c r="E298"/>
      <c r="F298"/>
      <c r="G298"/>
      <c r="H298"/>
      <c r="I298"/>
      <c r="J298"/>
      <c r="K298"/>
      <c r="L298"/>
      <c r="M298"/>
      <c r="N298"/>
      <c r="O298"/>
      <c r="P298"/>
      <c r="Q298"/>
    </row>
    <row r="299" spans="5:17" x14ac:dyDescent="0.35">
      <c r="E299"/>
      <c r="F299"/>
      <c r="G299"/>
      <c r="H299"/>
      <c r="I299"/>
      <c r="J299"/>
      <c r="K299"/>
      <c r="L299"/>
      <c r="M299"/>
      <c r="N299"/>
      <c r="O299"/>
      <c r="P299"/>
      <c r="Q299"/>
    </row>
    <row r="300" spans="5:17" x14ac:dyDescent="0.35">
      <c r="E300"/>
      <c r="F300"/>
      <c r="G300"/>
      <c r="H300"/>
      <c r="I300"/>
      <c r="J300"/>
      <c r="K300"/>
      <c r="L300"/>
      <c r="M300"/>
      <c r="N300"/>
      <c r="O300"/>
      <c r="P300"/>
      <c r="Q300"/>
    </row>
    <row r="301" spans="5:17" x14ac:dyDescent="0.35">
      <c r="E301"/>
      <c r="F301"/>
      <c r="G301"/>
      <c r="H301"/>
      <c r="I301"/>
      <c r="J301"/>
      <c r="K301"/>
      <c r="L301"/>
      <c r="M301"/>
      <c r="N301"/>
      <c r="O301"/>
      <c r="P301"/>
      <c r="Q301"/>
    </row>
    <row r="302" spans="5:17" x14ac:dyDescent="0.35">
      <c r="E302"/>
      <c r="F302"/>
      <c r="G302"/>
      <c r="H302"/>
      <c r="I302"/>
      <c r="J302"/>
      <c r="K302"/>
      <c r="L302"/>
      <c r="M302"/>
      <c r="N302"/>
      <c r="O302"/>
      <c r="P302"/>
      <c r="Q302"/>
    </row>
    <row r="303" spans="5:17" x14ac:dyDescent="0.35">
      <c r="E303"/>
      <c r="F303"/>
      <c r="G303"/>
      <c r="H303"/>
      <c r="I303"/>
      <c r="J303"/>
      <c r="K303"/>
      <c r="L303"/>
      <c r="M303"/>
      <c r="N303"/>
      <c r="O303"/>
      <c r="P303"/>
      <c r="Q303"/>
    </row>
    <row r="304" spans="5:17" x14ac:dyDescent="0.35">
      <c r="E304"/>
      <c r="F304"/>
      <c r="G304"/>
      <c r="H304"/>
      <c r="I304"/>
      <c r="J304"/>
      <c r="K304"/>
      <c r="L304"/>
      <c r="M304"/>
      <c r="N304"/>
      <c r="O304"/>
      <c r="P304"/>
      <c r="Q304"/>
    </row>
    <row r="305" spans="5:17" x14ac:dyDescent="0.35">
      <c r="E305"/>
      <c r="F305"/>
      <c r="G305"/>
      <c r="H305"/>
      <c r="I305"/>
      <c r="J305"/>
      <c r="K305"/>
      <c r="L305"/>
      <c r="M305"/>
      <c r="N305"/>
      <c r="O305"/>
      <c r="P305"/>
      <c r="Q305"/>
    </row>
    <row r="306" spans="5:17" x14ac:dyDescent="0.35">
      <c r="E306"/>
      <c r="F306"/>
      <c r="G306"/>
      <c r="H306"/>
      <c r="I306"/>
      <c r="J306"/>
      <c r="K306"/>
      <c r="L306"/>
      <c r="M306"/>
      <c r="N306"/>
      <c r="O306"/>
      <c r="P306"/>
      <c r="Q306"/>
    </row>
    <row r="307" spans="5:17" x14ac:dyDescent="0.35">
      <c r="E307"/>
      <c r="F307"/>
      <c r="G307"/>
      <c r="H307"/>
      <c r="I307"/>
      <c r="J307"/>
      <c r="K307"/>
      <c r="L307"/>
      <c r="M307"/>
      <c r="N307"/>
      <c r="O307"/>
      <c r="P307"/>
      <c r="Q307"/>
    </row>
    <row r="308" spans="5:17" x14ac:dyDescent="0.35">
      <c r="E308"/>
      <c r="F308"/>
      <c r="G308"/>
      <c r="H308"/>
      <c r="I308"/>
      <c r="J308"/>
      <c r="K308"/>
      <c r="L308"/>
      <c r="M308"/>
      <c r="N308"/>
      <c r="O308"/>
      <c r="P308"/>
      <c r="Q308"/>
    </row>
    <row r="309" spans="5:17" x14ac:dyDescent="0.35">
      <c r="E309"/>
      <c r="F309"/>
      <c r="G309"/>
      <c r="H309"/>
      <c r="I309"/>
      <c r="J309"/>
      <c r="K309"/>
      <c r="L309"/>
      <c r="M309"/>
      <c r="N309"/>
      <c r="O309"/>
      <c r="P309"/>
      <c r="Q309"/>
    </row>
    <row r="310" spans="5:17" x14ac:dyDescent="0.35">
      <c r="E310"/>
      <c r="F310"/>
      <c r="G310"/>
      <c r="H310"/>
      <c r="I310"/>
      <c r="J310"/>
      <c r="K310"/>
      <c r="L310"/>
      <c r="M310"/>
      <c r="N310"/>
      <c r="O310"/>
      <c r="P310"/>
      <c r="Q310"/>
    </row>
    <row r="311" spans="5:17" x14ac:dyDescent="0.35">
      <c r="E311"/>
      <c r="F311"/>
      <c r="G311"/>
      <c r="H311"/>
      <c r="I311"/>
      <c r="J311"/>
      <c r="K311"/>
      <c r="L311"/>
      <c r="M311"/>
      <c r="N311"/>
      <c r="O311"/>
      <c r="P311"/>
      <c r="Q311"/>
    </row>
    <row r="312" spans="5:17" x14ac:dyDescent="0.35">
      <c r="E312"/>
      <c r="F312"/>
      <c r="G312"/>
      <c r="H312"/>
      <c r="I312"/>
      <c r="J312"/>
      <c r="K312"/>
      <c r="L312"/>
      <c r="M312"/>
      <c r="N312"/>
      <c r="O312"/>
      <c r="P312"/>
      <c r="Q312"/>
    </row>
    <row r="313" spans="5:17" x14ac:dyDescent="0.35">
      <c r="E313"/>
      <c r="F313"/>
      <c r="G313"/>
      <c r="H313"/>
      <c r="I313"/>
      <c r="J313"/>
      <c r="K313"/>
      <c r="L313"/>
      <c r="M313"/>
      <c r="N313"/>
      <c r="O313"/>
      <c r="P313"/>
      <c r="Q313"/>
    </row>
    <row r="314" spans="5:17" x14ac:dyDescent="0.35">
      <c r="E314"/>
      <c r="F314"/>
      <c r="G314"/>
      <c r="H314"/>
      <c r="I314"/>
      <c r="J314"/>
      <c r="K314"/>
      <c r="L314"/>
      <c r="M314"/>
      <c r="N314"/>
      <c r="O314"/>
      <c r="P314"/>
      <c r="Q314"/>
    </row>
    <row r="315" spans="5:17" x14ac:dyDescent="0.35">
      <c r="E315"/>
      <c r="F315"/>
      <c r="G315"/>
      <c r="H315"/>
      <c r="I315"/>
      <c r="J315"/>
      <c r="K315"/>
      <c r="L315"/>
      <c r="M315"/>
      <c r="N315"/>
      <c r="O315"/>
      <c r="P315"/>
      <c r="Q315"/>
    </row>
    <row r="316" spans="5:17" x14ac:dyDescent="0.35">
      <c r="E316"/>
      <c r="F316"/>
      <c r="G316"/>
      <c r="H316"/>
      <c r="I316"/>
      <c r="J316"/>
      <c r="K316"/>
      <c r="L316"/>
      <c r="M316"/>
      <c r="N316"/>
      <c r="O316"/>
      <c r="P316"/>
      <c r="Q316"/>
    </row>
    <row r="317" spans="5:17" x14ac:dyDescent="0.35">
      <c r="E317"/>
      <c r="F317"/>
      <c r="G317"/>
      <c r="H317"/>
      <c r="I317"/>
      <c r="J317"/>
      <c r="K317"/>
      <c r="L317"/>
      <c r="M317"/>
      <c r="N317"/>
      <c r="O317"/>
      <c r="P317"/>
      <c r="Q317"/>
    </row>
    <row r="318" spans="5:17" x14ac:dyDescent="0.35">
      <c r="E318"/>
      <c r="F318"/>
      <c r="G318"/>
      <c r="H318"/>
      <c r="I318"/>
      <c r="J318"/>
      <c r="K318"/>
      <c r="L318"/>
      <c r="M318"/>
      <c r="N318"/>
      <c r="O318"/>
      <c r="P318"/>
      <c r="Q318"/>
    </row>
    <row r="319" spans="5:17" x14ac:dyDescent="0.35">
      <c r="E319"/>
      <c r="F319"/>
      <c r="G319"/>
      <c r="H319"/>
      <c r="I319"/>
      <c r="J319"/>
      <c r="K319"/>
      <c r="L319"/>
      <c r="M319"/>
      <c r="N319"/>
      <c r="O319"/>
      <c r="P319"/>
      <c r="Q319"/>
    </row>
    <row r="320" spans="5:17" x14ac:dyDescent="0.35">
      <c r="E320"/>
      <c r="F320"/>
      <c r="G320"/>
      <c r="H320"/>
      <c r="I320"/>
      <c r="J320"/>
      <c r="K320"/>
      <c r="L320"/>
      <c r="M320"/>
      <c r="N320"/>
      <c r="O320"/>
      <c r="P320"/>
      <c r="Q320"/>
    </row>
    <row r="321" spans="5:17" x14ac:dyDescent="0.35">
      <c r="E321"/>
      <c r="F321"/>
      <c r="G321"/>
      <c r="H321"/>
      <c r="I321"/>
      <c r="J321"/>
      <c r="K321"/>
      <c r="L321"/>
      <c r="M321"/>
      <c r="N321"/>
      <c r="O321"/>
      <c r="P321"/>
      <c r="Q321"/>
    </row>
    <row r="322" spans="5:17" x14ac:dyDescent="0.35">
      <c r="E322"/>
      <c r="F322"/>
      <c r="G322"/>
      <c r="H322"/>
      <c r="I322"/>
      <c r="J322"/>
      <c r="K322"/>
      <c r="L322"/>
      <c r="M322"/>
      <c r="N322"/>
      <c r="O322"/>
      <c r="P322"/>
      <c r="Q322"/>
    </row>
    <row r="323" spans="5:17" x14ac:dyDescent="0.35">
      <c r="E323"/>
      <c r="F323"/>
      <c r="G323"/>
      <c r="H323"/>
      <c r="I323"/>
      <c r="J323"/>
      <c r="K323"/>
      <c r="L323"/>
      <c r="M323"/>
      <c r="N323"/>
      <c r="O323"/>
      <c r="P323"/>
      <c r="Q323"/>
    </row>
    <row r="324" spans="5:17" x14ac:dyDescent="0.35">
      <c r="E324"/>
      <c r="F324"/>
      <c r="G324"/>
      <c r="H324"/>
      <c r="I324"/>
      <c r="J324"/>
      <c r="K324"/>
      <c r="L324"/>
      <c r="M324"/>
      <c r="N324"/>
      <c r="O324"/>
      <c r="P324"/>
      <c r="Q324"/>
    </row>
    <row r="325" spans="5:17" x14ac:dyDescent="0.35">
      <c r="E325"/>
      <c r="F325"/>
      <c r="G325"/>
      <c r="H325"/>
      <c r="I325"/>
      <c r="J325"/>
      <c r="K325"/>
      <c r="L325"/>
      <c r="M325"/>
      <c r="N325"/>
      <c r="O325"/>
      <c r="P325"/>
      <c r="Q325"/>
    </row>
    <row r="326" spans="5:17" x14ac:dyDescent="0.35">
      <c r="E326"/>
      <c r="F326"/>
      <c r="G326"/>
      <c r="H326"/>
      <c r="I326"/>
      <c r="J326"/>
      <c r="K326"/>
      <c r="L326"/>
      <c r="M326"/>
      <c r="N326"/>
      <c r="O326"/>
      <c r="P326"/>
      <c r="Q326"/>
    </row>
    <row r="327" spans="5:17" x14ac:dyDescent="0.35">
      <c r="E327"/>
      <c r="F327"/>
      <c r="G327"/>
      <c r="H327"/>
      <c r="I327"/>
      <c r="J327"/>
      <c r="K327"/>
      <c r="L327"/>
      <c r="M327"/>
      <c r="N327"/>
      <c r="O327"/>
      <c r="P327"/>
      <c r="Q327"/>
    </row>
    <row r="328" spans="5:17" x14ac:dyDescent="0.35">
      <c r="E328"/>
      <c r="F328"/>
      <c r="G328"/>
      <c r="H328"/>
      <c r="I328"/>
      <c r="J328"/>
      <c r="K328"/>
      <c r="L328"/>
      <c r="M328"/>
      <c r="N328"/>
      <c r="O328"/>
      <c r="P328"/>
      <c r="Q328"/>
    </row>
    <row r="329" spans="5:17" x14ac:dyDescent="0.35">
      <c r="E329"/>
      <c r="F329"/>
      <c r="G329"/>
      <c r="H329"/>
      <c r="I329"/>
      <c r="J329"/>
      <c r="K329"/>
      <c r="L329"/>
      <c r="M329"/>
      <c r="N329"/>
      <c r="O329"/>
      <c r="P329"/>
      <c r="Q329"/>
    </row>
    <row r="330" spans="5:17" x14ac:dyDescent="0.35">
      <c r="E330"/>
      <c r="F330"/>
      <c r="G330"/>
      <c r="H330"/>
      <c r="I330"/>
      <c r="J330"/>
      <c r="K330"/>
      <c r="L330"/>
      <c r="M330"/>
      <c r="N330"/>
      <c r="O330"/>
      <c r="P330"/>
      <c r="Q330"/>
    </row>
    <row r="331" spans="5:17" x14ac:dyDescent="0.35">
      <c r="E331"/>
      <c r="F331"/>
      <c r="G331"/>
      <c r="H331"/>
      <c r="I331"/>
      <c r="J331"/>
      <c r="K331"/>
      <c r="L331"/>
      <c r="M331"/>
      <c r="N331"/>
      <c r="O331"/>
      <c r="P331"/>
      <c r="Q331"/>
    </row>
    <row r="332" spans="5:17" x14ac:dyDescent="0.35">
      <c r="E332"/>
      <c r="F332"/>
      <c r="G332"/>
      <c r="H332"/>
      <c r="I332"/>
      <c r="J332"/>
      <c r="K332"/>
      <c r="L332"/>
      <c r="M332"/>
      <c r="N332"/>
      <c r="O332"/>
      <c r="P332"/>
      <c r="Q332"/>
    </row>
    <row r="333" spans="5:17" x14ac:dyDescent="0.35">
      <c r="E333"/>
      <c r="F333"/>
      <c r="G333"/>
      <c r="H333"/>
      <c r="I333"/>
      <c r="J333"/>
      <c r="K333"/>
      <c r="L333"/>
      <c r="M333"/>
      <c r="N333"/>
      <c r="O333"/>
      <c r="P333"/>
      <c r="Q333"/>
    </row>
    <row r="334" spans="5:17" x14ac:dyDescent="0.35">
      <c r="E334"/>
      <c r="F334"/>
      <c r="G334"/>
      <c r="H334"/>
      <c r="I334"/>
      <c r="J334"/>
      <c r="K334"/>
      <c r="L334"/>
      <c r="M334"/>
      <c r="N334"/>
      <c r="O334"/>
      <c r="P334"/>
      <c r="Q334"/>
    </row>
    <row r="335" spans="5:17" x14ac:dyDescent="0.35">
      <c r="E335"/>
      <c r="F335"/>
      <c r="G335"/>
      <c r="H335"/>
      <c r="I335"/>
      <c r="J335"/>
      <c r="K335"/>
      <c r="L335"/>
      <c r="M335"/>
      <c r="N335"/>
      <c r="O335"/>
      <c r="P335"/>
      <c r="Q335"/>
    </row>
    <row r="336" spans="5:17" x14ac:dyDescent="0.35">
      <c r="E336"/>
      <c r="F336"/>
      <c r="G336"/>
      <c r="H336"/>
      <c r="I336"/>
      <c r="J336"/>
      <c r="K336"/>
      <c r="L336"/>
      <c r="M336"/>
      <c r="N336"/>
      <c r="O336"/>
      <c r="P336"/>
      <c r="Q336"/>
    </row>
    <row r="337" spans="5:17" x14ac:dyDescent="0.35">
      <c r="E337"/>
      <c r="F337"/>
      <c r="G337"/>
      <c r="H337"/>
      <c r="I337"/>
      <c r="J337"/>
      <c r="K337"/>
      <c r="L337"/>
      <c r="M337"/>
      <c r="N337"/>
      <c r="O337"/>
      <c r="P337"/>
      <c r="Q337"/>
    </row>
    <row r="338" spans="5:17" x14ac:dyDescent="0.35">
      <c r="E338"/>
      <c r="F338"/>
      <c r="G338"/>
      <c r="H338"/>
      <c r="I338"/>
      <c r="J338"/>
      <c r="K338"/>
      <c r="L338"/>
      <c r="M338"/>
      <c r="N338"/>
      <c r="O338"/>
      <c r="P338"/>
      <c r="Q338"/>
    </row>
    <row r="339" spans="5:17" x14ac:dyDescent="0.35">
      <c r="E339"/>
      <c r="F339"/>
      <c r="G339"/>
      <c r="H339"/>
      <c r="I339"/>
      <c r="J339"/>
      <c r="K339"/>
      <c r="L339"/>
      <c r="M339"/>
      <c r="N339"/>
      <c r="O339"/>
      <c r="P339"/>
      <c r="Q339"/>
    </row>
    <row r="340" spans="5:17" x14ac:dyDescent="0.35">
      <c r="E340"/>
      <c r="F340"/>
      <c r="G340"/>
      <c r="H340"/>
      <c r="I340"/>
      <c r="J340"/>
      <c r="K340"/>
      <c r="L340"/>
      <c r="M340"/>
      <c r="N340"/>
      <c r="O340"/>
      <c r="P340"/>
      <c r="Q340"/>
    </row>
    <row r="341" spans="5:17" x14ac:dyDescent="0.35">
      <c r="E341"/>
      <c r="F341"/>
      <c r="G341"/>
      <c r="H341"/>
      <c r="I341"/>
      <c r="J341"/>
      <c r="K341"/>
      <c r="L341"/>
      <c r="M341"/>
      <c r="N341"/>
      <c r="O341"/>
      <c r="P341"/>
      <c r="Q341"/>
    </row>
    <row r="342" spans="5:17" x14ac:dyDescent="0.35">
      <c r="E342"/>
      <c r="F342"/>
      <c r="G342"/>
      <c r="H342"/>
      <c r="I342"/>
      <c r="J342"/>
      <c r="K342"/>
      <c r="L342"/>
      <c r="M342"/>
      <c r="N342"/>
      <c r="O342"/>
      <c r="P342"/>
      <c r="Q342"/>
    </row>
    <row r="343" spans="5:17" x14ac:dyDescent="0.35">
      <c r="E343"/>
      <c r="F343"/>
      <c r="G343"/>
      <c r="H343"/>
      <c r="I343"/>
      <c r="J343"/>
      <c r="K343"/>
      <c r="L343"/>
      <c r="M343"/>
      <c r="N343"/>
      <c r="O343"/>
      <c r="P343"/>
      <c r="Q343"/>
    </row>
    <row r="344" spans="5:17" x14ac:dyDescent="0.35">
      <c r="E344"/>
      <c r="F344"/>
      <c r="G344"/>
      <c r="H344"/>
      <c r="I344"/>
      <c r="J344"/>
      <c r="K344"/>
      <c r="L344"/>
      <c r="M344"/>
      <c r="N344"/>
      <c r="O344"/>
      <c r="P344"/>
      <c r="Q344"/>
    </row>
    <row r="345" spans="5:17" x14ac:dyDescent="0.35">
      <c r="E345"/>
      <c r="F345"/>
      <c r="G345"/>
      <c r="H345"/>
      <c r="I345"/>
      <c r="J345"/>
      <c r="K345"/>
      <c r="L345"/>
      <c r="M345"/>
      <c r="N345"/>
      <c r="O345"/>
      <c r="P345"/>
      <c r="Q345"/>
    </row>
    <row r="346" spans="5:17" x14ac:dyDescent="0.35">
      <c r="E346"/>
      <c r="F346"/>
      <c r="G346"/>
      <c r="H346"/>
      <c r="I346"/>
      <c r="J346"/>
      <c r="K346"/>
      <c r="L346"/>
      <c r="M346"/>
      <c r="N346"/>
      <c r="O346"/>
      <c r="P346"/>
      <c r="Q346"/>
    </row>
    <row r="347" spans="5:17" x14ac:dyDescent="0.35">
      <c r="E347"/>
      <c r="F347"/>
      <c r="G347"/>
      <c r="H347"/>
      <c r="I347"/>
      <c r="J347"/>
      <c r="K347"/>
      <c r="L347"/>
      <c r="M347"/>
      <c r="N347"/>
      <c r="O347"/>
      <c r="P347"/>
      <c r="Q347"/>
    </row>
    <row r="348" spans="5:17" x14ac:dyDescent="0.35">
      <c r="E348"/>
      <c r="F348"/>
      <c r="G348"/>
      <c r="H348"/>
      <c r="I348"/>
      <c r="J348"/>
      <c r="K348"/>
      <c r="L348"/>
      <c r="M348"/>
      <c r="N348"/>
      <c r="O348"/>
      <c r="P348"/>
      <c r="Q348"/>
    </row>
    <row r="349" spans="5:17" x14ac:dyDescent="0.35">
      <c r="E349"/>
      <c r="F349"/>
      <c r="G349"/>
      <c r="H349"/>
      <c r="I349"/>
      <c r="J349"/>
      <c r="K349"/>
      <c r="L349"/>
      <c r="M349"/>
      <c r="N349"/>
      <c r="O349"/>
      <c r="P349"/>
      <c r="Q349"/>
    </row>
    <row r="350" spans="5:17" x14ac:dyDescent="0.35">
      <c r="E350"/>
      <c r="F350"/>
      <c r="G350"/>
      <c r="H350"/>
      <c r="I350"/>
      <c r="J350"/>
      <c r="K350"/>
      <c r="L350"/>
      <c r="M350"/>
      <c r="N350"/>
      <c r="O350"/>
      <c r="P350"/>
      <c r="Q350"/>
    </row>
    <row r="351" spans="5:17" x14ac:dyDescent="0.35">
      <c r="E351"/>
      <c r="F351"/>
      <c r="G351"/>
      <c r="H351"/>
      <c r="I351"/>
      <c r="J351"/>
      <c r="K351"/>
      <c r="L351"/>
      <c r="M351"/>
      <c r="N351"/>
      <c r="O351"/>
      <c r="P351"/>
      <c r="Q351"/>
    </row>
    <row r="352" spans="5:17" x14ac:dyDescent="0.35">
      <c r="E352"/>
      <c r="F352"/>
      <c r="G352"/>
      <c r="H352"/>
      <c r="I352"/>
      <c r="J352"/>
      <c r="K352"/>
      <c r="L352"/>
      <c r="M352"/>
      <c r="N352"/>
      <c r="O352"/>
      <c r="P352"/>
      <c r="Q352"/>
    </row>
    <row r="353" spans="5:17" x14ac:dyDescent="0.35">
      <c r="E353"/>
      <c r="F353"/>
      <c r="G353"/>
      <c r="H353"/>
      <c r="I353"/>
      <c r="J353"/>
      <c r="K353"/>
      <c r="L353"/>
      <c r="M353"/>
      <c r="N353"/>
      <c r="O353"/>
      <c r="P353"/>
      <c r="Q353"/>
    </row>
    <row r="354" spans="5:17" x14ac:dyDescent="0.35">
      <c r="E354"/>
      <c r="F354"/>
      <c r="G354"/>
      <c r="H354"/>
      <c r="I354"/>
      <c r="J354"/>
      <c r="K354"/>
      <c r="L354"/>
      <c r="M354"/>
      <c r="N354"/>
      <c r="O354"/>
      <c r="P354"/>
      <c r="Q354"/>
    </row>
    <row r="355" spans="5:17" x14ac:dyDescent="0.35">
      <c r="E355"/>
      <c r="F355"/>
      <c r="G355"/>
      <c r="H355"/>
      <c r="I355"/>
      <c r="J355"/>
      <c r="K355"/>
      <c r="L355"/>
      <c r="M355"/>
      <c r="N355"/>
      <c r="O355"/>
      <c r="P355"/>
      <c r="Q355"/>
    </row>
    <row r="356" spans="5:17" x14ac:dyDescent="0.35">
      <c r="E356"/>
      <c r="F356"/>
      <c r="G356"/>
      <c r="H356"/>
      <c r="I356"/>
      <c r="J356"/>
      <c r="K356"/>
      <c r="L356"/>
      <c r="M356"/>
      <c r="N356"/>
      <c r="O356"/>
      <c r="P356"/>
      <c r="Q356"/>
    </row>
    <row r="357" spans="5:17" x14ac:dyDescent="0.35">
      <c r="E357"/>
      <c r="F357"/>
      <c r="G357"/>
      <c r="H357"/>
      <c r="I357"/>
      <c r="J357"/>
      <c r="K357"/>
      <c r="L357"/>
      <c r="M357"/>
      <c r="N357"/>
      <c r="O357"/>
      <c r="P357"/>
      <c r="Q357"/>
    </row>
    <row r="358" spans="5:17" x14ac:dyDescent="0.35">
      <c r="E358"/>
      <c r="F358"/>
      <c r="G358"/>
      <c r="H358"/>
      <c r="I358"/>
      <c r="J358"/>
      <c r="K358"/>
      <c r="L358"/>
      <c r="M358"/>
      <c r="N358"/>
      <c r="O358"/>
      <c r="P358"/>
      <c r="Q358"/>
    </row>
    <row r="359" spans="5:17" x14ac:dyDescent="0.35">
      <c r="E359"/>
      <c r="F359"/>
      <c r="G359"/>
      <c r="H359"/>
      <c r="I359"/>
      <c r="J359"/>
      <c r="K359"/>
      <c r="L359"/>
      <c r="M359"/>
      <c r="N359"/>
      <c r="O359"/>
      <c r="P359"/>
      <c r="Q359"/>
    </row>
    <row r="360" spans="5:17" x14ac:dyDescent="0.35">
      <c r="E360"/>
      <c r="F360"/>
      <c r="G360"/>
      <c r="H360"/>
      <c r="I360"/>
      <c r="J360"/>
      <c r="K360"/>
      <c r="L360"/>
      <c r="M360"/>
      <c r="N360"/>
      <c r="O360"/>
      <c r="P360"/>
      <c r="Q360"/>
    </row>
    <row r="361" spans="5:17" x14ac:dyDescent="0.35">
      <c r="E361"/>
      <c r="F361"/>
      <c r="G361"/>
      <c r="H361"/>
      <c r="I361"/>
      <c r="J361"/>
      <c r="K361"/>
      <c r="L361"/>
      <c r="M361"/>
      <c r="N361"/>
      <c r="O361"/>
      <c r="P361"/>
      <c r="Q361"/>
    </row>
    <row r="362" spans="5:17" x14ac:dyDescent="0.35">
      <c r="E362"/>
      <c r="F362"/>
      <c r="G362"/>
      <c r="H362"/>
      <c r="I362"/>
      <c r="J362"/>
      <c r="K362"/>
      <c r="L362"/>
      <c r="M362"/>
      <c r="N362"/>
      <c r="O362"/>
      <c r="P362"/>
      <c r="Q362"/>
    </row>
    <row r="363" spans="5:17" x14ac:dyDescent="0.35">
      <c r="E363"/>
      <c r="F363"/>
      <c r="G363"/>
      <c r="H363"/>
      <c r="I363"/>
      <c r="J363"/>
      <c r="K363"/>
      <c r="L363"/>
      <c r="M363"/>
      <c r="N363"/>
      <c r="O363"/>
      <c r="P363"/>
      <c r="Q363"/>
    </row>
    <row r="364" spans="5:17" x14ac:dyDescent="0.35">
      <c r="E364"/>
      <c r="F364"/>
      <c r="G364"/>
      <c r="H364"/>
      <c r="I364"/>
      <c r="J364"/>
      <c r="K364"/>
      <c r="L364"/>
      <c r="M364"/>
      <c r="N364"/>
      <c r="O364"/>
      <c r="P364"/>
      <c r="Q364"/>
    </row>
    <row r="365" spans="5:17" x14ac:dyDescent="0.35">
      <c r="E365"/>
      <c r="F365"/>
      <c r="G365"/>
      <c r="H365"/>
      <c r="I365"/>
      <c r="J365"/>
      <c r="K365"/>
      <c r="L365"/>
      <c r="M365"/>
      <c r="N365"/>
      <c r="O365"/>
      <c r="P365"/>
      <c r="Q365"/>
    </row>
    <row r="366" spans="5:17" x14ac:dyDescent="0.35">
      <c r="E366"/>
      <c r="F366"/>
      <c r="G366"/>
      <c r="H366"/>
      <c r="I366"/>
      <c r="J366"/>
      <c r="K366"/>
      <c r="L366"/>
      <c r="M366"/>
      <c r="N366"/>
      <c r="O366"/>
      <c r="P366"/>
      <c r="Q366"/>
    </row>
    <row r="367" spans="5:17" x14ac:dyDescent="0.35">
      <c r="E367"/>
      <c r="F367"/>
      <c r="G367"/>
      <c r="H367"/>
      <c r="I367"/>
      <c r="J367"/>
      <c r="K367"/>
      <c r="L367"/>
      <c r="M367"/>
      <c r="N367"/>
      <c r="O367"/>
      <c r="P367"/>
      <c r="Q367"/>
    </row>
    <row r="368" spans="5:17" x14ac:dyDescent="0.35">
      <c r="E368"/>
      <c r="F368"/>
      <c r="G368"/>
      <c r="H368"/>
      <c r="I368"/>
      <c r="J368"/>
      <c r="K368"/>
      <c r="L368"/>
      <c r="M368"/>
      <c r="N368"/>
      <c r="O368"/>
      <c r="P368"/>
      <c r="Q368"/>
    </row>
    <row r="369" spans="5:17" x14ac:dyDescent="0.35">
      <c r="E369"/>
      <c r="F369"/>
      <c r="G369"/>
      <c r="H369"/>
      <c r="I369"/>
      <c r="J369"/>
      <c r="K369"/>
      <c r="L369"/>
      <c r="M369"/>
      <c r="N369"/>
      <c r="O369"/>
      <c r="P369"/>
      <c r="Q369"/>
    </row>
    <row r="370" spans="5:17" x14ac:dyDescent="0.35">
      <c r="E370"/>
      <c r="F370"/>
      <c r="G370"/>
      <c r="H370"/>
      <c r="I370"/>
      <c r="J370"/>
      <c r="K370"/>
      <c r="L370"/>
      <c r="M370"/>
      <c r="N370"/>
      <c r="O370"/>
      <c r="P370"/>
      <c r="Q370"/>
    </row>
    <row r="371" spans="5:17" x14ac:dyDescent="0.35">
      <c r="E371"/>
      <c r="F371"/>
      <c r="G371"/>
      <c r="H371"/>
      <c r="I371"/>
      <c r="J371"/>
      <c r="K371"/>
      <c r="L371"/>
      <c r="M371"/>
      <c r="N371"/>
      <c r="O371"/>
      <c r="P371"/>
      <c r="Q371"/>
    </row>
    <row r="372" spans="5:17" x14ac:dyDescent="0.35">
      <c r="E372"/>
      <c r="F372"/>
      <c r="G372"/>
      <c r="H372"/>
      <c r="I372"/>
      <c r="J372"/>
      <c r="K372"/>
      <c r="L372"/>
      <c r="M372"/>
      <c r="N372"/>
      <c r="O372"/>
      <c r="P372"/>
      <c r="Q372"/>
    </row>
    <row r="373" spans="5:17" x14ac:dyDescent="0.35">
      <c r="E373"/>
      <c r="F373"/>
      <c r="G373"/>
      <c r="H373"/>
      <c r="I373"/>
      <c r="J373"/>
      <c r="K373"/>
      <c r="L373"/>
      <c r="M373"/>
      <c r="N373"/>
      <c r="O373"/>
      <c r="P373"/>
      <c r="Q373"/>
    </row>
    <row r="374" spans="5:17" x14ac:dyDescent="0.35">
      <c r="E374"/>
      <c r="F374"/>
      <c r="G374"/>
      <c r="H374"/>
      <c r="I374"/>
      <c r="J374"/>
      <c r="K374"/>
      <c r="L374"/>
      <c r="M374"/>
      <c r="N374"/>
      <c r="O374"/>
      <c r="P374"/>
      <c r="Q374"/>
    </row>
    <row r="375" spans="5:17" x14ac:dyDescent="0.35">
      <c r="E375"/>
      <c r="F375"/>
      <c r="G375"/>
      <c r="H375"/>
      <c r="I375"/>
      <c r="J375"/>
      <c r="K375"/>
      <c r="L375"/>
      <c r="M375"/>
      <c r="N375"/>
      <c r="O375"/>
      <c r="P375"/>
      <c r="Q375"/>
    </row>
    <row r="376" spans="5:17" x14ac:dyDescent="0.35">
      <c r="E376"/>
      <c r="F376"/>
      <c r="G376"/>
      <c r="H376"/>
      <c r="I376"/>
      <c r="J376"/>
      <c r="K376"/>
      <c r="L376"/>
      <c r="M376"/>
      <c r="N376"/>
      <c r="O376"/>
      <c r="P376"/>
      <c r="Q376"/>
    </row>
    <row r="377" spans="5:17" x14ac:dyDescent="0.35">
      <c r="E377"/>
      <c r="F377"/>
      <c r="G377"/>
      <c r="H377"/>
      <c r="I377"/>
      <c r="J377"/>
      <c r="K377"/>
      <c r="L377"/>
      <c r="M377"/>
      <c r="N377"/>
      <c r="O377"/>
      <c r="P377"/>
      <c r="Q377"/>
    </row>
    <row r="378" spans="5:17" x14ac:dyDescent="0.35">
      <c r="E378"/>
      <c r="F378"/>
      <c r="G378"/>
      <c r="H378"/>
      <c r="I378"/>
      <c r="J378"/>
      <c r="K378"/>
      <c r="L378"/>
      <c r="M378"/>
      <c r="N378"/>
      <c r="O378"/>
      <c r="P378"/>
      <c r="Q378"/>
    </row>
    <row r="379" spans="5:17" x14ac:dyDescent="0.35">
      <c r="E379"/>
      <c r="F379"/>
      <c r="G379"/>
      <c r="H379"/>
      <c r="I379"/>
      <c r="J379"/>
      <c r="K379"/>
      <c r="L379"/>
      <c r="M379"/>
      <c r="N379"/>
      <c r="O379"/>
      <c r="P379"/>
      <c r="Q379"/>
    </row>
    <row r="380" spans="5:17" x14ac:dyDescent="0.35">
      <c r="E380"/>
      <c r="F380"/>
      <c r="G380"/>
      <c r="H380"/>
      <c r="I380"/>
      <c r="J380"/>
      <c r="K380"/>
      <c r="L380"/>
      <c r="M380"/>
      <c r="N380"/>
      <c r="O380"/>
      <c r="P380"/>
      <c r="Q380"/>
    </row>
    <row r="381" spans="5:17" x14ac:dyDescent="0.35">
      <c r="E381"/>
      <c r="F381"/>
      <c r="G381"/>
      <c r="H381"/>
      <c r="I381"/>
      <c r="J381"/>
      <c r="K381"/>
      <c r="L381"/>
      <c r="M381"/>
      <c r="N381"/>
      <c r="O381"/>
      <c r="P381"/>
      <c r="Q381"/>
    </row>
    <row r="382" spans="5:17" x14ac:dyDescent="0.35">
      <c r="E382"/>
      <c r="F382"/>
      <c r="G382"/>
      <c r="H382"/>
      <c r="I382"/>
      <c r="J382"/>
      <c r="K382"/>
      <c r="L382"/>
      <c r="M382"/>
      <c r="N382"/>
      <c r="O382"/>
      <c r="P382"/>
      <c r="Q382"/>
    </row>
    <row r="383" spans="5:17" x14ac:dyDescent="0.35">
      <c r="E383"/>
      <c r="F383"/>
      <c r="G383"/>
      <c r="H383"/>
      <c r="I383"/>
      <c r="J383"/>
      <c r="K383"/>
      <c r="L383"/>
      <c r="M383"/>
      <c r="N383"/>
      <c r="O383"/>
      <c r="P383"/>
      <c r="Q383"/>
    </row>
    <row r="384" spans="5:17" x14ac:dyDescent="0.35">
      <c r="E384"/>
      <c r="F384"/>
      <c r="G384"/>
      <c r="H384"/>
      <c r="I384"/>
      <c r="J384"/>
      <c r="K384"/>
      <c r="L384"/>
      <c r="M384"/>
      <c r="N384"/>
      <c r="O384"/>
      <c r="P384"/>
      <c r="Q384"/>
    </row>
    <row r="385" spans="5:17" x14ac:dyDescent="0.35">
      <c r="E385"/>
      <c r="F385"/>
      <c r="G385"/>
      <c r="H385"/>
      <c r="I385"/>
      <c r="J385"/>
      <c r="K385"/>
      <c r="L385"/>
      <c r="M385"/>
      <c r="N385"/>
      <c r="O385"/>
      <c r="P385"/>
      <c r="Q385"/>
    </row>
    <row r="386" spans="5:17" x14ac:dyDescent="0.35">
      <c r="E386"/>
      <c r="F386"/>
      <c r="G386"/>
      <c r="H386"/>
      <c r="I386"/>
      <c r="J386"/>
      <c r="K386"/>
      <c r="L386"/>
      <c r="M386"/>
      <c r="N386"/>
      <c r="O386"/>
      <c r="P386"/>
      <c r="Q386"/>
    </row>
    <row r="387" spans="5:17" x14ac:dyDescent="0.35">
      <c r="E387"/>
      <c r="F387"/>
      <c r="G387"/>
      <c r="H387"/>
      <c r="I387"/>
      <c r="J387"/>
      <c r="K387"/>
      <c r="L387"/>
      <c r="M387"/>
      <c r="N387"/>
      <c r="O387"/>
      <c r="P387"/>
      <c r="Q387"/>
    </row>
    <row r="388" spans="5:17" x14ac:dyDescent="0.35">
      <c r="E388"/>
      <c r="F388"/>
      <c r="G388"/>
      <c r="H388"/>
      <c r="I388"/>
      <c r="J388"/>
      <c r="K388"/>
      <c r="L388"/>
      <c r="M388"/>
      <c r="N388"/>
      <c r="O388"/>
      <c r="P388"/>
      <c r="Q388"/>
    </row>
    <row r="389" spans="5:17" x14ac:dyDescent="0.35">
      <c r="E389"/>
      <c r="F389"/>
      <c r="G389"/>
      <c r="H389"/>
      <c r="I389"/>
      <c r="J389"/>
      <c r="K389"/>
      <c r="L389"/>
      <c r="M389"/>
      <c r="N389"/>
      <c r="O389"/>
      <c r="P389"/>
      <c r="Q389"/>
    </row>
    <row r="390" spans="5:17" x14ac:dyDescent="0.35">
      <c r="E390"/>
      <c r="F390"/>
      <c r="G390"/>
      <c r="H390"/>
      <c r="I390"/>
      <c r="J390"/>
      <c r="K390"/>
      <c r="L390"/>
      <c r="M390"/>
      <c r="N390"/>
      <c r="O390"/>
      <c r="P390"/>
      <c r="Q390"/>
    </row>
    <row r="391" spans="5:17" x14ac:dyDescent="0.35">
      <c r="E391"/>
      <c r="F391"/>
      <c r="G391"/>
      <c r="H391"/>
      <c r="I391"/>
      <c r="J391"/>
      <c r="K391"/>
      <c r="L391"/>
      <c r="M391"/>
      <c r="N391"/>
      <c r="O391"/>
      <c r="P391"/>
      <c r="Q391"/>
    </row>
    <row r="392" spans="5:17" x14ac:dyDescent="0.35">
      <c r="E392"/>
      <c r="F392"/>
      <c r="G392"/>
      <c r="H392"/>
      <c r="I392"/>
      <c r="J392"/>
      <c r="K392"/>
      <c r="L392"/>
      <c r="M392"/>
      <c r="N392"/>
      <c r="O392"/>
      <c r="P392"/>
      <c r="Q392"/>
    </row>
    <row r="393" spans="5:17" x14ac:dyDescent="0.35">
      <c r="E393"/>
      <c r="F393"/>
      <c r="G393"/>
      <c r="H393"/>
      <c r="I393"/>
      <c r="J393"/>
      <c r="K393"/>
      <c r="L393"/>
      <c r="M393"/>
      <c r="N393"/>
      <c r="O393"/>
      <c r="P393"/>
      <c r="Q393"/>
    </row>
    <row r="394" spans="5:17" x14ac:dyDescent="0.35">
      <c r="E394"/>
      <c r="F394"/>
      <c r="G394"/>
      <c r="H394"/>
      <c r="I394"/>
      <c r="J394"/>
      <c r="K394"/>
      <c r="L394"/>
      <c r="M394"/>
      <c r="N394"/>
      <c r="O394"/>
      <c r="P394"/>
      <c r="Q394"/>
    </row>
    <row r="395" spans="5:17" x14ac:dyDescent="0.35">
      <c r="E395"/>
      <c r="F395"/>
      <c r="G395"/>
      <c r="H395"/>
      <c r="I395"/>
      <c r="J395"/>
      <c r="K395"/>
      <c r="L395"/>
      <c r="M395"/>
      <c r="N395"/>
      <c r="O395"/>
      <c r="P395"/>
      <c r="Q395"/>
    </row>
    <row r="396" spans="5:17" x14ac:dyDescent="0.35">
      <c r="E396"/>
      <c r="F396"/>
      <c r="G396"/>
      <c r="H396"/>
      <c r="I396"/>
      <c r="J396"/>
      <c r="K396"/>
      <c r="L396"/>
      <c r="M396"/>
      <c r="N396"/>
      <c r="O396"/>
      <c r="P396"/>
      <c r="Q396"/>
    </row>
    <row r="397" spans="5:17" x14ac:dyDescent="0.35">
      <c r="E397"/>
      <c r="F397"/>
      <c r="G397"/>
      <c r="H397"/>
      <c r="I397"/>
      <c r="J397"/>
      <c r="K397"/>
      <c r="L397"/>
      <c r="M397"/>
      <c r="N397"/>
      <c r="O397"/>
      <c r="P397"/>
      <c r="Q397"/>
    </row>
    <row r="398" spans="5:17" x14ac:dyDescent="0.35">
      <c r="E398"/>
      <c r="F398"/>
      <c r="G398"/>
      <c r="H398"/>
      <c r="I398"/>
      <c r="J398"/>
      <c r="K398"/>
      <c r="L398"/>
      <c r="M398"/>
      <c r="N398"/>
      <c r="O398"/>
      <c r="P398"/>
      <c r="Q398"/>
    </row>
    <row r="399" spans="5:17" x14ac:dyDescent="0.35">
      <c r="E399"/>
      <c r="F399"/>
      <c r="G399"/>
      <c r="H399"/>
      <c r="I399"/>
      <c r="J399"/>
      <c r="K399"/>
      <c r="L399"/>
      <c r="M399"/>
      <c r="N399"/>
      <c r="O399"/>
      <c r="P399"/>
      <c r="Q399"/>
    </row>
    <row r="400" spans="5:17" x14ac:dyDescent="0.35">
      <c r="E400"/>
      <c r="F400"/>
      <c r="G400"/>
      <c r="H400"/>
      <c r="I400"/>
      <c r="J400"/>
      <c r="K400"/>
      <c r="L400"/>
      <c r="M400"/>
      <c r="N400"/>
      <c r="O400"/>
      <c r="P400"/>
      <c r="Q400"/>
    </row>
    <row r="401" spans="5:17" x14ac:dyDescent="0.35">
      <c r="E401"/>
      <c r="F401"/>
      <c r="G401"/>
      <c r="H401"/>
      <c r="I401"/>
      <c r="J401"/>
      <c r="K401"/>
      <c r="L401"/>
      <c r="M401"/>
      <c r="N401"/>
      <c r="O401"/>
      <c r="P401"/>
      <c r="Q401"/>
    </row>
    <row r="402" spans="5:17" x14ac:dyDescent="0.35">
      <c r="E402"/>
      <c r="F402"/>
      <c r="G402"/>
      <c r="H402"/>
      <c r="I402"/>
      <c r="J402"/>
      <c r="K402"/>
      <c r="L402"/>
      <c r="M402"/>
      <c r="N402"/>
      <c r="O402"/>
      <c r="P402"/>
      <c r="Q402"/>
    </row>
    <row r="403" spans="5:17" x14ac:dyDescent="0.35">
      <c r="E403"/>
      <c r="F403"/>
      <c r="G403"/>
      <c r="H403"/>
      <c r="I403"/>
      <c r="J403"/>
      <c r="K403"/>
      <c r="L403"/>
      <c r="M403"/>
      <c r="N403"/>
      <c r="O403"/>
      <c r="P403"/>
      <c r="Q403"/>
    </row>
    <row r="404" spans="5:17" x14ac:dyDescent="0.35">
      <c r="E404"/>
      <c r="F404"/>
      <c r="G404"/>
      <c r="H404"/>
      <c r="I404"/>
      <c r="J404"/>
      <c r="K404"/>
      <c r="L404"/>
      <c r="M404"/>
      <c r="N404"/>
      <c r="O404"/>
      <c r="P404"/>
      <c r="Q404"/>
    </row>
    <row r="405" spans="5:17" x14ac:dyDescent="0.35">
      <c r="E405"/>
      <c r="F405"/>
      <c r="G405"/>
      <c r="H405"/>
      <c r="I405"/>
      <c r="J405"/>
      <c r="K405"/>
      <c r="L405"/>
      <c r="M405"/>
      <c r="N405"/>
      <c r="O405"/>
      <c r="P405"/>
      <c r="Q405"/>
    </row>
    <row r="406" spans="5:17" x14ac:dyDescent="0.35">
      <c r="E406"/>
      <c r="F406"/>
      <c r="G406"/>
      <c r="H406"/>
      <c r="I406"/>
      <c r="J406"/>
      <c r="K406"/>
      <c r="L406"/>
      <c r="M406"/>
      <c r="N406"/>
      <c r="O406"/>
      <c r="P406"/>
      <c r="Q406"/>
    </row>
    <row r="407" spans="5:17" x14ac:dyDescent="0.35">
      <c r="E407"/>
      <c r="F407"/>
      <c r="G407"/>
      <c r="H407"/>
      <c r="I407"/>
      <c r="J407"/>
      <c r="K407"/>
      <c r="L407"/>
      <c r="M407"/>
      <c r="N407"/>
      <c r="O407"/>
      <c r="P407"/>
      <c r="Q407"/>
    </row>
    <row r="408" spans="5:17" x14ac:dyDescent="0.35">
      <c r="E408"/>
      <c r="F408"/>
      <c r="G408"/>
      <c r="H408"/>
      <c r="I408"/>
      <c r="J408"/>
      <c r="K408"/>
      <c r="L408"/>
      <c r="M408"/>
      <c r="N408"/>
      <c r="O408"/>
      <c r="P408"/>
      <c r="Q408"/>
    </row>
    <row r="409" spans="5:17" x14ac:dyDescent="0.35">
      <c r="E409"/>
      <c r="F409"/>
      <c r="G409"/>
      <c r="H409"/>
      <c r="I409"/>
      <c r="J409"/>
      <c r="K409"/>
      <c r="L409"/>
      <c r="M409"/>
      <c r="N409"/>
      <c r="O409"/>
      <c r="P409"/>
      <c r="Q409"/>
    </row>
    <row r="410" spans="5:17" x14ac:dyDescent="0.35">
      <c r="E410"/>
      <c r="F410"/>
      <c r="G410"/>
      <c r="H410"/>
      <c r="I410"/>
      <c r="J410"/>
      <c r="K410"/>
      <c r="L410"/>
      <c r="M410"/>
      <c r="N410"/>
      <c r="O410"/>
      <c r="P410"/>
      <c r="Q410"/>
    </row>
    <row r="411" spans="5:17" x14ac:dyDescent="0.35">
      <c r="E411"/>
      <c r="F411"/>
      <c r="G411"/>
      <c r="H411"/>
      <c r="I411"/>
      <c r="J411"/>
      <c r="K411"/>
      <c r="L411"/>
      <c r="M411"/>
      <c r="N411"/>
      <c r="O411"/>
      <c r="P411"/>
      <c r="Q411"/>
    </row>
    <row r="412" spans="5:17" x14ac:dyDescent="0.35">
      <c r="E412"/>
      <c r="F412"/>
      <c r="G412"/>
      <c r="H412"/>
      <c r="I412"/>
      <c r="J412"/>
      <c r="K412"/>
      <c r="L412"/>
      <c r="M412"/>
      <c r="N412"/>
      <c r="O412"/>
      <c r="P412"/>
      <c r="Q412"/>
    </row>
    <row r="413" spans="5:17" x14ac:dyDescent="0.35">
      <c r="E413"/>
      <c r="F413"/>
      <c r="G413"/>
      <c r="H413"/>
      <c r="I413"/>
      <c r="J413"/>
      <c r="K413"/>
      <c r="L413"/>
      <c r="M413"/>
      <c r="N413"/>
      <c r="O413"/>
      <c r="P413"/>
      <c r="Q413"/>
    </row>
    <row r="414" spans="5:17" x14ac:dyDescent="0.35">
      <c r="E414"/>
      <c r="F414"/>
      <c r="G414"/>
      <c r="H414"/>
      <c r="I414"/>
      <c r="J414"/>
      <c r="K414"/>
      <c r="L414"/>
      <c r="M414"/>
      <c r="N414"/>
      <c r="O414"/>
      <c r="P414"/>
      <c r="Q414"/>
    </row>
    <row r="415" spans="5:17" x14ac:dyDescent="0.35">
      <c r="E415"/>
      <c r="F415"/>
      <c r="G415"/>
      <c r="H415"/>
      <c r="I415"/>
      <c r="J415"/>
      <c r="K415"/>
      <c r="L415"/>
      <c r="M415"/>
      <c r="N415"/>
      <c r="O415"/>
      <c r="P415"/>
      <c r="Q415"/>
    </row>
    <row r="416" spans="5:17" x14ac:dyDescent="0.35">
      <c r="E416"/>
      <c r="F416"/>
      <c r="G416"/>
      <c r="H416"/>
      <c r="I416"/>
      <c r="J416"/>
      <c r="K416"/>
      <c r="L416"/>
      <c r="M416"/>
      <c r="N416"/>
      <c r="O416"/>
      <c r="P416"/>
      <c r="Q416"/>
    </row>
    <row r="417" spans="5:17" x14ac:dyDescent="0.35">
      <c r="E417"/>
      <c r="F417"/>
      <c r="G417"/>
      <c r="H417"/>
      <c r="I417"/>
      <c r="J417"/>
      <c r="K417"/>
      <c r="L417"/>
      <c r="M417"/>
      <c r="N417"/>
      <c r="O417"/>
      <c r="P417"/>
      <c r="Q417"/>
    </row>
    <row r="418" spans="5:17" x14ac:dyDescent="0.35">
      <c r="E418"/>
      <c r="F418"/>
      <c r="G418"/>
      <c r="H418"/>
      <c r="I418"/>
      <c r="J418"/>
      <c r="K418"/>
      <c r="L418"/>
      <c r="M418"/>
      <c r="N418"/>
      <c r="O418"/>
      <c r="P418"/>
      <c r="Q418"/>
    </row>
    <row r="419" spans="5:17" x14ac:dyDescent="0.35">
      <c r="E419"/>
      <c r="F419"/>
      <c r="G419"/>
      <c r="H419"/>
      <c r="I419"/>
      <c r="J419"/>
      <c r="K419"/>
      <c r="L419"/>
      <c r="M419"/>
      <c r="N419"/>
      <c r="O419"/>
      <c r="P419"/>
      <c r="Q419"/>
    </row>
    <row r="420" spans="5:17" x14ac:dyDescent="0.35">
      <c r="E420"/>
      <c r="F420"/>
      <c r="G420"/>
      <c r="H420"/>
      <c r="I420"/>
      <c r="J420"/>
      <c r="K420"/>
      <c r="L420"/>
      <c r="M420"/>
      <c r="N420"/>
      <c r="O420"/>
      <c r="P420"/>
      <c r="Q420"/>
    </row>
    <row r="421" spans="5:17" x14ac:dyDescent="0.35">
      <c r="E421"/>
      <c r="F421"/>
      <c r="G421"/>
      <c r="H421"/>
      <c r="I421"/>
      <c r="J421"/>
      <c r="K421"/>
      <c r="L421"/>
      <c r="M421"/>
      <c r="N421"/>
      <c r="O421"/>
      <c r="P421"/>
      <c r="Q421"/>
    </row>
    <row r="422" spans="5:17" x14ac:dyDescent="0.35">
      <c r="E422"/>
      <c r="F422"/>
      <c r="G422"/>
      <c r="H422"/>
      <c r="I422"/>
      <c r="J422"/>
      <c r="K422"/>
      <c r="L422"/>
      <c r="M422"/>
      <c r="N422"/>
      <c r="O422"/>
      <c r="P422"/>
      <c r="Q422"/>
    </row>
    <row r="423" spans="5:17" x14ac:dyDescent="0.35">
      <c r="E423"/>
      <c r="F423"/>
      <c r="G423"/>
      <c r="H423"/>
      <c r="I423"/>
      <c r="J423"/>
      <c r="K423"/>
      <c r="L423"/>
      <c r="M423"/>
      <c r="N423"/>
      <c r="O423"/>
      <c r="P423"/>
      <c r="Q423"/>
    </row>
    <row r="424" spans="5:17" x14ac:dyDescent="0.35">
      <c r="E424"/>
      <c r="F424"/>
      <c r="G424"/>
      <c r="H424"/>
      <c r="I424"/>
      <c r="J424"/>
      <c r="K424"/>
      <c r="L424"/>
      <c r="M424"/>
      <c r="N424"/>
      <c r="O424"/>
      <c r="P424"/>
      <c r="Q424"/>
    </row>
    <row r="425" spans="5:17" x14ac:dyDescent="0.35">
      <c r="E425"/>
      <c r="F425"/>
      <c r="G425"/>
      <c r="H425"/>
      <c r="I425"/>
      <c r="J425"/>
      <c r="K425"/>
      <c r="L425"/>
      <c r="M425"/>
      <c r="N425"/>
      <c r="O425"/>
      <c r="P425"/>
      <c r="Q425"/>
    </row>
    <row r="426" spans="5:17" x14ac:dyDescent="0.35">
      <c r="E426"/>
      <c r="F426"/>
      <c r="G426"/>
      <c r="H426"/>
      <c r="I426"/>
      <c r="J426"/>
      <c r="K426"/>
      <c r="L426"/>
      <c r="M426"/>
      <c r="N426"/>
      <c r="O426"/>
      <c r="P426"/>
      <c r="Q426"/>
    </row>
    <row r="427" spans="5:17" x14ac:dyDescent="0.35">
      <c r="E427"/>
      <c r="F427"/>
      <c r="G427"/>
      <c r="H427"/>
      <c r="I427"/>
      <c r="J427"/>
      <c r="K427"/>
      <c r="L427"/>
      <c r="M427"/>
      <c r="N427"/>
      <c r="O427"/>
      <c r="P427"/>
      <c r="Q427"/>
    </row>
    <row r="428" spans="5:17" x14ac:dyDescent="0.35">
      <c r="E428"/>
      <c r="F428"/>
      <c r="G428"/>
      <c r="H428"/>
      <c r="I428"/>
      <c r="J428"/>
      <c r="K428"/>
      <c r="L428"/>
      <c r="M428"/>
      <c r="N428"/>
      <c r="O428"/>
      <c r="P428"/>
      <c r="Q428"/>
    </row>
    <row r="429" spans="5:17" x14ac:dyDescent="0.35">
      <c r="E429"/>
      <c r="F429"/>
      <c r="G429"/>
      <c r="H429"/>
      <c r="I429"/>
      <c r="J429"/>
      <c r="K429"/>
      <c r="L429"/>
      <c r="M429"/>
      <c r="N429"/>
      <c r="O429"/>
      <c r="P429"/>
      <c r="Q429"/>
    </row>
    <row r="430" spans="5:17" x14ac:dyDescent="0.35">
      <c r="E430"/>
      <c r="F430"/>
      <c r="G430"/>
      <c r="H430"/>
      <c r="I430"/>
      <c r="J430"/>
      <c r="K430"/>
      <c r="L430"/>
      <c r="M430"/>
      <c r="N430"/>
      <c r="O430"/>
      <c r="P430"/>
      <c r="Q430"/>
    </row>
    <row r="431" spans="5:17" x14ac:dyDescent="0.35">
      <c r="E431"/>
      <c r="F431"/>
      <c r="G431"/>
      <c r="H431"/>
      <c r="I431"/>
      <c r="J431"/>
      <c r="K431"/>
      <c r="L431"/>
      <c r="M431"/>
      <c r="N431"/>
      <c r="O431"/>
      <c r="P431"/>
      <c r="Q431"/>
    </row>
    <row r="432" spans="5:17" x14ac:dyDescent="0.35">
      <c r="E432"/>
      <c r="F432"/>
      <c r="G432"/>
      <c r="H432"/>
      <c r="I432"/>
      <c r="J432"/>
      <c r="K432"/>
      <c r="L432"/>
      <c r="M432"/>
      <c r="N432"/>
      <c r="O432"/>
      <c r="P432"/>
      <c r="Q432"/>
    </row>
    <row r="433" spans="5:17" x14ac:dyDescent="0.35">
      <c r="E433"/>
      <c r="F433"/>
      <c r="G433"/>
      <c r="H433"/>
      <c r="I433"/>
      <c r="J433"/>
      <c r="K433"/>
      <c r="L433"/>
      <c r="M433"/>
      <c r="N433"/>
      <c r="O433"/>
      <c r="P433"/>
      <c r="Q433"/>
    </row>
    <row r="434" spans="5:17" x14ac:dyDescent="0.35">
      <c r="E434"/>
      <c r="F434"/>
      <c r="G434"/>
      <c r="H434"/>
      <c r="I434"/>
      <c r="J434"/>
      <c r="K434"/>
      <c r="L434"/>
      <c r="M434"/>
      <c r="N434"/>
      <c r="O434"/>
      <c r="P434"/>
      <c r="Q434"/>
    </row>
    <row r="435" spans="5:17" x14ac:dyDescent="0.35">
      <c r="E435"/>
      <c r="F435"/>
      <c r="G435"/>
      <c r="H435"/>
      <c r="I435"/>
      <c r="J435"/>
      <c r="K435"/>
      <c r="L435"/>
      <c r="M435"/>
      <c r="N435"/>
      <c r="O435"/>
      <c r="P435"/>
      <c r="Q435"/>
    </row>
    <row r="436" spans="5:17" x14ac:dyDescent="0.35">
      <c r="E436"/>
      <c r="F436"/>
      <c r="G436"/>
      <c r="H436"/>
      <c r="I436"/>
      <c r="J436"/>
      <c r="K436"/>
      <c r="L436"/>
      <c r="M436"/>
      <c r="N436"/>
      <c r="O436"/>
      <c r="P436"/>
      <c r="Q436"/>
    </row>
    <row r="437" spans="5:17" x14ac:dyDescent="0.35">
      <c r="E437"/>
      <c r="F437"/>
      <c r="G437"/>
      <c r="H437"/>
      <c r="I437"/>
      <c r="J437"/>
      <c r="K437"/>
      <c r="L437"/>
      <c r="M437"/>
      <c r="N437"/>
      <c r="O437"/>
      <c r="P437"/>
      <c r="Q437"/>
    </row>
    <row r="438" spans="5:17" x14ac:dyDescent="0.35">
      <c r="E438"/>
      <c r="F438"/>
      <c r="G438"/>
      <c r="H438"/>
      <c r="I438"/>
      <c r="J438"/>
      <c r="K438"/>
      <c r="L438"/>
      <c r="M438"/>
      <c r="N438"/>
      <c r="O438"/>
      <c r="P438"/>
      <c r="Q438"/>
    </row>
    <row r="439" spans="5:17" x14ac:dyDescent="0.35">
      <c r="E439"/>
      <c r="F439"/>
      <c r="G439"/>
      <c r="H439"/>
      <c r="I439"/>
      <c r="J439"/>
      <c r="K439"/>
      <c r="L439"/>
      <c r="M439"/>
      <c r="N439"/>
      <c r="O439"/>
      <c r="P439"/>
      <c r="Q439"/>
    </row>
    <row r="440" spans="5:17" x14ac:dyDescent="0.35">
      <c r="E440"/>
      <c r="F440"/>
      <c r="G440"/>
      <c r="H440"/>
      <c r="I440"/>
      <c r="J440"/>
      <c r="K440"/>
      <c r="L440"/>
      <c r="M440"/>
      <c r="N440"/>
      <c r="O440"/>
      <c r="P440"/>
      <c r="Q440"/>
    </row>
    <row r="441" spans="5:17" x14ac:dyDescent="0.35">
      <c r="E441"/>
      <c r="F441"/>
      <c r="G441"/>
      <c r="H441"/>
      <c r="I441"/>
      <c r="J441"/>
      <c r="K441"/>
      <c r="L441"/>
      <c r="M441"/>
      <c r="N441"/>
      <c r="O441"/>
      <c r="P441"/>
      <c r="Q441"/>
    </row>
    <row r="442" spans="5:17" x14ac:dyDescent="0.35">
      <c r="E442"/>
      <c r="F442"/>
      <c r="G442"/>
      <c r="H442"/>
      <c r="I442"/>
      <c r="J442"/>
      <c r="K442"/>
      <c r="L442"/>
      <c r="M442"/>
      <c r="N442"/>
      <c r="O442"/>
      <c r="P442"/>
      <c r="Q442"/>
    </row>
    <row r="443" spans="5:17" x14ac:dyDescent="0.35">
      <c r="E443"/>
      <c r="F443"/>
      <c r="G443"/>
      <c r="H443"/>
      <c r="I443"/>
      <c r="J443"/>
      <c r="K443"/>
      <c r="L443"/>
      <c r="M443"/>
      <c r="N443"/>
      <c r="O443"/>
      <c r="P443"/>
      <c r="Q443"/>
    </row>
    <row r="444" spans="5:17" x14ac:dyDescent="0.35">
      <c r="E444"/>
      <c r="F444"/>
      <c r="G444"/>
      <c r="H444"/>
      <c r="I444"/>
      <c r="J444"/>
      <c r="K444"/>
      <c r="L444"/>
      <c r="M444"/>
      <c r="N444"/>
      <c r="O444"/>
      <c r="P444"/>
      <c r="Q444"/>
    </row>
    <row r="445" spans="5:17" x14ac:dyDescent="0.35">
      <c r="E445"/>
      <c r="F445"/>
      <c r="G445"/>
      <c r="H445"/>
      <c r="I445"/>
      <c r="J445"/>
      <c r="K445"/>
      <c r="L445"/>
      <c r="M445"/>
      <c r="N445"/>
      <c r="O445"/>
      <c r="P445"/>
      <c r="Q445"/>
    </row>
    <row r="446" spans="5:17" x14ac:dyDescent="0.35">
      <c r="E446"/>
      <c r="F446"/>
      <c r="G446"/>
      <c r="H446"/>
      <c r="I446"/>
      <c r="J446"/>
      <c r="K446"/>
      <c r="L446"/>
      <c r="M446"/>
      <c r="N446"/>
      <c r="O446"/>
      <c r="P446"/>
      <c r="Q446"/>
    </row>
    <row r="447" spans="5:17" x14ac:dyDescent="0.35">
      <c r="E447"/>
      <c r="F447"/>
      <c r="G447"/>
      <c r="H447"/>
      <c r="I447"/>
      <c r="J447"/>
      <c r="K447"/>
      <c r="L447"/>
      <c r="M447"/>
      <c r="N447"/>
      <c r="O447"/>
      <c r="P447"/>
      <c r="Q447"/>
    </row>
    <row r="448" spans="5:17" x14ac:dyDescent="0.35">
      <c r="E448"/>
      <c r="F448"/>
      <c r="G448"/>
      <c r="H448"/>
      <c r="I448"/>
      <c r="J448"/>
      <c r="K448"/>
      <c r="L448"/>
      <c r="M448"/>
      <c r="N448"/>
      <c r="O448"/>
      <c r="P448"/>
      <c r="Q448"/>
    </row>
    <row r="449" spans="5:17" x14ac:dyDescent="0.35">
      <c r="E449"/>
      <c r="F449"/>
      <c r="G449"/>
      <c r="H449"/>
      <c r="I449"/>
      <c r="J449"/>
      <c r="K449"/>
      <c r="L449"/>
      <c r="M449"/>
      <c r="N449"/>
      <c r="O449"/>
      <c r="P449"/>
      <c r="Q449"/>
    </row>
    <row r="450" spans="5:17" x14ac:dyDescent="0.35">
      <c r="E450"/>
      <c r="F450"/>
      <c r="G450"/>
      <c r="H450"/>
      <c r="I450"/>
      <c r="J450"/>
      <c r="K450"/>
      <c r="L450"/>
      <c r="M450"/>
      <c r="N450"/>
      <c r="O450"/>
      <c r="P450"/>
      <c r="Q450"/>
    </row>
    <row r="451" spans="5:17" x14ac:dyDescent="0.35">
      <c r="E451"/>
      <c r="F451"/>
      <c r="G451"/>
      <c r="H451"/>
      <c r="I451"/>
      <c r="J451"/>
      <c r="K451"/>
      <c r="L451"/>
      <c r="M451"/>
      <c r="N451"/>
      <c r="O451"/>
      <c r="P451"/>
      <c r="Q451"/>
    </row>
    <row r="452" spans="5:17" x14ac:dyDescent="0.35">
      <c r="E452"/>
      <c r="F452"/>
      <c r="G452"/>
      <c r="H452"/>
      <c r="I452"/>
      <c r="J452"/>
      <c r="K452"/>
      <c r="L452"/>
      <c r="M452"/>
      <c r="N452"/>
      <c r="O452"/>
      <c r="P452"/>
      <c r="Q452"/>
    </row>
    <row r="453" spans="5:17" x14ac:dyDescent="0.35">
      <c r="E453"/>
      <c r="F453"/>
      <c r="G453"/>
      <c r="H453"/>
      <c r="I453"/>
      <c r="J453"/>
      <c r="K453"/>
      <c r="L453"/>
      <c r="M453"/>
      <c r="N453"/>
      <c r="O453"/>
      <c r="P453"/>
      <c r="Q453"/>
    </row>
    <row r="454" spans="5:17" x14ac:dyDescent="0.35">
      <c r="E454"/>
      <c r="F454"/>
      <c r="G454"/>
      <c r="H454"/>
      <c r="I454"/>
      <c r="J454"/>
      <c r="K454"/>
      <c r="L454"/>
      <c r="M454"/>
      <c r="N454"/>
      <c r="O454"/>
      <c r="P454"/>
      <c r="Q454"/>
    </row>
    <row r="455" spans="5:17" x14ac:dyDescent="0.35">
      <c r="E455"/>
      <c r="F455"/>
      <c r="G455"/>
      <c r="H455"/>
      <c r="I455"/>
      <c r="J455"/>
      <c r="K455"/>
      <c r="L455"/>
      <c r="M455"/>
      <c r="N455"/>
      <c r="O455"/>
      <c r="P455"/>
      <c r="Q455"/>
    </row>
    <row r="456" spans="5:17" x14ac:dyDescent="0.35">
      <c r="E456"/>
      <c r="F456"/>
      <c r="G456"/>
      <c r="H456"/>
      <c r="I456"/>
      <c r="J456"/>
      <c r="K456"/>
      <c r="L456"/>
      <c r="M456"/>
      <c r="N456"/>
      <c r="O456"/>
      <c r="P456"/>
      <c r="Q456"/>
    </row>
    <row r="457" spans="5:17" x14ac:dyDescent="0.35">
      <c r="E457"/>
      <c r="F457"/>
      <c r="G457"/>
      <c r="H457"/>
      <c r="I457"/>
      <c r="J457"/>
      <c r="K457"/>
      <c r="L457"/>
      <c r="M457"/>
      <c r="N457"/>
      <c r="O457"/>
      <c r="P457"/>
      <c r="Q457"/>
    </row>
    <row r="458" spans="5:17" x14ac:dyDescent="0.35">
      <c r="E458"/>
      <c r="F458"/>
      <c r="G458"/>
      <c r="H458"/>
      <c r="I458"/>
      <c r="J458"/>
      <c r="K458"/>
      <c r="L458"/>
      <c r="M458"/>
      <c r="N458"/>
      <c r="O458"/>
      <c r="P458"/>
      <c r="Q458"/>
    </row>
    <row r="459" spans="5:17" x14ac:dyDescent="0.35">
      <c r="E459"/>
      <c r="F459"/>
      <c r="G459"/>
      <c r="H459"/>
      <c r="I459"/>
      <c r="J459"/>
      <c r="K459"/>
      <c r="L459"/>
      <c r="M459"/>
      <c r="N459"/>
      <c r="O459"/>
      <c r="P459"/>
      <c r="Q459"/>
    </row>
    <row r="460" spans="5:17" x14ac:dyDescent="0.35">
      <c r="E460"/>
      <c r="F460"/>
      <c r="G460"/>
      <c r="H460"/>
      <c r="I460"/>
      <c r="J460"/>
      <c r="K460"/>
      <c r="L460"/>
      <c r="M460"/>
      <c r="N460"/>
      <c r="O460"/>
      <c r="P460"/>
      <c r="Q460"/>
    </row>
    <row r="461" spans="5:17" x14ac:dyDescent="0.35">
      <c r="E461"/>
      <c r="F461"/>
      <c r="G461"/>
      <c r="H461"/>
      <c r="I461"/>
      <c r="J461"/>
      <c r="K461"/>
      <c r="L461"/>
      <c r="M461"/>
      <c r="N461"/>
      <c r="O461"/>
      <c r="P461"/>
      <c r="Q461"/>
    </row>
    <row r="462" spans="5:17" x14ac:dyDescent="0.35">
      <c r="E462"/>
      <c r="F462"/>
      <c r="G462"/>
      <c r="H462"/>
      <c r="I462"/>
      <c r="J462"/>
      <c r="K462"/>
      <c r="L462"/>
      <c r="M462"/>
      <c r="N462"/>
      <c r="O462"/>
      <c r="P462"/>
      <c r="Q462"/>
    </row>
    <row r="463" spans="5:17" x14ac:dyDescent="0.35">
      <c r="E463"/>
      <c r="F463"/>
      <c r="G463"/>
      <c r="H463"/>
      <c r="I463"/>
      <c r="J463"/>
      <c r="K463"/>
      <c r="L463"/>
      <c r="M463"/>
      <c r="N463"/>
      <c r="O463"/>
      <c r="P463"/>
      <c r="Q463"/>
    </row>
    <row r="464" spans="5:17" x14ac:dyDescent="0.35">
      <c r="E464"/>
      <c r="F464"/>
      <c r="G464"/>
      <c r="H464"/>
      <c r="I464"/>
      <c r="J464"/>
      <c r="K464"/>
      <c r="L464"/>
      <c r="M464"/>
      <c r="N464"/>
      <c r="O464"/>
      <c r="P464"/>
      <c r="Q464"/>
    </row>
    <row r="465" spans="5:17" x14ac:dyDescent="0.35">
      <c r="E465"/>
      <c r="F465"/>
      <c r="G465"/>
      <c r="H465"/>
      <c r="I465"/>
      <c r="J465"/>
      <c r="K465"/>
      <c r="L465"/>
      <c r="M465"/>
      <c r="N465"/>
      <c r="O465"/>
      <c r="P465"/>
      <c r="Q465"/>
    </row>
    <row r="466" spans="5:17" x14ac:dyDescent="0.35">
      <c r="E466"/>
      <c r="F466"/>
      <c r="G466"/>
      <c r="H466"/>
      <c r="I466"/>
      <c r="J466"/>
      <c r="K466"/>
      <c r="L466"/>
      <c r="M466"/>
      <c r="N466"/>
      <c r="O466"/>
      <c r="P466"/>
      <c r="Q466"/>
    </row>
    <row r="467" spans="5:17" x14ac:dyDescent="0.35">
      <c r="E467"/>
      <c r="F467"/>
      <c r="G467"/>
      <c r="H467"/>
      <c r="I467"/>
      <c r="J467"/>
      <c r="K467"/>
      <c r="L467"/>
      <c r="M467"/>
      <c r="N467"/>
      <c r="O467"/>
      <c r="P467"/>
      <c r="Q467"/>
    </row>
    <row r="468" spans="5:17" x14ac:dyDescent="0.35">
      <c r="E468"/>
      <c r="F468"/>
      <c r="G468"/>
      <c r="H468"/>
      <c r="I468"/>
      <c r="J468"/>
      <c r="K468"/>
      <c r="L468"/>
      <c r="M468"/>
      <c r="N468"/>
      <c r="O468"/>
      <c r="P468"/>
      <c r="Q468"/>
    </row>
    <row r="469" spans="5:17" x14ac:dyDescent="0.35">
      <c r="E469"/>
      <c r="F469"/>
      <c r="G469"/>
      <c r="H469"/>
      <c r="I469"/>
      <c r="J469"/>
      <c r="K469"/>
      <c r="L469"/>
      <c r="M469"/>
      <c r="N469"/>
      <c r="O469"/>
      <c r="P469"/>
      <c r="Q469"/>
    </row>
    <row r="470" spans="5:17" x14ac:dyDescent="0.35">
      <c r="E470"/>
      <c r="F470"/>
      <c r="G470"/>
      <c r="H470"/>
      <c r="I470"/>
      <c r="J470"/>
      <c r="K470"/>
      <c r="L470"/>
      <c r="M470"/>
      <c r="N470"/>
      <c r="O470"/>
      <c r="P470"/>
      <c r="Q470"/>
    </row>
    <row r="471" spans="5:17" x14ac:dyDescent="0.35">
      <c r="E471"/>
      <c r="F471"/>
      <c r="G471"/>
      <c r="H471"/>
      <c r="I471"/>
      <c r="J471"/>
      <c r="K471"/>
      <c r="L471"/>
      <c r="M471"/>
      <c r="N471"/>
      <c r="O471"/>
      <c r="P471"/>
      <c r="Q471"/>
    </row>
    <row r="472" spans="5:17" x14ac:dyDescent="0.35">
      <c r="E472"/>
      <c r="F472"/>
      <c r="G472"/>
      <c r="H472"/>
      <c r="I472"/>
      <c r="J472"/>
      <c r="K472"/>
      <c r="L472"/>
      <c r="M472"/>
      <c r="N472"/>
      <c r="O472"/>
      <c r="P472"/>
      <c r="Q472"/>
    </row>
    <row r="473" spans="5:17" x14ac:dyDescent="0.35">
      <c r="E473"/>
      <c r="F473"/>
      <c r="G473"/>
      <c r="H473"/>
      <c r="I473"/>
      <c r="J473"/>
      <c r="K473"/>
      <c r="L473"/>
      <c r="M473"/>
      <c r="N473"/>
      <c r="O473"/>
      <c r="P473"/>
      <c r="Q473"/>
    </row>
    <row r="474" spans="5:17" x14ac:dyDescent="0.35">
      <c r="E474"/>
      <c r="F474"/>
      <c r="G474"/>
      <c r="H474"/>
      <c r="I474"/>
      <c r="J474"/>
      <c r="K474"/>
      <c r="L474"/>
      <c r="M474"/>
      <c r="N474"/>
      <c r="O474"/>
      <c r="P474"/>
      <c r="Q474"/>
    </row>
    <row r="475" spans="5:17" x14ac:dyDescent="0.35">
      <c r="E475"/>
      <c r="F475"/>
      <c r="G475"/>
      <c r="H475"/>
      <c r="I475"/>
      <c r="J475"/>
      <c r="K475"/>
      <c r="L475"/>
      <c r="M475"/>
      <c r="N475"/>
      <c r="O475"/>
      <c r="P475"/>
      <c r="Q475"/>
    </row>
    <row r="476" spans="5:17" x14ac:dyDescent="0.35">
      <c r="E476"/>
      <c r="F476"/>
      <c r="G476"/>
      <c r="H476"/>
      <c r="I476"/>
      <c r="J476"/>
      <c r="K476"/>
      <c r="L476"/>
      <c r="M476"/>
      <c r="N476"/>
      <c r="O476"/>
      <c r="P476"/>
      <c r="Q476"/>
    </row>
    <row r="477" spans="5:17" x14ac:dyDescent="0.35">
      <c r="E477"/>
      <c r="F477"/>
      <c r="G477"/>
      <c r="H477"/>
      <c r="I477"/>
      <c r="J477"/>
      <c r="K477"/>
      <c r="L477"/>
      <c r="M477"/>
      <c r="N477"/>
      <c r="O477"/>
      <c r="P477"/>
      <c r="Q477"/>
    </row>
    <row r="478" spans="5:17" x14ac:dyDescent="0.35">
      <c r="E478"/>
      <c r="F478"/>
      <c r="G478"/>
      <c r="H478"/>
      <c r="I478"/>
      <c r="J478"/>
      <c r="K478"/>
      <c r="L478"/>
      <c r="M478"/>
      <c r="N478"/>
      <c r="O478"/>
      <c r="P478"/>
      <c r="Q478"/>
    </row>
    <row r="479" spans="5:17" x14ac:dyDescent="0.35">
      <c r="E479"/>
      <c r="F479"/>
      <c r="G479"/>
      <c r="H479"/>
      <c r="I479"/>
      <c r="J479"/>
      <c r="K479"/>
      <c r="L479"/>
      <c r="M479"/>
      <c r="N479"/>
      <c r="O479"/>
      <c r="P479"/>
      <c r="Q479"/>
    </row>
    <row r="480" spans="5:17" x14ac:dyDescent="0.35">
      <c r="E480"/>
      <c r="F480"/>
      <c r="G480"/>
      <c r="H480"/>
      <c r="I480"/>
      <c r="J480"/>
      <c r="K480"/>
      <c r="L480"/>
      <c r="M480"/>
      <c r="N480"/>
      <c r="O480"/>
      <c r="P480"/>
      <c r="Q480"/>
    </row>
    <row r="481" spans="5:17" x14ac:dyDescent="0.35">
      <c r="E481"/>
      <c r="F481"/>
      <c r="G481"/>
      <c r="H481"/>
      <c r="I481"/>
      <c r="J481"/>
      <c r="K481"/>
      <c r="L481"/>
      <c r="M481"/>
      <c r="N481"/>
      <c r="O481"/>
      <c r="P481"/>
      <c r="Q481"/>
    </row>
    <row r="482" spans="5:17" x14ac:dyDescent="0.35">
      <c r="E482"/>
      <c r="F482"/>
      <c r="G482"/>
      <c r="H482"/>
      <c r="I482"/>
      <c r="J482"/>
      <c r="K482"/>
      <c r="L482"/>
      <c r="M482"/>
      <c r="N482"/>
      <c r="O482"/>
      <c r="P482"/>
      <c r="Q482"/>
    </row>
    <row r="483" spans="5:17" x14ac:dyDescent="0.35">
      <c r="E483"/>
      <c r="F483"/>
      <c r="G483"/>
      <c r="H483"/>
      <c r="I483"/>
      <c r="J483"/>
      <c r="K483"/>
      <c r="L483"/>
      <c r="M483"/>
      <c r="N483"/>
      <c r="O483"/>
      <c r="P483"/>
      <c r="Q483"/>
    </row>
    <row r="484" spans="5:17" x14ac:dyDescent="0.35">
      <c r="E484"/>
      <c r="F484"/>
      <c r="G484"/>
      <c r="H484"/>
      <c r="I484"/>
      <c r="J484"/>
      <c r="K484"/>
      <c r="L484"/>
      <c r="M484"/>
      <c r="N484"/>
      <c r="O484"/>
      <c r="P484"/>
      <c r="Q484"/>
    </row>
    <row r="485" spans="5:17" x14ac:dyDescent="0.35">
      <c r="E485"/>
      <c r="F485"/>
      <c r="G485"/>
      <c r="H485"/>
      <c r="I485"/>
      <c r="J485"/>
      <c r="K485"/>
      <c r="L485"/>
      <c r="M485"/>
      <c r="N485"/>
      <c r="O485"/>
      <c r="P485"/>
      <c r="Q485"/>
    </row>
    <row r="486" spans="5:17" x14ac:dyDescent="0.35">
      <c r="E486"/>
      <c r="F486"/>
      <c r="G486"/>
      <c r="H486"/>
      <c r="I486"/>
      <c r="J486"/>
      <c r="K486"/>
      <c r="L486"/>
      <c r="M486"/>
      <c r="N486"/>
      <c r="O486"/>
      <c r="P486"/>
      <c r="Q486"/>
    </row>
    <row r="487" spans="5:17" x14ac:dyDescent="0.35">
      <c r="E487"/>
      <c r="F487"/>
      <c r="G487"/>
      <c r="H487"/>
      <c r="I487"/>
      <c r="J487"/>
      <c r="K487"/>
      <c r="L487"/>
      <c r="M487"/>
      <c r="N487"/>
      <c r="O487"/>
      <c r="P487"/>
      <c r="Q487"/>
    </row>
    <row r="488" spans="5:17" x14ac:dyDescent="0.35">
      <c r="E488"/>
      <c r="F488"/>
      <c r="G488"/>
      <c r="H488"/>
      <c r="I488"/>
      <c r="J488"/>
      <c r="K488"/>
      <c r="L488"/>
      <c r="M488"/>
      <c r="N488"/>
      <c r="O488"/>
      <c r="P488"/>
      <c r="Q488"/>
    </row>
    <row r="489" spans="5:17" x14ac:dyDescent="0.35">
      <c r="E489"/>
      <c r="F489"/>
      <c r="G489"/>
      <c r="H489"/>
      <c r="I489"/>
      <c r="J489"/>
      <c r="K489"/>
      <c r="L489"/>
      <c r="M489"/>
      <c r="N489"/>
      <c r="O489"/>
      <c r="P489"/>
      <c r="Q489"/>
    </row>
    <row r="490" spans="5:17" x14ac:dyDescent="0.35">
      <c r="E490"/>
      <c r="F490"/>
      <c r="G490"/>
      <c r="H490"/>
      <c r="I490"/>
      <c r="J490"/>
      <c r="K490"/>
      <c r="L490"/>
      <c r="M490"/>
      <c r="N490"/>
      <c r="O490"/>
      <c r="P490"/>
      <c r="Q490"/>
    </row>
    <row r="491" spans="5:17" x14ac:dyDescent="0.35">
      <c r="E491"/>
      <c r="F491"/>
      <c r="G491"/>
      <c r="H491"/>
      <c r="I491"/>
      <c r="J491"/>
      <c r="K491"/>
      <c r="L491"/>
      <c r="M491"/>
      <c r="N491"/>
      <c r="O491"/>
      <c r="P491"/>
      <c r="Q491"/>
    </row>
    <row r="492" spans="5:17" x14ac:dyDescent="0.35">
      <c r="E492"/>
      <c r="F492"/>
      <c r="G492"/>
      <c r="H492"/>
      <c r="I492"/>
      <c r="J492"/>
      <c r="K492"/>
      <c r="L492"/>
      <c r="M492"/>
      <c r="N492"/>
      <c r="O492"/>
      <c r="P492"/>
      <c r="Q492"/>
    </row>
    <row r="493" spans="5:17" x14ac:dyDescent="0.35">
      <c r="E493"/>
      <c r="F493"/>
      <c r="G493"/>
      <c r="H493"/>
      <c r="I493"/>
      <c r="J493"/>
      <c r="K493"/>
      <c r="L493"/>
      <c r="M493"/>
      <c r="N493"/>
      <c r="O493"/>
      <c r="P493"/>
      <c r="Q493"/>
    </row>
    <row r="494" spans="5:17" x14ac:dyDescent="0.35">
      <c r="E494"/>
      <c r="F494"/>
      <c r="G494"/>
      <c r="H494"/>
      <c r="I494"/>
      <c r="J494"/>
      <c r="K494"/>
      <c r="L494"/>
      <c r="M494"/>
      <c r="N494"/>
      <c r="O494"/>
      <c r="P494"/>
      <c r="Q494"/>
    </row>
    <row r="495" spans="5:17" x14ac:dyDescent="0.35">
      <c r="E495"/>
      <c r="F495"/>
      <c r="G495"/>
      <c r="H495"/>
      <c r="I495"/>
      <c r="J495"/>
      <c r="K495"/>
      <c r="L495"/>
      <c r="M495"/>
      <c r="N495"/>
      <c r="O495"/>
      <c r="P495"/>
      <c r="Q495"/>
    </row>
    <row r="496" spans="5:17" x14ac:dyDescent="0.35">
      <c r="E496"/>
      <c r="F496"/>
      <c r="G496"/>
      <c r="H496"/>
      <c r="I496"/>
      <c r="J496"/>
      <c r="K496"/>
      <c r="L496"/>
      <c r="M496"/>
      <c r="N496"/>
      <c r="O496"/>
      <c r="P496"/>
      <c r="Q496"/>
    </row>
    <row r="497" spans="5:17" x14ac:dyDescent="0.35">
      <c r="E497"/>
      <c r="F497"/>
      <c r="G497"/>
      <c r="H497"/>
      <c r="I497"/>
      <c r="J497"/>
      <c r="K497"/>
      <c r="L497"/>
      <c r="M497"/>
      <c r="N497"/>
      <c r="O497"/>
      <c r="P497"/>
      <c r="Q497"/>
    </row>
    <row r="498" spans="5:17" x14ac:dyDescent="0.35">
      <c r="E498"/>
      <c r="F498"/>
      <c r="G498"/>
      <c r="H498"/>
      <c r="I498"/>
      <c r="J498"/>
      <c r="K498"/>
      <c r="L498"/>
      <c r="M498"/>
      <c r="N498"/>
      <c r="O498"/>
      <c r="P498"/>
      <c r="Q498"/>
    </row>
    <row r="499" spans="5:17" x14ac:dyDescent="0.35">
      <c r="E499"/>
      <c r="F499"/>
      <c r="G499"/>
      <c r="H499"/>
      <c r="I499"/>
      <c r="J499"/>
      <c r="K499"/>
      <c r="L499"/>
      <c r="M499"/>
      <c r="N499"/>
      <c r="O499"/>
      <c r="P499"/>
      <c r="Q499"/>
    </row>
    <row r="500" spans="5:17" x14ac:dyDescent="0.35">
      <c r="E500"/>
      <c r="F500"/>
      <c r="G500"/>
      <c r="H500"/>
      <c r="I500"/>
      <c r="J500"/>
      <c r="K500"/>
      <c r="L500"/>
      <c r="M500"/>
      <c r="N500"/>
      <c r="O500"/>
      <c r="P500"/>
      <c r="Q500"/>
    </row>
    <row r="501" spans="5:17" x14ac:dyDescent="0.35">
      <c r="E501"/>
      <c r="F501"/>
      <c r="G501"/>
      <c r="H501"/>
      <c r="I501"/>
      <c r="J501"/>
      <c r="K501"/>
      <c r="L501"/>
      <c r="M501"/>
      <c r="N501"/>
      <c r="O501"/>
      <c r="P501"/>
      <c r="Q501"/>
    </row>
    <row r="502" spans="5:17" x14ac:dyDescent="0.35">
      <c r="E502"/>
      <c r="F502"/>
      <c r="G502"/>
      <c r="H502"/>
      <c r="I502"/>
      <c r="J502"/>
      <c r="K502"/>
      <c r="L502"/>
      <c r="M502"/>
      <c r="N502"/>
      <c r="O502"/>
      <c r="P502"/>
      <c r="Q502"/>
    </row>
    <row r="503" spans="5:17" x14ac:dyDescent="0.35">
      <c r="E503"/>
      <c r="F503"/>
      <c r="G503"/>
      <c r="H503"/>
      <c r="I503"/>
      <c r="J503"/>
      <c r="K503"/>
      <c r="L503"/>
      <c r="M503"/>
      <c r="N503"/>
      <c r="O503"/>
      <c r="P503"/>
      <c r="Q503"/>
    </row>
    <row r="504" spans="5:17" x14ac:dyDescent="0.35">
      <c r="E504"/>
      <c r="F504"/>
      <c r="G504"/>
      <c r="H504"/>
      <c r="I504"/>
      <c r="J504"/>
      <c r="K504"/>
      <c r="L504"/>
      <c r="M504"/>
      <c r="N504"/>
      <c r="O504"/>
      <c r="P504"/>
      <c r="Q504"/>
    </row>
    <row r="505" spans="5:17" x14ac:dyDescent="0.35">
      <c r="E505"/>
      <c r="F505"/>
      <c r="G505"/>
      <c r="H505"/>
      <c r="I505"/>
      <c r="J505"/>
      <c r="K505"/>
      <c r="L505"/>
      <c r="M505"/>
      <c r="N505"/>
      <c r="O505"/>
      <c r="P505"/>
      <c r="Q505"/>
    </row>
    <row r="506" spans="5:17" x14ac:dyDescent="0.35">
      <c r="E506"/>
      <c r="F506"/>
      <c r="G506"/>
      <c r="H506"/>
      <c r="I506"/>
      <c r="J506"/>
      <c r="K506"/>
      <c r="L506"/>
      <c r="M506"/>
      <c r="N506"/>
      <c r="O506"/>
      <c r="P506"/>
      <c r="Q506"/>
    </row>
    <row r="507" spans="5:17" x14ac:dyDescent="0.35">
      <c r="E507"/>
      <c r="F507"/>
      <c r="G507"/>
      <c r="H507"/>
      <c r="I507"/>
      <c r="J507"/>
      <c r="K507"/>
      <c r="L507"/>
      <c r="M507"/>
      <c r="N507"/>
      <c r="O507"/>
      <c r="P507"/>
      <c r="Q507"/>
    </row>
    <row r="508" spans="5:17" x14ac:dyDescent="0.35">
      <c r="E508"/>
      <c r="F508"/>
      <c r="G508"/>
      <c r="H508"/>
      <c r="I508"/>
      <c r="J508"/>
      <c r="K508"/>
      <c r="L508"/>
      <c r="M508"/>
      <c r="N508"/>
      <c r="O508"/>
      <c r="P508"/>
      <c r="Q508"/>
    </row>
    <row r="509" spans="5:17" x14ac:dyDescent="0.35">
      <c r="E509"/>
      <c r="F509"/>
      <c r="G509"/>
      <c r="H509"/>
      <c r="I509"/>
      <c r="J509"/>
      <c r="K509"/>
      <c r="L509"/>
      <c r="M509"/>
      <c r="N509"/>
      <c r="O509"/>
      <c r="P509"/>
      <c r="Q509"/>
    </row>
    <row r="510" spans="5:17" x14ac:dyDescent="0.35">
      <c r="E510"/>
      <c r="F510"/>
      <c r="G510"/>
      <c r="H510"/>
      <c r="I510"/>
      <c r="J510"/>
      <c r="K510"/>
      <c r="L510"/>
      <c r="M510"/>
      <c r="N510"/>
      <c r="O510"/>
      <c r="P510"/>
      <c r="Q510"/>
    </row>
    <row r="511" spans="5:17" x14ac:dyDescent="0.35">
      <c r="E511"/>
      <c r="F511"/>
      <c r="G511"/>
      <c r="H511"/>
      <c r="I511"/>
      <c r="J511"/>
      <c r="K511"/>
      <c r="L511"/>
      <c r="M511"/>
      <c r="N511"/>
      <c r="O511"/>
      <c r="P511"/>
      <c r="Q511"/>
    </row>
    <row r="512" spans="5:17" x14ac:dyDescent="0.35">
      <c r="E512"/>
      <c r="F512"/>
      <c r="G512"/>
      <c r="H512"/>
      <c r="I512"/>
      <c r="J512"/>
      <c r="K512"/>
      <c r="L512"/>
      <c r="M512"/>
      <c r="N512"/>
      <c r="O512"/>
      <c r="P512"/>
      <c r="Q512"/>
    </row>
    <row r="513" spans="5:17" x14ac:dyDescent="0.35">
      <c r="E513"/>
      <c r="F513"/>
      <c r="G513"/>
      <c r="H513"/>
      <c r="I513"/>
      <c r="J513"/>
      <c r="K513"/>
      <c r="L513"/>
      <c r="M513"/>
      <c r="N513"/>
      <c r="O513"/>
      <c r="P513"/>
      <c r="Q513"/>
    </row>
    <row r="514" spans="5:17" x14ac:dyDescent="0.35">
      <c r="E514"/>
      <c r="F514"/>
      <c r="G514"/>
      <c r="H514"/>
      <c r="I514"/>
      <c r="J514"/>
      <c r="K514"/>
      <c r="L514"/>
      <c r="M514"/>
      <c r="N514"/>
      <c r="O514"/>
      <c r="P514"/>
      <c r="Q514"/>
    </row>
    <row r="515" spans="5:17" x14ac:dyDescent="0.35">
      <c r="E515"/>
      <c r="F515"/>
      <c r="G515"/>
      <c r="H515"/>
      <c r="I515"/>
      <c r="J515"/>
      <c r="K515"/>
      <c r="L515"/>
      <c r="M515"/>
      <c r="N515"/>
      <c r="O515"/>
      <c r="P515"/>
      <c r="Q515"/>
    </row>
    <row r="516" spans="5:17" x14ac:dyDescent="0.35">
      <c r="E516"/>
      <c r="F516"/>
      <c r="G516"/>
      <c r="H516"/>
      <c r="I516"/>
      <c r="J516"/>
      <c r="K516"/>
      <c r="L516"/>
      <c r="M516"/>
      <c r="N516"/>
      <c r="O516"/>
      <c r="P516"/>
      <c r="Q516"/>
    </row>
    <row r="517" spans="5:17" x14ac:dyDescent="0.35">
      <c r="E517"/>
      <c r="F517"/>
      <c r="G517"/>
      <c r="H517"/>
      <c r="I517"/>
      <c r="J517"/>
      <c r="K517"/>
      <c r="L517"/>
      <c r="M517"/>
      <c r="N517"/>
      <c r="O517"/>
      <c r="P517"/>
      <c r="Q517"/>
    </row>
    <row r="518" spans="5:17" x14ac:dyDescent="0.35">
      <c r="E518"/>
      <c r="F518"/>
      <c r="G518"/>
      <c r="H518"/>
      <c r="I518"/>
      <c r="J518"/>
      <c r="K518"/>
      <c r="L518"/>
      <c r="M518"/>
      <c r="N518"/>
      <c r="O518"/>
      <c r="P518"/>
      <c r="Q518"/>
    </row>
    <row r="519" spans="5:17" x14ac:dyDescent="0.35">
      <c r="E519"/>
      <c r="F519"/>
      <c r="G519"/>
      <c r="H519"/>
      <c r="I519"/>
      <c r="J519"/>
      <c r="K519"/>
      <c r="L519"/>
      <c r="M519"/>
      <c r="N519"/>
      <c r="O519"/>
      <c r="P519"/>
      <c r="Q519"/>
    </row>
    <row r="520" spans="5:17" x14ac:dyDescent="0.35">
      <c r="E520"/>
      <c r="F520"/>
      <c r="G520"/>
      <c r="H520"/>
      <c r="I520"/>
      <c r="J520"/>
      <c r="K520"/>
      <c r="L520"/>
      <c r="M520"/>
      <c r="N520"/>
      <c r="O520"/>
      <c r="P520"/>
      <c r="Q520"/>
    </row>
    <row r="521" spans="5:17" x14ac:dyDescent="0.35">
      <c r="E521"/>
      <c r="F521"/>
      <c r="G521"/>
      <c r="H521"/>
      <c r="I521"/>
      <c r="J521"/>
      <c r="K521"/>
      <c r="L521"/>
      <c r="M521"/>
      <c r="N521"/>
      <c r="O521"/>
      <c r="P521"/>
      <c r="Q521"/>
    </row>
    <row r="522" spans="5:17" x14ac:dyDescent="0.35">
      <c r="E522"/>
      <c r="F522"/>
      <c r="G522"/>
      <c r="H522"/>
      <c r="I522"/>
      <c r="J522"/>
      <c r="K522"/>
      <c r="L522"/>
      <c r="M522"/>
      <c r="N522"/>
      <c r="O522"/>
      <c r="P522"/>
      <c r="Q522"/>
    </row>
    <row r="523" spans="5:17" x14ac:dyDescent="0.35">
      <c r="E523"/>
      <c r="F523"/>
      <c r="G523"/>
      <c r="H523"/>
      <c r="I523"/>
      <c r="J523"/>
      <c r="K523"/>
      <c r="L523"/>
      <c r="M523"/>
      <c r="N523"/>
      <c r="O523"/>
      <c r="P523"/>
      <c r="Q523"/>
    </row>
    <row r="524" spans="5:17" x14ac:dyDescent="0.35">
      <c r="E524"/>
      <c r="F524"/>
      <c r="G524"/>
      <c r="H524"/>
      <c r="I524"/>
      <c r="J524"/>
      <c r="K524"/>
      <c r="L524"/>
      <c r="M524"/>
      <c r="N524"/>
      <c r="O524"/>
      <c r="P524"/>
      <c r="Q524"/>
    </row>
    <row r="525" spans="5:17" x14ac:dyDescent="0.35">
      <c r="E525"/>
      <c r="F525"/>
      <c r="G525"/>
      <c r="H525"/>
      <c r="I525"/>
      <c r="J525"/>
      <c r="K525"/>
      <c r="L525"/>
      <c r="M525"/>
      <c r="N525"/>
      <c r="O525"/>
      <c r="P525"/>
      <c r="Q525"/>
    </row>
    <row r="526" spans="5:17" x14ac:dyDescent="0.35">
      <c r="E526"/>
      <c r="F526"/>
      <c r="G526"/>
      <c r="H526"/>
      <c r="I526"/>
      <c r="J526"/>
      <c r="K526"/>
      <c r="L526"/>
      <c r="M526"/>
      <c r="N526"/>
      <c r="O526"/>
      <c r="P526"/>
      <c r="Q526"/>
    </row>
    <row r="527" spans="5:17" x14ac:dyDescent="0.35">
      <c r="E527"/>
      <c r="F527"/>
      <c r="G527"/>
      <c r="H527"/>
      <c r="I527"/>
      <c r="J527"/>
      <c r="K527"/>
      <c r="L527"/>
      <c r="M527"/>
      <c r="N527"/>
      <c r="O527"/>
      <c r="P527"/>
      <c r="Q527"/>
    </row>
    <row r="528" spans="5:17" x14ac:dyDescent="0.35">
      <c r="E528"/>
      <c r="F528"/>
      <c r="G528"/>
      <c r="H528"/>
      <c r="I528"/>
      <c r="J528"/>
      <c r="K528"/>
      <c r="L528"/>
      <c r="M528"/>
      <c r="N528"/>
      <c r="O528"/>
      <c r="P528"/>
      <c r="Q528"/>
    </row>
    <row r="529" spans="5:17" x14ac:dyDescent="0.35">
      <c r="E529"/>
      <c r="F529"/>
      <c r="G529"/>
      <c r="H529"/>
      <c r="I529"/>
      <c r="J529"/>
      <c r="K529"/>
      <c r="L529"/>
      <c r="M529"/>
      <c r="N529"/>
      <c r="O529"/>
      <c r="P529"/>
      <c r="Q529"/>
    </row>
    <row r="530" spans="5:17" x14ac:dyDescent="0.35">
      <c r="E530"/>
      <c r="F530"/>
      <c r="G530"/>
      <c r="H530"/>
      <c r="I530"/>
      <c r="J530"/>
      <c r="K530"/>
      <c r="L530"/>
      <c r="M530"/>
      <c r="N530"/>
      <c r="O530"/>
      <c r="P530"/>
      <c r="Q530"/>
    </row>
    <row r="531" spans="5:17" x14ac:dyDescent="0.35">
      <c r="E531"/>
      <c r="F531"/>
      <c r="G531"/>
      <c r="H531"/>
      <c r="I531"/>
      <c r="J531"/>
      <c r="K531"/>
      <c r="L531"/>
      <c r="M531"/>
      <c r="N531"/>
      <c r="O531"/>
      <c r="P531"/>
      <c r="Q531"/>
    </row>
    <row r="532" spans="5:17" x14ac:dyDescent="0.35">
      <c r="E532"/>
      <c r="F532"/>
      <c r="G532"/>
      <c r="H532"/>
      <c r="I532"/>
      <c r="J532"/>
      <c r="K532"/>
      <c r="L532"/>
      <c r="M532"/>
      <c r="N532"/>
      <c r="O532"/>
      <c r="P532"/>
      <c r="Q532"/>
    </row>
    <row r="533" spans="5:17" x14ac:dyDescent="0.35">
      <c r="E533"/>
      <c r="F533"/>
      <c r="G533"/>
      <c r="H533"/>
      <c r="I533"/>
      <c r="J533"/>
      <c r="K533"/>
      <c r="L533"/>
      <c r="M533"/>
      <c r="N533"/>
      <c r="O533"/>
      <c r="P533"/>
      <c r="Q533"/>
    </row>
    <row r="534" spans="5:17" x14ac:dyDescent="0.35">
      <c r="E534"/>
      <c r="F534"/>
      <c r="G534"/>
      <c r="H534"/>
      <c r="I534"/>
      <c r="J534"/>
      <c r="K534"/>
      <c r="L534"/>
      <c r="M534"/>
      <c r="N534"/>
      <c r="O534"/>
      <c r="P534"/>
      <c r="Q534"/>
    </row>
    <row r="535" spans="5:17" x14ac:dyDescent="0.35">
      <c r="E535"/>
      <c r="F535"/>
      <c r="G535"/>
      <c r="H535"/>
      <c r="I535"/>
      <c r="J535"/>
      <c r="K535"/>
      <c r="L535"/>
      <c r="M535"/>
      <c r="N535"/>
      <c r="O535"/>
      <c r="P535"/>
      <c r="Q535"/>
    </row>
    <row r="536" spans="5:17" x14ac:dyDescent="0.35">
      <c r="E536"/>
      <c r="F536"/>
      <c r="G536"/>
      <c r="H536"/>
      <c r="I536"/>
      <c r="J536"/>
      <c r="K536"/>
      <c r="L536"/>
      <c r="M536"/>
      <c r="N536"/>
      <c r="O536"/>
      <c r="P536"/>
      <c r="Q536"/>
    </row>
    <row r="537" spans="5:17" x14ac:dyDescent="0.35">
      <c r="E537"/>
      <c r="F537"/>
      <c r="G537"/>
      <c r="H537"/>
      <c r="I537"/>
      <c r="J537"/>
      <c r="K537"/>
      <c r="L537"/>
      <c r="M537"/>
      <c r="N537"/>
      <c r="O537"/>
      <c r="P537"/>
      <c r="Q537"/>
    </row>
    <row r="538" spans="5:17" x14ac:dyDescent="0.35">
      <c r="E538"/>
      <c r="F538"/>
      <c r="G538"/>
      <c r="H538"/>
      <c r="I538"/>
      <c r="J538"/>
      <c r="K538"/>
      <c r="L538"/>
      <c r="M538"/>
      <c r="N538"/>
      <c r="O538"/>
      <c r="P538"/>
      <c r="Q538"/>
    </row>
    <row r="539" spans="5:17" x14ac:dyDescent="0.35">
      <c r="E539"/>
      <c r="F539"/>
      <c r="G539"/>
      <c r="H539"/>
      <c r="I539"/>
      <c r="J539"/>
      <c r="K539"/>
      <c r="L539"/>
      <c r="M539"/>
      <c r="N539"/>
      <c r="O539"/>
      <c r="P539"/>
      <c r="Q539"/>
    </row>
    <row r="540" spans="5:17" x14ac:dyDescent="0.35">
      <c r="E540"/>
      <c r="F540"/>
      <c r="G540"/>
      <c r="H540"/>
      <c r="I540"/>
      <c r="J540"/>
      <c r="K540"/>
      <c r="L540"/>
      <c r="M540"/>
      <c r="N540"/>
      <c r="O540"/>
      <c r="P540"/>
      <c r="Q540"/>
    </row>
    <row r="541" spans="5:17" x14ac:dyDescent="0.35">
      <c r="E541"/>
      <c r="F541"/>
      <c r="G541"/>
      <c r="H541"/>
      <c r="I541"/>
      <c r="J541"/>
      <c r="K541"/>
      <c r="L541"/>
      <c r="M541"/>
      <c r="N541"/>
      <c r="O541"/>
      <c r="P541"/>
      <c r="Q541"/>
    </row>
    <row r="542" spans="5:17" x14ac:dyDescent="0.35">
      <c r="E542"/>
      <c r="F542"/>
      <c r="G542"/>
      <c r="H542"/>
      <c r="I542"/>
      <c r="J542"/>
      <c r="K542"/>
      <c r="L542"/>
      <c r="M542"/>
      <c r="N542"/>
      <c r="O542"/>
      <c r="P542"/>
      <c r="Q542"/>
    </row>
    <row r="543" spans="5:17" x14ac:dyDescent="0.35">
      <c r="E543"/>
      <c r="F543"/>
      <c r="G543"/>
      <c r="H543"/>
      <c r="I543"/>
      <c r="J543"/>
      <c r="K543"/>
      <c r="L543"/>
      <c r="M543"/>
      <c r="N543"/>
      <c r="O543"/>
      <c r="P543"/>
      <c r="Q543"/>
    </row>
    <row r="544" spans="5:17" x14ac:dyDescent="0.35">
      <c r="E544"/>
      <c r="F544"/>
      <c r="G544"/>
      <c r="H544"/>
      <c r="I544"/>
      <c r="J544"/>
      <c r="K544"/>
      <c r="L544"/>
      <c r="M544"/>
      <c r="N544"/>
      <c r="O544"/>
      <c r="P544"/>
      <c r="Q544"/>
    </row>
    <row r="545" spans="5:17" x14ac:dyDescent="0.35">
      <c r="E545"/>
      <c r="F545"/>
      <c r="G545"/>
      <c r="H545"/>
      <c r="I545"/>
      <c r="J545"/>
      <c r="K545"/>
      <c r="L545"/>
      <c r="M545"/>
      <c r="N545"/>
      <c r="O545"/>
      <c r="P545"/>
      <c r="Q545"/>
    </row>
    <row r="546" spans="5:17" x14ac:dyDescent="0.35">
      <c r="E546"/>
      <c r="F546"/>
      <c r="G546"/>
      <c r="H546"/>
      <c r="I546"/>
      <c r="J546"/>
      <c r="K546"/>
      <c r="L546"/>
      <c r="M546"/>
      <c r="N546"/>
      <c r="O546"/>
      <c r="P546"/>
      <c r="Q546"/>
    </row>
    <row r="547" spans="5:17" x14ac:dyDescent="0.35">
      <c r="E547"/>
      <c r="F547"/>
      <c r="G547"/>
      <c r="H547"/>
      <c r="I547"/>
      <c r="J547"/>
      <c r="K547"/>
      <c r="L547"/>
      <c r="M547"/>
      <c r="N547"/>
      <c r="O547"/>
      <c r="P547"/>
      <c r="Q547"/>
    </row>
    <row r="548" spans="5:17" x14ac:dyDescent="0.35">
      <c r="E548"/>
      <c r="F548"/>
      <c r="G548"/>
      <c r="H548"/>
      <c r="I548"/>
      <c r="J548"/>
      <c r="K548"/>
      <c r="L548"/>
      <c r="M548"/>
      <c r="N548"/>
      <c r="O548"/>
      <c r="P548"/>
      <c r="Q548"/>
    </row>
    <row r="549" spans="5:17" x14ac:dyDescent="0.35">
      <c r="E549"/>
      <c r="F549"/>
      <c r="G549"/>
      <c r="H549"/>
      <c r="I549"/>
      <c r="J549"/>
      <c r="K549"/>
      <c r="L549"/>
      <c r="M549"/>
      <c r="N549"/>
      <c r="O549"/>
      <c r="P549"/>
      <c r="Q549"/>
    </row>
    <row r="550" spans="5:17" x14ac:dyDescent="0.35">
      <c r="E550"/>
      <c r="F550"/>
      <c r="G550"/>
      <c r="H550"/>
      <c r="I550"/>
      <c r="J550"/>
      <c r="K550"/>
      <c r="L550"/>
      <c r="M550"/>
      <c r="N550"/>
      <c r="O550"/>
      <c r="P550"/>
      <c r="Q550"/>
    </row>
    <row r="551" spans="5:17" x14ac:dyDescent="0.35">
      <c r="E551"/>
      <c r="F551"/>
      <c r="G551"/>
      <c r="H551"/>
      <c r="I551"/>
      <c r="J551"/>
      <c r="K551"/>
      <c r="L551"/>
      <c r="M551"/>
      <c r="N551"/>
      <c r="O551"/>
      <c r="P551"/>
      <c r="Q551"/>
    </row>
    <row r="552" spans="5:17" x14ac:dyDescent="0.35">
      <c r="E552"/>
      <c r="F552"/>
      <c r="G552"/>
      <c r="H552"/>
      <c r="I552"/>
      <c r="J552"/>
      <c r="K552"/>
      <c r="L552"/>
      <c r="M552"/>
      <c r="N552"/>
      <c r="O552"/>
      <c r="P552"/>
      <c r="Q552"/>
    </row>
    <row r="553" spans="5:17" x14ac:dyDescent="0.35">
      <c r="E553"/>
      <c r="F553"/>
      <c r="G553"/>
      <c r="H553"/>
      <c r="I553"/>
      <c r="J553"/>
      <c r="K553"/>
      <c r="L553"/>
      <c r="M553"/>
      <c r="N553"/>
      <c r="O553"/>
      <c r="P553"/>
      <c r="Q553"/>
    </row>
    <row r="554" spans="5:17" x14ac:dyDescent="0.35">
      <c r="E554"/>
      <c r="F554"/>
      <c r="G554"/>
      <c r="H554"/>
      <c r="I554"/>
      <c r="J554"/>
      <c r="K554"/>
      <c r="L554"/>
      <c r="M554"/>
      <c r="N554"/>
      <c r="O554"/>
      <c r="P554"/>
      <c r="Q554"/>
    </row>
    <row r="555" spans="5:17" x14ac:dyDescent="0.35">
      <c r="E555"/>
      <c r="F555"/>
      <c r="G555"/>
      <c r="H555"/>
      <c r="I555"/>
      <c r="J555"/>
      <c r="K555"/>
      <c r="L555"/>
      <c r="M555"/>
      <c r="N555"/>
      <c r="O555"/>
      <c r="P555"/>
      <c r="Q555"/>
    </row>
    <row r="556" spans="5:17" x14ac:dyDescent="0.35">
      <c r="E556"/>
      <c r="F556"/>
      <c r="G556"/>
      <c r="H556"/>
      <c r="I556"/>
      <c r="J556"/>
      <c r="K556"/>
      <c r="L556"/>
      <c r="M556"/>
      <c r="N556"/>
      <c r="O556"/>
      <c r="P556"/>
      <c r="Q556"/>
    </row>
    <row r="557" spans="5:17" x14ac:dyDescent="0.35">
      <c r="E557"/>
      <c r="F557"/>
      <c r="G557"/>
      <c r="H557"/>
      <c r="I557"/>
      <c r="J557"/>
      <c r="K557"/>
      <c r="L557"/>
      <c r="M557"/>
      <c r="N557"/>
      <c r="O557"/>
      <c r="P557"/>
      <c r="Q557"/>
    </row>
    <row r="558" spans="5:17" x14ac:dyDescent="0.35">
      <c r="E558"/>
      <c r="F558"/>
      <c r="G558"/>
      <c r="H558"/>
      <c r="I558"/>
      <c r="J558"/>
      <c r="K558"/>
      <c r="L558"/>
      <c r="M558"/>
      <c r="N558"/>
      <c r="O558"/>
      <c r="P558"/>
      <c r="Q558"/>
    </row>
    <row r="559" spans="5:17" x14ac:dyDescent="0.35">
      <c r="E559"/>
      <c r="F559"/>
      <c r="G559"/>
      <c r="H559"/>
      <c r="I559"/>
      <c r="J559"/>
      <c r="K559"/>
      <c r="L559"/>
      <c r="M559"/>
      <c r="N559"/>
      <c r="O559"/>
      <c r="P559"/>
      <c r="Q559"/>
    </row>
    <row r="560" spans="5:17" x14ac:dyDescent="0.35">
      <c r="E560"/>
      <c r="F560"/>
      <c r="G560"/>
      <c r="H560"/>
      <c r="I560"/>
      <c r="J560"/>
      <c r="K560"/>
      <c r="L560"/>
      <c r="M560"/>
      <c r="N560"/>
      <c r="O560"/>
      <c r="P560"/>
      <c r="Q560"/>
    </row>
    <row r="561" spans="5:17" x14ac:dyDescent="0.35">
      <c r="E561"/>
      <c r="F561"/>
      <c r="G561"/>
      <c r="H561"/>
      <c r="I561"/>
      <c r="J561"/>
      <c r="K561"/>
      <c r="L561"/>
      <c r="M561"/>
      <c r="N561"/>
      <c r="O561"/>
      <c r="P561"/>
      <c r="Q561"/>
    </row>
    <row r="562" spans="5:17" x14ac:dyDescent="0.35">
      <c r="E562"/>
      <c r="F562"/>
      <c r="G562"/>
      <c r="H562"/>
      <c r="I562"/>
      <c r="J562"/>
      <c r="K562"/>
      <c r="L562"/>
      <c r="M562"/>
      <c r="N562"/>
      <c r="O562"/>
      <c r="P562"/>
      <c r="Q562"/>
    </row>
    <row r="563" spans="5:17" x14ac:dyDescent="0.35">
      <c r="E563"/>
      <c r="F563"/>
      <c r="G563"/>
      <c r="H563"/>
      <c r="I563"/>
      <c r="J563"/>
      <c r="K563"/>
      <c r="L563"/>
      <c r="M563"/>
      <c r="N563"/>
      <c r="O563"/>
      <c r="P563"/>
      <c r="Q563"/>
    </row>
    <row r="564" spans="5:17" x14ac:dyDescent="0.35">
      <c r="E564"/>
      <c r="F564"/>
      <c r="G564"/>
      <c r="H564"/>
      <c r="I564"/>
      <c r="J564"/>
      <c r="K564"/>
      <c r="L564"/>
      <c r="M564"/>
      <c r="N564"/>
      <c r="O564"/>
      <c r="P564"/>
      <c r="Q564"/>
    </row>
    <row r="565" spans="5:17" x14ac:dyDescent="0.35">
      <c r="E565"/>
      <c r="F565"/>
      <c r="G565"/>
      <c r="H565"/>
      <c r="I565"/>
      <c r="J565"/>
      <c r="K565"/>
      <c r="L565"/>
      <c r="M565"/>
      <c r="N565"/>
      <c r="O565"/>
      <c r="P565"/>
      <c r="Q565"/>
    </row>
    <row r="566" spans="5:17" x14ac:dyDescent="0.35">
      <c r="E566"/>
      <c r="F566"/>
      <c r="G566"/>
      <c r="H566"/>
      <c r="I566"/>
      <c r="J566"/>
      <c r="K566"/>
      <c r="L566"/>
      <c r="M566"/>
      <c r="N566"/>
      <c r="O566"/>
      <c r="P566"/>
      <c r="Q566"/>
    </row>
    <row r="567" spans="5:17" x14ac:dyDescent="0.35">
      <c r="E567"/>
      <c r="F567"/>
      <c r="G567"/>
      <c r="H567"/>
      <c r="I567"/>
      <c r="J567"/>
      <c r="K567"/>
      <c r="L567"/>
      <c r="M567"/>
      <c r="N567"/>
      <c r="O567"/>
      <c r="P567"/>
      <c r="Q567"/>
    </row>
    <row r="568" spans="5:17" x14ac:dyDescent="0.35">
      <c r="E568"/>
      <c r="F568"/>
      <c r="G568"/>
      <c r="H568"/>
      <c r="I568"/>
      <c r="J568"/>
      <c r="K568"/>
      <c r="L568"/>
      <c r="M568"/>
      <c r="N568"/>
      <c r="O568"/>
      <c r="P568"/>
      <c r="Q568"/>
    </row>
    <row r="569" spans="5:17" x14ac:dyDescent="0.35">
      <c r="E569"/>
      <c r="F569"/>
      <c r="G569"/>
      <c r="H569"/>
      <c r="I569"/>
      <c r="J569"/>
      <c r="K569"/>
      <c r="L569"/>
      <c r="M569"/>
      <c r="N569"/>
      <c r="O569"/>
      <c r="P569"/>
      <c r="Q569"/>
    </row>
    <row r="570" spans="5:17" x14ac:dyDescent="0.35">
      <c r="E570"/>
      <c r="F570"/>
      <c r="G570"/>
      <c r="H570"/>
      <c r="I570"/>
      <c r="J570"/>
      <c r="K570"/>
      <c r="L570"/>
      <c r="M570"/>
      <c r="N570"/>
      <c r="O570"/>
      <c r="P570"/>
      <c r="Q570"/>
    </row>
    <row r="571" spans="5:17" x14ac:dyDescent="0.35">
      <c r="E571"/>
      <c r="F571"/>
      <c r="G571"/>
      <c r="H571"/>
      <c r="I571"/>
      <c r="J571"/>
      <c r="K571"/>
      <c r="L571"/>
      <c r="M571"/>
      <c r="N571"/>
      <c r="O571"/>
      <c r="P571"/>
      <c r="Q571"/>
    </row>
    <row r="572" spans="5:17" x14ac:dyDescent="0.35">
      <c r="E572"/>
      <c r="F572"/>
      <c r="G572"/>
      <c r="H572"/>
      <c r="I572"/>
      <c r="J572"/>
      <c r="K572"/>
      <c r="L572"/>
      <c r="M572"/>
      <c r="N572"/>
      <c r="O572"/>
      <c r="P572"/>
      <c r="Q572"/>
    </row>
    <row r="573" spans="5:17" x14ac:dyDescent="0.35">
      <c r="E573"/>
      <c r="F573"/>
      <c r="G573"/>
      <c r="H573"/>
      <c r="I573"/>
      <c r="J573"/>
      <c r="K573"/>
      <c r="L573"/>
      <c r="M573"/>
      <c r="N573"/>
      <c r="O573"/>
      <c r="P573"/>
      <c r="Q573"/>
    </row>
    <row r="574" spans="5:17" x14ac:dyDescent="0.35">
      <c r="E574"/>
      <c r="F574"/>
      <c r="G574"/>
      <c r="H574"/>
      <c r="I574"/>
      <c r="J574"/>
      <c r="K574"/>
      <c r="L574"/>
      <c r="M574"/>
      <c r="N574"/>
      <c r="O574"/>
      <c r="P574"/>
      <c r="Q574"/>
    </row>
    <row r="575" spans="5:17" x14ac:dyDescent="0.35">
      <c r="E575"/>
      <c r="F575"/>
      <c r="G575"/>
      <c r="H575"/>
      <c r="I575"/>
      <c r="J575"/>
      <c r="K575"/>
      <c r="L575"/>
      <c r="M575"/>
      <c r="N575"/>
      <c r="O575"/>
      <c r="P575"/>
      <c r="Q575"/>
    </row>
    <row r="576" spans="5:17" x14ac:dyDescent="0.35">
      <c r="E576"/>
      <c r="F576"/>
      <c r="G576"/>
      <c r="H576"/>
      <c r="I576"/>
      <c r="J576"/>
      <c r="K576"/>
      <c r="L576"/>
      <c r="M576"/>
      <c r="N576"/>
      <c r="O576"/>
      <c r="P576"/>
      <c r="Q576"/>
    </row>
    <row r="577" spans="5:17" x14ac:dyDescent="0.35">
      <c r="E577"/>
      <c r="F577"/>
      <c r="G577"/>
      <c r="H577"/>
      <c r="I577"/>
      <c r="J577"/>
      <c r="K577"/>
      <c r="L577"/>
      <c r="M577"/>
      <c r="N577"/>
      <c r="O577"/>
      <c r="P577"/>
      <c r="Q577"/>
    </row>
    <row r="578" spans="5:17" x14ac:dyDescent="0.35">
      <c r="E578"/>
      <c r="F578"/>
      <c r="G578"/>
      <c r="H578"/>
      <c r="I578"/>
      <c r="J578"/>
      <c r="K578"/>
      <c r="L578"/>
      <c r="M578"/>
      <c r="N578"/>
      <c r="O578"/>
      <c r="P578"/>
      <c r="Q578"/>
    </row>
    <row r="579" spans="5:17" x14ac:dyDescent="0.35">
      <c r="E579"/>
      <c r="F579"/>
      <c r="G579"/>
      <c r="H579"/>
      <c r="I579"/>
      <c r="J579"/>
      <c r="K579"/>
      <c r="L579"/>
      <c r="M579"/>
      <c r="N579"/>
      <c r="O579"/>
      <c r="P579"/>
      <c r="Q579"/>
    </row>
    <row r="580" spans="5:17" x14ac:dyDescent="0.35">
      <c r="E580"/>
      <c r="F580"/>
      <c r="G580"/>
      <c r="H580"/>
      <c r="I580"/>
      <c r="J580"/>
      <c r="K580"/>
      <c r="L580"/>
      <c r="M580"/>
      <c r="N580"/>
      <c r="O580"/>
      <c r="P580"/>
      <c r="Q580"/>
    </row>
    <row r="581" spans="5:17" x14ac:dyDescent="0.35">
      <c r="E581"/>
      <c r="F581"/>
      <c r="G581"/>
      <c r="H581"/>
      <c r="I581"/>
      <c r="J581"/>
      <c r="K581"/>
      <c r="L581"/>
      <c r="M581"/>
      <c r="N581"/>
      <c r="O581"/>
      <c r="P581"/>
      <c r="Q581"/>
    </row>
    <row r="582" spans="5:17" x14ac:dyDescent="0.35">
      <c r="E582"/>
      <c r="F582"/>
      <c r="G582"/>
      <c r="H582"/>
      <c r="I582"/>
      <c r="J582"/>
      <c r="K582"/>
      <c r="L582"/>
      <c r="M582"/>
      <c r="N582"/>
      <c r="O582"/>
      <c r="P582"/>
      <c r="Q582"/>
    </row>
    <row r="583" spans="5:17" x14ac:dyDescent="0.35">
      <c r="E583"/>
      <c r="F583"/>
      <c r="G583"/>
      <c r="H583"/>
      <c r="I583"/>
      <c r="J583"/>
      <c r="K583"/>
      <c r="L583"/>
      <c r="M583"/>
      <c r="N583"/>
      <c r="O583"/>
      <c r="P583"/>
      <c r="Q583"/>
    </row>
    <row r="584" spans="5:17" x14ac:dyDescent="0.35">
      <c r="E584"/>
      <c r="F584"/>
      <c r="G584"/>
      <c r="H584"/>
      <c r="I584"/>
      <c r="J584"/>
      <c r="K584"/>
      <c r="L584"/>
      <c r="M584"/>
      <c r="N584"/>
      <c r="O584"/>
      <c r="P584"/>
      <c r="Q584"/>
    </row>
    <row r="585" spans="5:17" x14ac:dyDescent="0.35">
      <c r="E585"/>
      <c r="F585"/>
      <c r="G585"/>
      <c r="H585"/>
      <c r="I585"/>
      <c r="J585"/>
      <c r="K585"/>
      <c r="L585"/>
      <c r="M585"/>
      <c r="N585"/>
      <c r="O585"/>
      <c r="P585"/>
      <c r="Q585"/>
    </row>
    <row r="586" spans="5:17" x14ac:dyDescent="0.35">
      <c r="E586"/>
      <c r="F586"/>
      <c r="G586"/>
      <c r="H586"/>
      <c r="I586"/>
      <c r="J586"/>
      <c r="K586"/>
      <c r="L586"/>
      <c r="M586"/>
      <c r="N586"/>
      <c r="O586"/>
      <c r="P586"/>
      <c r="Q586"/>
    </row>
    <row r="587" spans="5:17" x14ac:dyDescent="0.35">
      <c r="E587"/>
      <c r="F587"/>
      <c r="G587"/>
      <c r="H587"/>
      <c r="I587"/>
      <c r="J587"/>
      <c r="K587"/>
      <c r="L587"/>
      <c r="M587"/>
      <c r="N587"/>
      <c r="O587"/>
      <c r="P587"/>
      <c r="Q587"/>
    </row>
    <row r="588" spans="5:17" x14ac:dyDescent="0.35">
      <c r="E588"/>
      <c r="F588"/>
      <c r="G588"/>
      <c r="H588"/>
      <c r="I588"/>
      <c r="J588"/>
      <c r="K588"/>
      <c r="L588"/>
      <c r="M588"/>
      <c r="N588"/>
      <c r="O588"/>
      <c r="P588"/>
      <c r="Q588"/>
    </row>
    <row r="589" spans="5:17" x14ac:dyDescent="0.35">
      <c r="E589"/>
      <c r="F589"/>
      <c r="G589"/>
      <c r="H589"/>
      <c r="I589"/>
      <c r="J589"/>
      <c r="K589"/>
      <c r="L589"/>
      <c r="M589"/>
      <c r="N589"/>
      <c r="O589"/>
      <c r="P589"/>
      <c r="Q589"/>
    </row>
    <row r="590" spans="5:17" x14ac:dyDescent="0.35">
      <c r="E590"/>
      <c r="F590"/>
      <c r="G590"/>
      <c r="H590"/>
      <c r="I590"/>
      <c r="J590"/>
      <c r="K590"/>
      <c r="L590"/>
      <c r="M590"/>
      <c r="N590"/>
      <c r="O590"/>
      <c r="P590"/>
      <c r="Q590"/>
    </row>
    <row r="591" spans="5:17" x14ac:dyDescent="0.35">
      <c r="E591"/>
      <c r="F591"/>
      <c r="G591"/>
      <c r="H591"/>
      <c r="I591"/>
      <c r="J591"/>
      <c r="K591"/>
      <c r="L591"/>
      <c r="M591"/>
      <c r="N591"/>
      <c r="O591"/>
      <c r="P591"/>
      <c r="Q591"/>
    </row>
    <row r="592" spans="5:17" x14ac:dyDescent="0.35">
      <c r="E592"/>
      <c r="F592"/>
      <c r="G592"/>
      <c r="H592"/>
      <c r="I592"/>
      <c r="J592"/>
      <c r="K592"/>
      <c r="L592"/>
      <c r="M592"/>
      <c r="N592"/>
      <c r="O592"/>
      <c r="P592"/>
      <c r="Q592"/>
    </row>
    <row r="593" spans="5:17" x14ac:dyDescent="0.35">
      <c r="E593"/>
      <c r="F593"/>
      <c r="G593"/>
      <c r="H593"/>
      <c r="I593"/>
      <c r="J593"/>
      <c r="K593"/>
      <c r="L593"/>
      <c r="M593"/>
      <c r="N593"/>
      <c r="O593"/>
      <c r="P593"/>
      <c r="Q593"/>
    </row>
    <row r="594" spans="5:17" x14ac:dyDescent="0.35">
      <c r="E594"/>
      <c r="F594"/>
      <c r="G594"/>
      <c r="H594"/>
      <c r="I594"/>
      <c r="J594"/>
      <c r="K594"/>
      <c r="L594"/>
      <c r="M594"/>
      <c r="N594"/>
      <c r="O594"/>
      <c r="P594"/>
      <c r="Q594"/>
    </row>
    <row r="595" spans="5:17" x14ac:dyDescent="0.35">
      <c r="E595"/>
      <c r="F595"/>
      <c r="G595"/>
      <c r="H595"/>
      <c r="I595"/>
      <c r="J595"/>
      <c r="K595"/>
      <c r="L595"/>
      <c r="M595"/>
      <c r="N595"/>
      <c r="O595"/>
      <c r="P595"/>
      <c r="Q595"/>
    </row>
    <row r="596" spans="5:17" x14ac:dyDescent="0.35">
      <c r="E596"/>
      <c r="F596"/>
      <c r="G596"/>
      <c r="H596"/>
      <c r="I596"/>
      <c r="J596"/>
      <c r="K596"/>
      <c r="L596"/>
      <c r="M596"/>
      <c r="N596"/>
      <c r="O596"/>
      <c r="P596"/>
      <c r="Q596"/>
    </row>
    <row r="597" spans="5:17" x14ac:dyDescent="0.35">
      <c r="E597"/>
      <c r="F597"/>
      <c r="G597"/>
      <c r="H597"/>
      <c r="I597"/>
      <c r="J597"/>
      <c r="K597"/>
      <c r="L597"/>
      <c r="M597"/>
      <c r="N597"/>
      <c r="O597"/>
      <c r="P597"/>
      <c r="Q597"/>
    </row>
    <row r="598" spans="5:17" x14ac:dyDescent="0.35">
      <c r="E598"/>
      <c r="F598"/>
      <c r="G598"/>
      <c r="H598"/>
      <c r="I598"/>
      <c r="J598"/>
      <c r="K598"/>
      <c r="L598"/>
      <c r="M598"/>
      <c r="N598"/>
      <c r="O598"/>
      <c r="P598"/>
      <c r="Q598"/>
    </row>
    <row r="599" spans="5:17" x14ac:dyDescent="0.35">
      <c r="E599"/>
      <c r="F599"/>
      <c r="G599"/>
      <c r="H599"/>
      <c r="I599"/>
      <c r="J599"/>
      <c r="K599"/>
      <c r="L599"/>
      <c r="M599"/>
      <c r="N599"/>
      <c r="O599"/>
      <c r="P599"/>
      <c r="Q599"/>
    </row>
    <row r="600" spans="5:17" x14ac:dyDescent="0.35">
      <c r="E600"/>
      <c r="F600"/>
      <c r="G600"/>
      <c r="H600"/>
      <c r="I600"/>
      <c r="J600"/>
      <c r="K600"/>
      <c r="L600"/>
      <c r="M600"/>
      <c r="N600"/>
      <c r="O600"/>
      <c r="P600"/>
      <c r="Q600"/>
    </row>
    <row r="601" spans="5:17" x14ac:dyDescent="0.35">
      <c r="E601"/>
      <c r="F601"/>
      <c r="G601"/>
      <c r="H601"/>
      <c r="I601"/>
      <c r="J601"/>
      <c r="K601"/>
      <c r="L601"/>
      <c r="M601"/>
      <c r="N601"/>
      <c r="O601"/>
      <c r="P601"/>
      <c r="Q601"/>
    </row>
    <row r="602" spans="5:17" x14ac:dyDescent="0.35">
      <c r="E602"/>
      <c r="F602"/>
      <c r="G602"/>
      <c r="H602"/>
      <c r="I602"/>
      <c r="J602"/>
      <c r="K602"/>
      <c r="L602"/>
      <c r="M602"/>
      <c r="N602"/>
      <c r="O602"/>
      <c r="P602"/>
      <c r="Q602"/>
    </row>
    <row r="603" spans="5:17" x14ac:dyDescent="0.35">
      <c r="E603"/>
      <c r="F603"/>
      <c r="G603"/>
      <c r="H603"/>
      <c r="I603"/>
      <c r="J603"/>
      <c r="K603"/>
      <c r="L603"/>
      <c r="M603"/>
      <c r="N603"/>
      <c r="O603"/>
      <c r="P603"/>
      <c r="Q603"/>
    </row>
    <row r="604" spans="5:17" x14ac:dyDescent="0.35">
      <c r="E604"/>
      <c r="F604"/>
      <c r="G604"/>
      <c r="H604"/>
      <c r="I604"/>
      <c r="J604"/>
      <c r="K604"/>
      <c r="L604"/>
      <c r="M604"/>
      <c r="N604"/>
      <c r="O604"/>
      <c r="P604"/>
      <c r="Q604"/>
    </row>
    <row r="605" spans="5:17" x14ac:dyDescent="0.35">
      <c r="E605"/>
      <c r="F605"/>
      <c r="G605"/>
      <c r="H605"/>
      <c r="I605"/>
      <c r="J605"/>
      <c r="K605"/>
      <c r="L605"/>
      <c r="M605"/>
      <c r="N605"/>
      <c r="O605"/>
      <c r="P605"/>
      <c r="Q605"/>
    </row>
    <row r="606" spans="5:17" x14ac:dyDescent="0.35">
      <c r="E606"/>
      <c r="F606"/>
      <c r="G606"/>
      <c r="H606"/>
      <c r="I606"/>
      <c r="J606"/>
      <c r="K606"/>
      <c r="L606"/>
      <c r="M606"/>
      <c r="N606"/>
      <c r="O606"/>
      <c r="P606"/>
      <c r="Q606"/>
    </row>
    <row r="607" spans="5:17" x14ac:dyDescent="0.35">
      <c r="E607"/>
      <c r="F607"/>
      <c r="G607"/>
      <c r="H607"/>
      <c r="I607"/>
      <c r="J607"/>
      <c r="K607"/>
      <c r="L607"/>
      <c r="M607"/>
      <c r="N607"/>
      <c r="O607"/>
      <c r="P607"/>
      <c r="Q607"/>
    </row>
    <row r="608" spans="5:17" x14ac:dyDescent="0.35">
      <c r="E608"/>
      <c r="F608"/>
      <c r="G608"/>
      <c r="H608"/>
      <c r="I608"/>
      <c r="J608"/>
      <c r="K608"/>
      <c r="L608"/>
      <c r="M608"/>
      <c r="N608"/>
      <c r="O608"/>
      <c r="P608"/>
      <c r="Q608"/>
    </row>
    <row r="609" spans="5:17" x14ac:dyDescent="0.35">
      <c r="E609"/>
      <c r="F609"/>
      <c r="G609"/>
      <c r="H609"/>
      <c r="I609"/>
      <c r="J609"/>
      <c r="K609"/>
      <c r="L609"/>
      <c r="M609"/>
      <c r="N609"/>
      <c r="O609"/>
      <c r="P609"/>
      <c r="Q609"/>
    </row>
    <row r="610" spans="5:17" x14ac:dyDescent="0.35">
      <c r="E610"/>
      <c r="F610"/>
      <c r="G610"/>
      <c r="H610"/>
      <c r="I610"/>
      <c r="J610"/>
      <c r="K610"/>
      <c r="L610"/>
      <c r="M610"/>
      <c r="N610"/>
      <c r="O610"/>
      <c r="P610"/>
      <c r="Q610"/>
    </row>
    <row r="611" spans="5:17" x14ac:dyDescent="0.35">
      <c r="E611"/>
      <c r="F611"/>
      <c r="G611"/>
      <c r="H611"/>
      <c r="I611"/>
      <c r="J611"/>
      <c r="K611"/>
      <c r="L611"/>
      <c r="M611"/>
      <c r="N611"/>
      <c r="O611"/>
      <c r="P611"/>
      <c r="Q611"/>
    </row>
    <row r="612" spans="5:17" x14ac:dyDescent="0.35">
      <c r="E612"/>
      <c r="F612"/>
      <c r="G612"/>
      <c r="H612"/>
      <c r="I612"/>
      <c r="J612"/>
      <c r="K612"/>
      <c r="L612"/>
      <c r="M612"/>
      <c r="N612"/>
      <c r="O612"/>
      <c r="P612"/>
      <c r="Q612"/>
    </row>
    <row r="613" spans="5:17" x14ac:dyDescent="0.35">
      <c r="E613"/>
      <c r="F613"/>
      <c r="G613"/>
      <c r="H613"/>
      <c r="I613"/>
      <c r="J613"/>
      <c r="K613"/>
      <c r="L613"/>
      <c r="M613"/>
      <c r="N613"/>
      <c r="O613"/>
      <c r="P613"/>
      <c r="Q613"/>
    </row>
    <row r="614" spans="5:17" x14ac:dyDescent="0.35">
      <c r="E614"/>
      <c r="F614"/>
      <c r="G614"/>
      <c r="H614"/>
      <c r="I614"/>
      <c r="J614"/>
      <c r="K614"/>
      <c r="L614"/>
      <c r="M614"/>
      <c r="N614"/>
      <c r="O614"/>
      <c r="P614"/>
      <c r="Q614"/>
    </row>
    <row r="615" spans="5:17" x14ac:dyDescent="0.35">
      <c r="E615"/>
      <c r="F615"/>
      <c r="G615"/>
      <c r="H615"/>
      <c r="I615"/>
      <c r="J615"/>
      <c r="K615"/>
      <c r="L615"/>
      <c r="M615"/>
      <c r="N615"/>
      <c r="O615"/>
      <c r="P615"/>
      <c r="Q615"/>
    </row>
    <row r="616" spans="5:17" x14ac:dyDescent="0.35">
      <c r="E616"/>
      <c r="F616"/>
      <c r="G616"/>
      <c r="H616"/>
      <c r="I616"/>
      <c r="J616"/>
      <c r="K616"/>
      <c r="L616"/>
      <c r="M616"/>
      <c r="N616"/>
      <c r="O616"/>
      <c r="P616"/>
      <c r="Q616"/>
    </row>
    <row r="617" spans="5:17" x14ac:dyDescent="0.35">
      <c r="E617"/>
      <c r="F617"/>
      <c r="G617"/>
      <c r="H617"/>
      <c r="I617"/>
      <c r="J617"/>
      <c r="K617"/>
      <c r="L617"/>
      <c r="M617"/>
      <c r="N617"/>
      <c r="O617"/>
      <c r="P617"/>
      <c r="Q617"/>
    </row>
    <row r="618" spans="5:17" x14ac:dyDescent="0.35">
      <c r="E618"/>
      <c r="F618"/>
      <c r="G618"/>
      <c r="H618"/>
      <c r="I618"/>
      <c r="J618"/>
      <c r="K618"/>
      <c r="L618"/>
      <c r="M618"/>
      <c r="N618"/>
      <c r="O618"/>
      <c r="P618"/>
      <c r="Q618"/>
    </row>
    <row r="619" spans="5:17" x14ac:dyDescent="0.35">
      <c r="E619"/>
      <c r="F619"/>
      <c r="G619"/>
      <c r="H619"/>
      <c r="I619"/>
      <c r="J619"/>
      <c r="K619"/>
      <c r="L619"/>
      <c r="M619"/>
      <c r="N619"/>
      <c r="O619"/>
      <c r="P619"/>
      <c r="Q619"/>
    </row>
    <row r="620" spans="5:17" x14ac:dyDescent="0.35">
      <c r="E620"/>
      <c r="F620"/>
      <c r="G620"/>
      <c r="H620"/>
      <c r="I620"/>
      <c r="J620"/>
      <c r="K620"/>
      <c r="L620"/>
      <c r="M620"/>
      <c r="N620"/>
      <c r="O620"/>
      <c r="P620"/>
      <c r="Q620"/>
    </row>
    <row r="621" spans="5:17" x14ac:dyDescent="0.35">
      <c r="E621"/>
      <c r="F621"/>
      <c r="G621"/>
      <c r="H621"/>
      <c r="I621"/>
      <c r="J621"/>
      <c r="K621"/>
      <c r="L621"/>
      <c r="M621"/>
      <c r="N621"/>
      <c r="O621"/>
      <c r="P621"/>
      <c r="Q621"/>
    </row>
    <row r="622" spans="5:17" x14ac:dyDescent="0.35">
      <c r="E622"/>
      <c r="F622"/>
      <c r="G622"/>
      <c r="H622"/>
      <c r="I622"/>
      <c r="J622"/>
      <c r="K622"/>
      <c r="L622"/>
      <c r="M622"/>
      <c r="N622"/>
      <c r="O622"/>
      <c r="P622"/>
      <c r="Q622"/>
    </row>
    <row r="623" spans="5:17" x14ac:dyDescent="0.35">
      <c r="E623"/>
      <c r="F623"/>
      <c r="G623"/>
      <c r="H623"/>
      <c r="I623"/>
      <c r="J623"/>
      <c r="K623"/>
      <c r="L623"/>
      <c r="M623"/>
      <c r="N623"/>
      <c r="O623"/>
      <c r="P623"/>
      <c r="Q623"/>
    </row>
    <row r="624" spans="5:17" x14ac:dyDescent="0.35">
      <c r="E624"/>
      <c r="F624"/>
      <c r="G624"/>
      <c r="H624"/>
      <c r="I624"/>
      <c r="J624"/>
      <c r="K624"/>
      <c r="L624"/>
      <c r="M624"/>
      <c r="N624"/>
      <c r="O624"/>
      <c r="P624"/>
      <c r="Q624"/>
    </row>
    <row r="625" spans="5:17" x14ac:dyDescent="0.35">
      <c r="E625"/>
      <c r="F625"/>
      <c r="G625"/>
      <c r="H625"/>
      <c r="I625"/>
      <c r="J625"/>
      <c r="K625"/>
      <c r="L625"/>
      <c r="M625"/>
      <c r="N625"/>
      <c r="O625"/>
      <c r="P625"/>
      <c r="Q625"/>
    </row>
    <row r="626" spans="5:17" x14ac:dyDescent="0.35">
      <c r="E626"/>
      <c r="F626"/>
      <c r="G626"/>
      <c r="H626"/>
      <c r="I626"/>
      <c r="J626"/>
      <c r="K626"/>
      <c r="L626"/>
      <c r="M626"/>
      <c r="N626"/>
      <c r="O626"/>
      <c r="P626"/>
      <c r="Q626"/>
    </row>
    <row r="627" spans="5:17" x14ac:dyDescent="0.35">
      <c r="E627"/>
      <c r="F627"/>
      <c r="G627"/>
      <c r="H627"/>
      <c r="I627"/>
      <c r="J627"/>
      <c r="K627"/>
      <c r="L627"/>
      <c r="M627"/>
      <c r="N627"/>
      <c r="O627"/>
      <c r="P627"/>
      <c r="Q627"/>
    </row>
    <row r="628" spans="5:17" x14ac:dyDescent="0.35">
      <c r="E628"/>
      <c r="F628"/>
      <c r="G628"/>
      <c r="H628"/>
      <c r="I628"/>
      <c r="J628"/>
      <c r="K628"/>
      <c r="L628"/>
      <c r="M628"/>
      <c r="N628"/>
      <c r="O628"/>
      <c r="P628"/>
      <c r="Q628"/>
    </row>
    <row r="629" spans="5:17" x14ac:dyDescent="0.35">
      <c r="E629"/>
      <c r="F629"/>
      <c r="G629"/>
      <c r="H629"/>
      <c r="I629"/>
      <c r="J629"/>
      <c r="K629"/>
      <c r="L629"/>
      <c r="M629"/>
      <c r="N629"/>
      <c r="O629"/>
      <c r="P629"/>
      <c r="Q629"/>
    </row>
    <row r="630" spans="5:17" x14ac:dyDescent="0.35">
      <c r="E630"/>
      <c r="F630"/>
      <c r="G630"/>
      <c r="H630"/>
      <c r="I630"/>
      <c r="J630"/>
      <c r="K630"/>
      <c r="L630"/>
      <c r="M630"/>
      <c r="N630"/>
      <c r="O630"/>
      <c r="P630"/>
      <c r="Q630"/>
    </row>
    <row r="631" spans="5:17" x14ac:dyDescent="0.35">
      <c r="E631"/>
      <c r="F631"/>
      <c r="G631"/>
      <c r="H631"/>
      <c r="I631"/>
      <c r="J631"/>
      <c r="K631"/>
      <c r="L631"/>
      <c r="M631"/>
      <c r="N631"/>
      <c r="O631"/>
      <c r="P631"/>
      <c r="Q631"/>
    </row>
    <row r="632" spans="5:17" x14ac:dyDescent="0.35">
      <c r="E632"/>
      <c r="F632"/>
      <c r="G632"/>
      <c r="H632"/>
      <c r="I632"/>
      <c r="J632"/>
      <c r="K632"/>
      <c r="L632"/>
      <c r="M632"/>
      <c r="N632"/>
      <c r="O632"/>
      <c r="P632"/>
      <c r="Q632"/>
    </row>
    <row r="633" spans="5:17" x14ac:dyDescent="0.35">
      <c r="E633"/>
      <c r="F633"/>
      <c r="G633"/>
      <c r="H633"/>
      <c r="I633"/>
      <c r="J633"/>
      <c r="K633"/>
      <c r="L633"/>
      <c r="M633"/>
      <c r="N633"/>
      <c r="O633"/>
      <c r="P633"/>
      <c r="Q633"/>
    </row>
    <row r="634" spans="5:17" x14ac:dyDescent="0.35">
      <c r="E634"/>
      <c r="F634"/>
      <c r="G634"/>
      <c r="H634"/>
      <c r="I634"/>
      <c r="J634"/>
      <c r="K634"/>
      <c r="L634"/>
      <c r="M634"/>
      <c r="N634"/>
      <c r="O634"/>
      <c r="P634"/>
      <c r="Q634"/>
    </row>
    <row r="635" spans="5:17" x14ac:dyDescent="0.35">
      <c r="E635"/>
      <c r="F635"/>
      <c r="G635"/>
      <c r="H635"/>
      <c r="I635"/>
      <c r="J635"/>
      <c r="K635"/>
      <c r="L635"/>
      <c r="M635"/>
      <c r="N635"/>
      <c r="O635"/>
      <c r="P635"/>
      <c r="Q635"/>
    </row>
    <row r="636" spans="5:17" x14ac:dyDescent="0.35">
      <c r="E636"/>
      <c r="F636"/>
      <c r="G636"/>
      <c r="H636"/>
      <c r="I636"/>
      <c r="J636"/>
      <c r="K636"/>
      <c r="L636"/>
      <c r="M636"/>
      <c r="N636"/>
      <c r="O636"/>
      <c r="P636"/>
      <c r="Q636"/>
    </row>
    <row r="637" spans="5:17" x14ac:dyDescent="0.35">
      <c r="E637"/>
      <c r="F637"/>
      <c r="G637"/>
      <c r="H637"/>
      <c r="I637"/>
      <c r="J637"/>
      <c r="K637"/>
      <c r="L637"/>
      <c r="M637"/>
      <c r="N637"/>
      <c r="O637"/>
      <c r="P637"/>
      <c r="Q637"/>
    </row>
    <row r="638" spans="5:17" x14ac:dyDescent="0.35">
      <c r="E638"/>
      <c r="F638"/>
      <c r="G638"/>
      <c r="H638"/>
      <c r="I638"/>
      <c r="J638"/>
      <c r="K638"/>
      <c r="L638"/>
      <c r="M638"/>
      <c r="N638"/>
      <c r="O638"/>
      <c r="P638"/>
      <c r="Q638"/>
    </row>
    <row r="639" spans="5:17" x14ac:dyDescent="0.35">
      <c r="E639"/>
      <c r="F639"/>
      <c r="G639"/>
      <c r="H639"/>
      <c r="I639"/>
      <c r="J639"/>
      <c r="K639"/>
      <c r="L639"/>
      <c r="M639"/>
      <c r="N639"/>
      <c r="O639"/>
      <c r="P639"/>
      <c r="Q639"/>
    </row>
    <row r="640" spans="5:17" x14ac:dyDescent="0.35">
      <c r="E640"/>
      <c r="F640"/>
      <c r="G640"/>
      <c r="H640"/>
      <c r="I640"/>
      <c r="J640"/>
      <c r="K640"/>
      <c r="L640"/>
      <c r="M640"/>
      <c r="N640"/>
      <c r="O640"/>
      <c r="P640"/>
      <c r="Q640"/>
    </row>
    <row r="641" spans="5:17" x14ac:dyDescent="0.35">
      <c r="E641"/>
      <c r="F641"/>
      <c r="G641"/>
      <c r="H641"/>
      <c r="I641"/>
      <c r="J641"/>
      <c r="K641"/>
      <c r="L641"/>
      <c r="M641"/>
      <c r="N641"/>
      <c r="O641"/>
      <c r="P641"/>
      <c r="Q641"/>
    </row>
    <row r="642" spans="5:17" x14ac:dyDescent="0.35">
      <c r="E642"/>
      <c r="F642"/>
      <c r="G642"/>
      <c r="H642"/>
      <c r="I642"/>
      <c r="J642"/>
      <c r="K642"/>
      <c r="L642"/>
      <c r="M642"/>
      <c r="N642"/>
      <c r="O642"/>
      <c r="P642"/>
      <c r="Q642"/>
    </row>
    <row r="643" spans="5:17" x14ac:dyDescent="0.35">
      <c r="E643"/>
      <c r="F643"/>
      <c r="G643"/>
      <c r="H643"/>
      <c r="I643"/>
      <c r="J643"/>
      <c r="K643"/>
      <c r="L643"/>
      <c r="M643"/>
      <c r="N643"/>
      <c r="O643"/>
      <c r="P643"/>
      <c r="Q643"/>
    </row>
  </sheetData>
  <sheetProtection algorithmName="SHA-512" hashValue="IUqICcCVP3AueYOivMfIWe94m1TrqaVvyJDNpsm+4Q1O0FoB7xzjTARJAV9v/hi7RQpC+p+zFcKRCwSgPs9y5A==" saltValue="t93oYaDCkEF8E1OcpNPu9A==" spinCount="100000" sheet="1" objects="1" scenarios="1"/>
  <pageMargins left="0.19685039370078741" right="0.19685039370078741" top="0.74803149606299213" bottom="0.74803149606299213" header="0.31496062992125984" footer="0.31496062992125984"/>
  <pageSetup paperSize="8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C2E0-8D57-4E63-9F14-859E2A622059}">
  <dimension ref="A1:L42"/>
  <sheetViews>
    <sheetView zoomScaleNormal="100" workbookViewId="0">
      <pane ySplit="1" topLeftCell="A3" activePane="bottomLeft" state="frozen"/>
      <selection pane="bottomLeft" activeCell="H9" sqref="H9"/>
    </sheetView>
  </sheetViews>
  <sheetFormatPr defaultRowHeight="14.5" x14ac:dyDescent="0.35"/>
  <cols>
    <col min="1" max="1" width="27.36328125" customWidth="1"/>
  </cols>
  <sheetData>
    <row r="1" spans="1:12" ht="208" customHeight="1" x14ac:dyDescent="0.35">
      <c r="A1" s="8" t="s">
        <v>47</v>
      </c>
      <c r="B1" s="27" t="s">
        <v>82</v>
      </c>
      <c r="C1" s="27" t="s">
        <v>104</v>
      </c>
      <c r="D1" s="27" t="s">
        <v>84</v>
      </c>
      <c r="E1" s="28" t="s">
        <v>105</v>
      </c>
      <c r="F1" s="27" t="s">
        <v>86</v>
      </c>
      <c r="G1" s="27" t="s">
        <v>132</v>
      </c>
      <c r="H1" s="27" t="s">
        <v>88</v>
      </c>
      <c r="I1" s="27" t="s">
        <v>89</v>
      </c>
      <c r="J1" s="27" t="s">
        <v>106</v>
      </c>
      <c r="K1" s="27" t="s">
        <v>107</v>
      </c>
      <c r="L1" s="29" t="s">
        <v>92</v>
      </c>
    </row>
    <row r="2" spans="1:12" x14ac:dyDescent="0.35">
      <c r="A2" t="s">
        <v>133</v>
      </c>
      <c r="B2" s="23"/>
      <c r="C2" s="23"/>
      <c r="D2" s="23"/>
      <c r="E2" s="24"/>
      <c r="F2" s="25"/>
      <c r="G2" s="25"/>
      <c r="H2" s="25"/>
      <c r="I2" s="25"/>
      <c r="J2" s="25"/>
      <c r="K2" s="25"/>
      <c r="L2" s="21"/>
    </row>
    <row r="3" spans="1:12" x14ac:dyDescent="0.35">
      <c r="A3" s="9" t="s">
        <v>134</v>
      </c>
      <c r="B3" s="4">
        <v>1</v>
      </c>
      <c r="C3" s="4">
        <v>1</v>
      </c>
      <c r="D3" s="4">
        <v>1</v>
      </c>
      <c r="E3" s="26">
        <v>1</v>
      </c>
      <c r="F3" s="4">
        <v>1</v>
      </c>
      <c r="G3" s="4"/>
      <c r="H3" s="4"/>
      <c r="I3" s="4">
        <v>1</v>
      </c>
      <c r="J3" s="4">
        <v>1</v>
      </c>
      <c r="K3" s="4">
        <v>1</v>
      </c>
      <c r="L3" s="13">
        <v>1</v>
      </c>
    </row>
    <row r="4" spans="1:12" x14ac:dyDescent="0.35">
      <c r="A4" s="9" t="s">
        <v>135</v>
      </c>
      <c r="B4" s="4"/>
      <c r="C4" s="4"/>
      <c r="D4" s="4"/>
      <c r="E4" s="26">
        <v>1</v>
      </c>
      <c r="F4" s="4"/>
      <c r="G4" s="4"/>
      <c r="H4" s="4"/>
      <c r="I4" s="4"/>
      <c r="J4" s="4"/>
      <c r="K4" s="4"/>
      <c r="L4" s="13">
        <v>1</v>
      </c>
    </row>
    <row r="5" spans="1:12" x14ac:dyDescent="0.35">
      <c r="A5" s="9" t="s">
        <v>99</v>
      </c>
      <c r="B5" s="4"/>
      <c r="C5" s="4"/>
      <c r="D5" s="4"/>
      <c r="E5" s="26"/>
      <c r="F5" s="4"/>
      <c r="G5" s="4">
        <v>1</v>
      </c>
      <c r="H5" s="4"/>
      <c r="I5" s="4">
        <v>1</v>
      </c>
      <c r="J5" s="4">
        <v>1</v>
      </c>
      <c r="K5" s="4">
        <v>1</v>
      </c>
      <c r="L5" s="13">
        <v>1</v>
      </c>
    </row>
    <row r="6" spans="1:12" x14ac:dyDescent="0.35">
      <c r="A6" s="9" t="s">
        <v>136</v>
      </c>
      <c r="B6" s="4"/>
      <c r="C6" s="4"/>
      <c r="D6" s="4"/>
      <c r="E6" s="26"/>
      <c r="F6" s="4"/>
      <c r="G6" s="4"/>
      <c r="H6" s="4"/>
      <c r="I6" s="4"/>
      <c r="J6" s="4"/>
      <c r="K6" s="4"/>
      <c r="L6" s="13"/>
    </row>
    <row r="7" spans="1:12" x14ac:dyDescent="0.35">
      <c r="A7" s="9" t="s">
        <v>137</v>
      </c>
      <c r="B7" s="4">
        <v>2</v>
      </c>
      <c r="C7" s="4"/>
      <c r="D7" s="4">
        <v>1</v>
      </c>
      <c r="E7" s="26">
        <v>1</v>
      </c>
      <c r="F7" s="4">
        <v>1</v>
      </c>
      <c r="G7" s="4"/>
      <c r="H7" s="4"/>
      <c r="I7" s="4"/>
      <c r="J7" s="4"/>
      <c r="K7" s="4"/>
      <c r="L7" s="13">
        <v>1</v>
      </c>
    </row>
    <row r="8" spans="1:12" x14ac:dyDescent="0.35">
      <c r="A8" s="9" t="s">
        <v>42</v>
      </c>
      <c r="B8" s="4"/>
      <c r="C8" s="4"/>
      <c r="D8" s="4"/>
      <c r="E8" s="26"/>
      <c r="F8" s="4"/>
      <c r="G8" s="4"/>
      <c r="H8" s="4"/>
      <c r="I8" s="4">
        <v>2</v>
      </c>
      <c r="J8" s="4">
        <v>2</v>
      </c>
      <c r="K8" s="4">
        <v>2</v>
      </c>
      <c r="L8" s="13"/>
    </row>
    <row r="9" spans="1:12" x14ac:dyDescent="0.35">
      <c r="A9" s="9" t="s">
        <v>138</v>
      </c>
      <c r="B9" s="4">
        <v>2</v>
      </c>
      <c r="C9" s="4"/>
      <c r="D9" s="4">
        <v>1</v>
      </c>
      <c r="E9" s="26">
        <v>1</v>
      </c>
      <c r="F9" s="4">
        <v>1</v>
      </c>
      <c r="G9" s="4"/>
      <c r="H9" s="4"/>
      <c r="I9" s="4"/>
      <c r="J9" s="4"/>
      <c r="K9" s="4"/>
      <c r="L9" s="13">
        <v>1</v>
      </c>
    </row>
    <row r="10" spans="1:12" x14ac:dyDescent="0.35">
      <c r="A10" s="9" t="s">
        <v>43</v>
      </c>
      <c r="B10" s="4"/>
      <c r="C10" s="4"/>
      <c r="D10" s="4"/>
      <c r="E10" s="26"/>
      <c r="F10" s="4"/>
      <c r="G10" s="4">
        <v>2</v>
      </c>
      <c r="H10" s="4"/>
      <c r="I10" s="4">
        <v>2</v>
      </c>
      <c r="J10" s="4">
        <v>2</v>
      </c>
      <c r="K10" s="4">
        <v>2</v>
      </c>
      <c r="L10" s="13"/>
    </row>
    <row r="11" spans="1:12" x14ac:dyDescent="0.35">
      <c r="A11" s="9" t="s">
        <v>139</v>
      </c>
      <c r="B11" s="4"/>
      <c r="C11" s="4">
        <v>1</v>
      </c>
      <c r="D11" s="4">
        <v>1</v>
      </c>
      <c r="E11" s="26">
        <v>1</v>
      </c>
      <c r="F11" s="4"/>
      <c r="G11" s="4"/>
      <c r="H11" s="4"/>
      <c r="I11" s="4"/>
      <c r="J11" s="4"/>
      <c r="K11" s="4"/>
      <c r="L11" s="13"/>
    </row>
    <row r="12" spans="1:12" x14ac:dyDescent="0.35">
      <c r="A12" s="9" t="s">
        <v>140</v>
      </c>
      <c r="B12" s="4"/>
      <c r="C12" s="4"/>
      <c r="D12" s="4">
        <v>1</v>
      </c>
      <c r="E12" s="26"/>
      <c r="F12" s="4"/>
      <c r="G12" s="4"/>
      <c r="H12" s="4"/>
      <c r="I12" s="4"/>
      <c r="J12" s="4"/>
      <c r="K12" s="4"/>
      <c r="L12" s="13"/>
    </row>
    <row r="13" spans="1:12" x14ac:dyDescent="0.35">
      <c r="A13" s="9" t="s">
        <v>141</v>
      </c>
      <c r="B13" s="4"/>
      <c r="C13" s="4">
        <v>1</v>
      </c>
      <c r="D13" s="4">
        <v>1</v>
      </c>
      <c r="E13" s="26">
        <v>1</v>
      </c>
      <c r="F13" s="4"/>
      <c r="G13" s="4"/>
      <c r="H13" s="4"/>
      <c r="I13" s="4"/>
      <c r="J13" s="4"/>
      <c r="K13" s="4"/>
      <c r="L13" s="13"/>
    </row>
    <row r="14" spans="1:12" x14ac:dyDescent="0.35">
      <c r="A14" s="9" t="s">
        <v>142</v>
      </c>
      <c r="B14" s="4"/>
      <c r="C14" s="4"/>
      <c r="D14" s="4"/>
      <c r="E14" s="26"/>
      <c r="F14" s="4"/>
      <c r="G14" s="4"/>
      <c r="H14" s="4"/>
      <c r="I14" s="4"/>
      <c r="J14" s="4"/>
      <c r="K14" s="4"/>
      <c r="L14" s="13"/>
    </row>
    <row r="15" spans="1:12" x14ac:dyDescent="0.35">
      <c r="A15" s="9" t="s">
        <v>143</v>
      </c>
      <c r="B15" s="4">
        <v>1</v>
      </c>
      <c r="C15" s="4"/>
      <c r="D15" s="4">
        <v>1</v>
      </c>
      <c r="E15" s="26">
        <v>1</v>
      </c>
      <c r="F15" s="4">
        <v>1</v>
      </c>
      <c r="G15" s="4"/>
      <c r="H15" s="4"/>
      <c r="I15" s="4"/>
      <c r="J15" s="4"/>
      <c r="K15" s="4"/>
      <c r="L15" s="13">
        <v>1</v>
      </c>
    </row>
    <row r="16" spans="1:12" x14ac:dyDescent="0.35">
      <c r="A16" s="9" t="s">
        <v>144</v>
      </c>
      <c r="B16" s="4"/>
      <c r="C16" s="4"/>
      <c r="D16" s="4"/>
      <c r="E16" s="26"/>
      <c r="F16" s="4"/>
      <c r="G16" s="4"/>
      <c r="H16" s="4"/>
      <c r="I16" s="4">
        <v>1</v>
      </c>
      <c r="J16" s="4">
        <v>1</v>
      </c>
      <c r="K16" s="4">
        <v>1</v>
      </c>
      <c r="L16" s="13"/>
    </row>
    <row r="17" spans="1:12" x14ac:dyDescent="0.35">
      <c r="A17" s="9" t="s">
        <v>145</v>
      </c>
      <c r="B17" s="4">
        <v>1</v>
      </c>
      <c r="C17" s="4"/>
      <c r="D17" s="4">
        <v>1</v>
      </c>
      <c r="E17" s="26">
        <v>1</v>
      </c>
      <c r="F17" s="4">
        <v>1</v>
      </c>
      <c r="G17" s="4"/>
      <c r="H17" s="4"/>
      <c r="I17" s="4"/>
      <c r="J17" s="4"/>
      <c r="K17" s="4"/>
      <c r="L17" s="13">
        <v>1</v>
      </c>
    </row>
    <row r="18" spans="1:12" x14ac:dyDescent="0.35">
      <c r="A18" s="9" t="s">
        <v>99</v>
      </c>
      <c r="B18" s="4"/>
      <c r="C18" s="4"/>
      <c r="D18" s="4"/>
      <c r="E18" s="26"/>
      <c r="F18" s="4"/>
      <c r="G18" s="4">
        <v>1</v>
      </c>
      <c r="H18" s="4"/>
      <c r="I18" s="4">
        <v>1</v>
      </c>
      <c r="J18" s="4">
        <v>1</v>
      </c>
      <c r="K18" s="4">
        <v>1</v>
      </c>
      <c r="L18" s="13"/>
    </row>
    <row r="19" spans="1:12" x14ac:dyDescent="0.35">
      <c r="A19" s="9" t="s">
        <v>146</v>
      </c>
      <c r="B19" s="4"/>
      <c r="C19" s="4">
        <v>1</v>
      </c>
      <c r="D19" s="4">
        <v>1</v>
      </c>
      <c r="E19" s="26"/>
      <c r="F19" s="4"/>
      <c r="G19" s="4"/>
      <c r="H19" s="4"/>
      <c r="I19" s="4"/>
      <c r="J19" s="4"/>
      <c r="K19" s="4"/>
      <c r="L19" s="13"/>
    </row>
    <row r="20" spans="1:12" x14ac:dyDescent="0.35">
      <c r="A20" s="9" t="s">
        <v>147</v>
      </c>
      <c r="B20" s="4"/>
      <c r="C20" s="4"/>
      <c r="D20" s="4"/>
      <c r="E20" s="26"/>
      <c r="F20" s="4"/>
      <c r="G20" s="4"/>
      <c r="H20" s="4"/>
      <c r="I20" s="4"/>
      <c r="J20" s="4"/>
      <c r="K20" s="4"/>
      <c r="L20" s="13"/>
    </row>
    <row r="21" spans="1:12" x14ac:dyDescent="0.35">
      <c r="A21" s="9" t="s">
        <v>135</v>
      </c>
      <c r="B21" s="4">
        <v>2</v>
      </c>
      <c r="C21" s="4"/>
      <c r="D21" s="4">
        <v>1</v>
      </c>
      <c r="E21" s="26">
        <v>1</v>
      </c>
      <c r="F21" s="4">
        <v>1</v>
      </c>
      <c r="G21" s="4"/>
      <c r="H21" s="4"/>
      <c r="I21" s="4"/>
      <c r="J21" s="4"/>
      <c r="K21" s="4"/>
      <c r="L21" s="13">
        <v>1</v>
      </c>
    </row>
    <row r="22" spans="1:12" x14ac:dyDescent="0.35">
      <c r="A22" s="9" t="s">
        <v>43</v>
      </c>
      <c r="B22" s="4"/>
      <c r="C22" s="4"/>
      <c r="D22" s="4"/>
      <c r="E22" s="26"/>
      <c r="F22" s="4"/>
      <c r="G22" s="4">
        <v>2</v>
      </c>
      <c r="H22" s="4"/>
      <c r="I22" s="4">
        <v>2</v>
      </c>
      <c r="J22" s="4">
        <v>2</v>
      </c>
      <c r="K22" s="4">
        <v>2</v>
      </c>
      <c r="L22" s="13"/>
    </row>
    <row r="23" spans="1:12" x14ac:dyDescent="0.35">
      <c r="A23" s="9" t="s">
        <v>148</v>
      </c>
      <c r="B23" s="4">
        <v>2</v>
      </c>
      <c r="C23" s="4"/>
      <c r="D23" s="4">
        <v>1</v>
      </c>
      <c r="E23" s="26">
        <v>1</v>
      </c>
      <c r="F23" s="4">
        <v>1</v>
      </c>
      <c r="G23" s="4"/>
      <c r="H23" s="4"/>
      <c r="I23" s="4"/>
      <c r="J23" s="4"/>
      <c r="K23" s="4"/>
      <c r="L23" s="13">
        <v>1</v>
      </c>
    </row>
    <row r="24" spans="1:12" x14ac:dyDescent="0.35">
      <c r="A24" s="9" t="s">
        <v>42</v>
      </c>
      <c r="B24" s="4"/>
      <c r="C24" s="4"/>
      <c r="D24" s="4"/>
      <c r="E24" s="26"/>
      <c r="F24" s="4"/>
      <c r="G24" s="4"/>
      <c r="H24" s="4"/>
      <c r="I24" s="4">
        <v>2</v>
      </c>
      <c r="J24" s="4">
        <v>2</v>
      </c>
      <c r="K24" s="4">
        <v>2</v>
      </c>
      <c r="L24" s="13"/>
    </row>
    <row r="25" spans="1:12" x14ac:dyDescent="0.35">
      <c r="A25" s="9" t="s">
        <v>44</v>
      </c>
      <c r="B25" s="4">
        <v>1</v>
      </c>
      <c r="C25" s="4"/>
      <c r="D25" s="4">
        <v>1</v>
      </c>
      <c r="E25" s="26">
        <v>1</v>
      </c>
      <c r="F25" s="4">
        <v>1</v>
      </c>
      <c r="G25" s="4">
        <v>1</v>
      </c>
      <c r="H25" s="4"/>
      <c r="I25" s="4">
        <v>1</v>
      </c>
      <c r="J25" s="4">
        <v>1</v>
      </c>
      <c r="K25" s="4">
        <v>1</v>
      </c>
      <c r="L25" s="13">
        <v>1</v>
      </c>
    </row>
    <row r="26" spans="1:12" x14ac:dyDescent="0.35">
      <c r="A26" s="9" t="s">
        <v>149</v>
      </c>
      <c r="B26" s="4"/>
      <c r="C26" s="4"/>
      <c r="D26" s="4"/>
      <c r="E26" s="26"/>
      <c r="F26" s="4"/>
      <c r="G26" s="4"/>
      <c r="H26" s="4"/>
      <c r="I26" s="4"/>
      <c r="J26" s="4"/>
      <c r="K26" s="4"/>
      <c r="L26" s="13"/>
    </row>
    <row r="27" spans="1:12" x14ac:dyDescent="0.35">
      <c r="A27" s="9" t="s">
        <v>145</v>
      </c>
      <c r="B27" s="4">
        <v>2</v>
      </c>
      <c r="C27" s="4"/>
      <c r="D27" s="4">
        <v>1</v>
      </c>
      <c r="E27" s="26">
        <v>1</v>
      </c>
      <c r="F27" s="4">
        <v>1</v>
      </c>
      <c r="G27" s="4"/>
      <c r="H27" s="4"/>
      <c r="I27" s="4"/>
      <c r="J27" s="4"/>
      <c r="K27" s="4"/>
      <c r="L27" s="13">
        <v>1</v>
      </c>
    </row>
    <row r="28" spans="1:12" x14ac:dyDescent="0.35">
      <c r="A28" s="9" t="s">
        <v>43</v>
      </c>
      <c r="B28" s="4"/>
      <c r="C28" s="4"/>
      <c r="D28" s="4"/>
      <c r="E28" s="26"/>
      <c r="F28" s="4"/>
      <c r="G28" s="4">
        <v>2</v>
      </c>
      <c r="H28" s="4"/>
      <c r="I28" s="4">
        <v>2</v>
      </c>
      <c r="J28" s="4">
        <v>2</v>
      </c>
      <c r="K28" s="4">
        <v>2</v>
      </c>
      <c r="L28" s="13"/>
    </row>
    <row r="29" spans="1:12" x14ac:dyDescent="0.35">
      <c r="A29" s="9" t="s">
        <v>143</v>
      </c>
      <c r="B29" s="4">
        <v>2</v>
      </c>
      <c r="C29" s="4"/>
      <c r="D29" s="4">
        <v>1</v>
      </c>
      <c r="E29" s="26">
        <v>1</v>
      </c>
      <c r="F29" s="4">
        <v>1</v>
      </c>
      <c r="G29" s="4"/>
      <c r="H29" s="4"/>
      <c r="I29" s="4"/>
      <c r="J29" s="4"/>
      <c r="K29" s="4"/>
      <c r="L29" s="13">
        <v>1</v>
      </c>
    </row>
    <row r="30" spans="1:12" x14ac:dyDescent="0.35">
      <c r="A30" s="9" t="s">
        <v>42</v>
      </c>
      <c r="B30" s="4"/>
      <c r="C30" s="4"/>
      <c r="D30" s="4"/>
      <c r="E30" s="26"/>
      <c r="F30" s="4"/>
      <c r="G30" s="4"/>
      <c r="H30" s="4"/>
      <c r="I30" s="4">
        <v>2</v>
      </c>
      <c r="J30" s="4">
        <v>2</v>
      </c>
      <c r="K30" s="4">
        <v>2</v>
      </c>
      <c r="L30" s="13"/>
    </row>
    <row r="31" spans="1:12" x14ac:dyDescent="0.35">
      <c r="A31" s="9" t="s">
        <v>45</v>
      </c>
      <c r="B31" s="4"/>
      <c r="C31" s="4"/>
      <c r="D31" s="4"/>
      <c r="E31" s="26"/>
      <c r="F31" s="4"/>
      <c r="G31" s="4"/>
      <c r="H31" s="4"/>
      <c r="I31" s="4"/>
      <c r="J31" s="4"/>
      <c r="K31" s="4"/>
      <c r="L31" s="13"/>
    </row>
    <row r="32" spans="1:12" x14ac:dyDescent="0.35">
      <c r="A32" s="9" t="s">
        <v>143</v>
      </c>
      <c r="B32" s="4">
        <v>2</v>
      </c>
      <c r="C32" s="4"/>
      <c r="D32" s="4">
        <v>1</v>
      </c>
      <c r="E32" s="26">
        <v>1</v>
      </c>
      <c r="F32" s="4">
        <v>1</v>
      </c>
      <c r="G32" s="4"/>
      <c r="H32" s="4"/>
      <c r="I32" s="4"/>
      <c r="J32" s="4"/>
      <c r="K32" s="4"/>
      <c r="L32" s="13">
        <v>1</v>
      </c>
    </row>
    <row r="33" spans="1:12" x14ac:dyDescent="0.35">
      <c r="A33" s="9" t="s">
        <v>42</v>
      </c>
      <c r="B33" s="4"/>
      <c r="C33" s="4"/>
      <c r="D33" s="4"/>
      <c r="E33" s="26"/>
      <c r="F33" s="4"/>
      <c r="G33" s="4"/>
      <c r="H33" s="4"/>
      <c r="I33" s="4">
        <v>2</v>
      </c>
      <c r="J33" s="4">
        <v>2</v>
      </c>
      <c r="K33" s="4">
        <v>2</v>
      </c>
      <c r="L33" s="13"/>
    </row>
    <row r="34" spans="1:12" x14ac:dyDescent="0.35">
      <c r="A34" s="9" t="s">
        <v>145</v>
      </c>
      <c r="B34" s="4">
        <v>2</v>
      </c>
      <c r="C34" s="4"/>
      <c r="D34" s="4">
        <v>1</v>
      </c>
      <c r="E34" s="26">
        <v>1</v>
      </c>
      <c r="F34" s="4">
        <v>1</v>
      </c>
      <c r="G34" s="4"/>
      <c r="H34" s="4"/>
      <c r="I34" s="4"/>
      <c r="J34" s="4"/>
      <c r="K34" s="4"/>
      <c r="L34" s="13">
        <v>1</v>
      </c>
    </row>
    <row r="35" spans="1:12" x14ac:dyDescent="0.35">
      <c r="A35" s="9" t="s">
        <v>43</v>
      </c>
      <c r="B35" s="4"/>
      <c r="C35" s="4"/>
      <c r="D35" s="4"/>
      <c r="E35" s="26"/>
      <c r="F35" s="4"/>
      <c r="G35" s="4">
        <v>2</v>
      </c>
      <c r="H35" s="4"/>
      <c r="I35" s="4">
        <v>2</v>
      </c>
      <c r="J35" s="4">
        <v>2</v>
      </c>
      <c r="K35" s="4">
        <v>2</v>
      </c>
      <c r="L35" s="13"/>
    </row>
    <row r="36" spans="1:12" x14ac:dyDescent="0.35">
      <c r="A36" s="9" t="s">
        <v>150</v>
      </c>
      <c r="B36" s="4"/>
      <c r="C36" s="4"/>
      <c r="D36" s="4"/>
      <c r="E36" s="26"/>
      <c r="F36" s="4"/>
      <c r="G36" s="4"/>
      <c r="H36" s="4"/>
      <c r="I36" s="4"/>
      <c r="J36" s="4"/>
      <c r="K36" s="4"/>
      <c r="L36" s="13"/>
    </row>
    <row r="37" spans="1:12" x14ac:dyDescent="0.35">
      <c r="A37" s="9" t="s">
        <v>143</v>
      </c>
      <c r="B37" s="4">
        <v>1</v>
      </c>
      <c r="C37" s="4"/>
      <c r="D37" s="4">
        <v>1</v>
      </c>
      <c r="E37" s="26">
        <v>1</v>
      </c>
      <c r="F37" s="4">
        <v>1</v>
      </c>
      <c r="G37" s="4"/>
      <c r="H37" s="4"/>
      <c r="I37" s="4"/>
      <c r="J37" s="4"/>
      <c r="K37" s="4"/>
      <c r="L37" s="13">
        <v>1</v>
      </c>
    </row>
    <row r="38" spans="1:12" x14ac:dyDescent="0.35">
      <c r="A38" s="9" t="s">
        <v>93</v>
      </c>
      <c r="B38" s="4"/>
      <c r="C38" s="4"/>
      <c r="D38" s="4"/>
      <c r="E38" s="26"/>
      <c r="F38" s="4"/>
      <c r="G38" s="4"/>
      <c r="H38" s="4"/>
      <c r="I38" s="4">
        <v>1</v>
      </c>
      <c r="J38" s="4">
        <v>1</v>
      </c>
      <c r="K38" s="4">
        <v>1</v>
      </c>
      <c r="L38" s="13"/>
    </row>
    <row r="39" spans="1:12" x14ac:dyDescent="0.35">
      <c r="A39" s="9" t="s">
        <v>145</v>
      </c>
      <c r="B39" s="4">
        <v>1</v>
      </c>
      <c r="C39" s="4"/>
      <c r="D39" s="4">
        <v>1</v>
      </c>
      <c r="E39" s="26">
        <v>1</v>
      </c>
      <c r="F39" s="4">
        <v>1</v>
      </c>
      <c r="G39" s="4"/>
      <c r="H39" s="4"/>
      <c r="I39" s="4"/>
      <c r="J39" s="4"/>
      <c r="K39" s="4"/>
      <c r="L39" s="13">
        <v>1</v>
      </c>
    </row>
    <row r="40" spans="1:12" x14ac:dyDescent="0.35">
      <c r="A40" s="9" t="s">
        <v>151</v>
      </c>
      <c r="B40" s="4"/>
      <c r="C40" s="4"/>
      <c r="D40" s="4"/>
      <c r="E40" s="26"/>
      <c r="F40" s="4"/>
      <c r="G40" s="4">
        <v>1</v>
      </c>
      <c r="H40" s="4"/>
      <c r="I40" s="4">
        <v>1</v>
      </c>
      <c r="J40" s="4">
        <v>1</v>
      </c>
      <c r="K40" s="4">
        <v>1</v>
      </c>
      <c r="L40" s="13"/>
    </row>
    <row r="41" spans="1:12" x14ac:dyDescent="0.35">
      <c r="A41" s="30" t="s">
        <v>152</v>
      </c>
      <c r="B41" s="15"/>
      <c r="C41" s="15">
        <v>1</v>
      </c>
      <c r="D41" s="15">
        <v>1</v>
      </c>
      <c r="E41" s="31">
        <v>1</v>
      </c>
      <c r="F41" s="15"/>
      <c r="G41" s="15"/>
      <c r="H41" s="15"/>
      <c r="I41" s="15"/>
      <c r="J41" s="15"/>
      <c r="K41" s="15"/>
      <c r="L41" s="16"/>
    </row>
    <row r="42" spans="1:12" x14ac:dyDescent="0.35">
      <c r="A42" s="17" t="s">
        <v>41</v>
      </c>
      <c r="B42" s="19">
        <f>SUBTOTAL(109,Tabel4[Handdoekrol automaat single])</f>
        <v>22</v>
      </c>
      <c r="C42" s="19">
        <f>SUBTOTAL(109,Tabel4[Handdoekautomaat papieren handdoekjes])</f>
        <v>5</v>
      </c>
      <c r="D42" s="19">
        <f>SUBTOTAL(109,Tabel4[Zeepdispenser])</f>
        <v>19</v>
      </c>
      <c r="E42" s="33">
        <f>SUBTOTAL(109,Tabel4[Desinfectiedispenser])</f>
        <v>18</v>
      </c>
      <c r="F42" s="19">
        <f>SUBTOTAL(109,Tabel4[Afvalbak])</f>
        <v>14</v>
      </c>
      <c r="G42" s="19">
        <f>SUBTOTAL(109,Tabel4[Damesverbandcontainer])</f>
        <v>12</v>
      </c>
      <c r="H42" s="19">
        <f>SUBTOTAL(109,Tabel4[Box voor luiers/incontinentiemateriaal])</f>
        <v>0</v>
      </c>
      <c r="I42" s="19">
        <f>SUBTOTAL(109,Tabel4[Toiletpapier dispenser])</f>
        <v>23</v>
      </c>
      <c r="J42" s="19">
        <f>SUBTOTAL(109,Tabel4[Toiletbril-reiniger dispenser])</f>
        <v>23</v>
      </c>
      <c r="K42" s="19">
        <f>SUBTOTAL(109,Tabel4[Toiletborstelhouder])</f>
        <v>23</v>
      </c>
      <c r="L42" s="20">
        <f>SUBTOTAL(109,Tabel4[Luchtverfrisser dispenser])</f>
        <v>16</v>
      </c>
    </row>
  </sheetData>
  <sheetProtection algorithmName="SHA-512" hashValue="SayECauhwM0FukECAHTnXL8A3E1IbJrsnJKwkTQSwmjstd+MYhPKylO+vmb76IqHTEcSQVV+fkYazMfvR0HJpg==" saltValue="hseA2KCqJ7t1bCFu/6Dwzw==" spinCount="100000"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5698-DA8A-4D43-B31F-B121F2AEB19D}">
  <dimension ref="A1:Q44"/>
  <sheetViews>
    <sheetView zoomScaleNormal="100" workbookViewId="0">
      <pane ySplit="1" topLeftCell="A12" activePane="bottomLeft" state="frozen"/>
      <selection pane="bottomLeft" activeCell="M19" sqref="M19"/>
    </sheetView>
  </sheetViews>
  <sheetFormatPr defaultRowHeight="14.5" x14ac:dyDescent="0.35"/>
  <cols>
    <col min="1" max="1" width="41.08984375" customWidth="1"/>
    <col min="2" max="5" width="9.08984375" customWidth="1"/>
    <col min="13" max="13" width="17.453125" customWidth="1"/>
    <col min="17" max="17" width="16.1796875" customWidth="1"/>
  </cols>
  <sheetData>
    <row r="1" spans="1:13" s="35" customFormat="1" ht="223.5" customHeight="1" x14ac:dyDescent="0.35">
      <c r="A1" s="36" t="s">
        <v>57</v>
      </c>
      <c r="B1" s="27" t="s">
        <v>82</v>
      </c>
      <c r="C1" s="27" t="s">
        <v>104</v>
      </c>
      <c r="D1" s="27" t="s">
        <v>84</v>
      </c>
      <c r="E1" s="27" t="s">
        <v>105</v>
      </c>
      <c r="F1" s="27" t="s">
        <v>86</v>
      </c>
      <c r="G1" s="27" t="s">
        <v>87</v>
      </c>
      <c r="H1" s="27" t="s">
        <v>88</v>
      </c>
      <c r="I1" s="27" t="s">
        <v>89</v>
      </c>
      <c r="J1" s="27" t="s">
        <v>106</v>
      </c>
      <c r="K1" s="27" t="s">
        <v>107</v>
      </c>
      <c r="L1" s="29" t="s">
        <v>108</v>
      </c>
      <c r="M1" s="37" t="s">
        <v>58</v>
      </c>
    </row>
    <row r="2" spans="1:13" x14ac:dyDescent="0.35">
      <c r="A2" s="34" t="s">
        <v>109</v>
      </c>
      <c r="B2" s="4"/>
      <c r="C2" s="4"/>
      <c r="D2" s="4">
        <v>1</v>
      </c>
      <c r="E2" s="4"/>
      <c r="F2" s="4"/>
      <c r="G2" s="4"/>
      <c r="H2" s="4"/>
      <c r="I2" s="4"/>
      <c r="J2" s="4"/>
      <c r="K2" s="4"/>
      <c r="L2" s="13"/>
    </row>
    <row r="3" spans="1:13" x14ac:dyDescent="0.35">
      <c r="A3" s="34" t="s">
        <v>110</v>
      </c>
      <c r="B3" s="4"/>
      <c r="C3" s="4"/>
      <c r="D3" s="4">
        <v>1</v>
      </c>
      <c r="E3" s="4"/>
      <c r="F3" s="4"/>
      <c r="G3" s="4"/>
      <c r="H3" s="4"/>
      <c r="I3" s="4"/>
      <c r="J3" s="4"/>
      <c r="K3" s="4"/>
      <c r="L3" s="13"/>
    </row>
    <row r="4" spans="1:13" x14ac:dyDescent="0.35">
      <c r="A4" s="10" t="s">
        <v>111</v>
      </c>
      <c r="B4" s="26">
        <v>1</v>
      </c>
      <c r="C4" s="4"/>
      <c r="D4" s="4">
        <v>1</v>
      </c>
      <c r="E4" s="4"/>
      <c r="F4" s="4">
        <v>1</v>
      </c>
      <c r="G4" s="4"/>
      <c r="H4" s="4"/>
      <c r="I4" s="4">
        <v>1</v>
      </c>
      <c r="J4" s="4">
        <v>1</v>
      </c>
      <c r="K4" s="4">
        <v>1</v>
      </c>
      <c r="L4" s="13">
        <v>1</v>
      </c>
    </row>
    <row r="5" spans="1:13" x14ac:dyDescent="0.35">
      <c r="A5" s="34" t="s">
        <v>112</v>
      </c>
      <c r="B5" s="4"/>
      <c r="C5" s="4"/>
      <c r="D5" s="4"/>
      <c r="E5" s="4"/>
      <c r="F5" s="4"/>
      <c r="G5" s="4"/>
      <c r="H5" s="4"/>
      <c r="I5" s="4"/>
      <c r="J5" s="4"/>
      <c r="K5" s="4"/>
      <c r="L5" s="13"/>
    </row>
    <row r="6" spans="1:13" x14ac:dyDescent="0.35">
      <c r="A6" t="s">
        <v>98</v>
      </c>
      <c r="B6" s="4">
        <v>1</v>
      </c>
      <c r="C6" s="4"/>
      <c r="D6" s="4">
        <v>1</v>
      </c>
      <c r="E6" s="4"/>
      <c r="F6" s="4">
        <v>1</v>
      </c>
      <c r="G6" s="4"/>
      <c r="H6" s="4"/>
      <c r="I6" s="4"/>
      <c r="J6" s="4"/>
      <c r="K6" s="4"/>
      <c r="L6" s="13">
        <v>1</v>
      </c>
    </row>
    <row r="7" spans="1:13" x14ac:dyDescent="0.35">
      <c r="A7" s="10" t="s">
        <v>113</v>
      </c>
      <c r="B7" s="4"/>
      <c r="C7" s="4"/>
      <c r="D7" s="4"/>
      <c r="E7" s="4"/>
      <c r="F7" s="4"/>
      <c r="G7" s="4"/>
      <c r="H7" s="4"/>
      <c r="I7" s="4">
        <v>1</v>
      </c>
      <c r="J7" s="4">
        <v>1</v>
      </c>
      <c r="K7" s="4">
        <v>1</v>
      </c>
      <c r="L7" s="13"/>
    </row>
    <row r="8" spans="1:13" x14ac:dyDescent="0.35">
      <c r="A8" s="10" t="s">
        <v>114</v>
      </c>
      <c r="B8" s="4"/>
      <c r="C8" s="4"/>
      <c r="D8" s="4"/>
      <c r="E8" s="4"/>
      <c r="F8" s="4"/>
      <c r="G8" s="4"/>
      <c r="H8" s="4"/>
      <c r="I8" s="4"/>
      <c r="J8" s="4"/>
      <c r="K8" s="4"/>
      <c r="L8" s="13"/>
    </row>
    <row r="9" spans="1:13" x14ac:dyDescent="0.35">
      <c r="A9" s="10" t="s">
        <v>98</v>
      </c>
      <c r="B9" s="4">
        <v>1</v>
      </c>
      <c r="C9" s="4"/>
      <c r="D9" s="4">
        <v>1</v>
      </c>
      <c r="E9" s="4"/>
      <c r="F9" s="4">
        <v>1</v>
      </c>
      <c r="G9" s="4"/>
      <c r="H9" s="4"/>
      <c r="I9" s="4"/>
      <c r="J9" s="4"/>
      <c r="K9" s="4"/>
      <c r="L9" s="13">
        <v>1</v>
      </c>
    </row>
    <row r="10" spans="1:13" x14ac:dyDescent="0.35">
      <c r="A10" s="10" t="s">
        <v>43</v>
      </c>
      <c r="B10" s="4"/>
      <c r="C10" s="4"/>
      <c r="D10" s="4"/>
      <c r="E10" s="4"/>
      <c r="F10" s="4"/>
      <c r="G10" s="4">
        <v>2</v>
      </c>
      <c r="H10" s="4"/>
      <c r="I10" s="4">
        <v>2</v>
      </c>
      <c r="J10" s="4">
        <v>2</v>
      </c>
      <c r="K10" s="4">
        <v>2</v>
      </c>
      <c r="L10" s="13"/>
    </row>
    <row r="11" spans="1:13" x14ac:dyDescent="0.35">
      <c r="A11" s="10" t="s">
        <v>115</v>
      </c>
      <c r="B11" s="4"/>
      <c r="C11" s="4">
        <v>1</v>
      </c>
      <c r="D11" s="4">
        <v>1</v>
      </c>
      <c r="E11" s="4"/>
      <c r="F11" s="4"/>
      <c r="G11" s="4"/>
      <c r="H11" s="4"/>
      <c r="I11" s="4"/>
      <c r="J11" s="4"/>
      <c r="K11" s="4"/>
      <c r="L11" s="13"/>
    </row>
    <row r="12" spans="1:13" x14ac:dyDescent="0.35">
      <c r="A12" s="10" t="s">
        <v>116</v>
      </c>
      <c r="B12" s="4"/>
      <c r="C12" s="4">
        <v>1</v>
      </c>
      <c r="D12" s="4">
        <v>1</v>
      </c>
      <c r="E12" s="4"/>
      <c r="F12" s="4"/>
      <c r="G12" s="4"/>
      <c r="H12" s="4"/>
      <c r="I12" s="4"/>
      <c r="J12" s="4"/>
      <c r="K12" s="4"/>
      <c r="L12" s="13"/>
    </row>
    <row r="13" spans="1:13" x14ac:dyDescent="0.35">
      <c r="A13" s="10" t="s">
        <v>117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13"/>
    </row>
    <row r="14" spans="1:13" x14ac:dyDescent="0.35">
      <c r="A14" s="10" t="s">
        <v>118</v>
      </c>
      <c r="B14" s="4">
        <v>3</v>
      </c>
      <c r="C14" s="4"/>
      <c r="D14" s="4">
        <v>3</v>
      </c>
      <c r="E14" s="4"/>
      <c r="F14" s="4">
        <v>3</v>
      </c>
      <c r="G14" s="4"/>
      <c r="H14" s="4"/>
      <c r="I14" s="4"/>
      <c r="J14" s="4"/>
      <c r="K14" s="4"/>
      <c r="L14" s="13"/>
      <c r="M14" s="38" t="s">
        <v>160</v>
      </c>
    </row>
    <row r="15" spans="1:13" x14ac:dyDescent="0.35">
      <c r="A15" s="10" t="s">
        <v>119</v>
      </c>
      <c r="B15" s="4"/>
      <c r="C15" s="4"/>
      <c r="D15" s="4"/>
      <c r="E15" s="4"/>
      <c r="F15" s="4"/>
      <c r="G15" s="4"/>
      <c r="H15" s="4">
        <v>1</v>
      </c>
      <c r="I15" s="4"/>
      <c r="J15" s="4"/>
      <c r="K15" s="4"/>
      <c r="L15" s="13">
        <v>2</v>
      </c>
    </row>
    <row r="16" spans="1:13" x14ac:dyDescent="0.35">
      <c r="A16" s="10" t="s">
        <v>48</v>
      </c>
      <c r="B16" s="4"/>
      <c r="C16" s="4"/>
      <c r="D16" s="4"/>
      <c r="E16" s="4"/>
      <c r="F16" s="4"/>
      <c r="G16" s="4">
        <v>5</v>
      </c>
      <c r="H16" s="4"/>
      <c r="I16" s="4">
        <v>5</v>
      </c>
      <c r="J16" s="4">
        <v>5</v>
      </c>
      <c r="K16" s="4">
        <v>5</v>
      </c>
      <c r="L16" s="13">
        <v>1</v>
      </c>
    </row>
    <row r="17" spans="1:17" x14ac:dyDescent="0.35">
      <c r="A17" s="10" t="s">
        <v>120</v>
      </c>
      <c r="B17" s="4">
        <v>1</v>
      </c>
      <c r="C17" s="4"/>
      <c r="D17" s="4">
        <v>1</v>
      </c>
      <c r="E17" s="4"/>
      <c r="F17" s="4">
        <v>1</v>
      </c>
      <c r="G17" s="4">
        <v>1</v>
      </c>
      <c r="H17" s="4"/>
      <c r="I17" s="4">
        <v>1</v>
      </c>
      <c r="J17" s="4">
        <v>1</v>
      </c>
      <c r="K17" s="4">
        <v>1</v>
      </c>
      <c r="L17" s="13">
        <v>1</v>
      </c>
    </row>
    <row r="18" spans="1:17" x14ac:dyDescent="0.35">
      <c r="A18" s="10" t="s">
        <v>49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13"/>
    </row>
    <row r="19" spans="1:17" x14ac:dyDescent="0.35">
      <c r="A19" s="10" t="s">
        <v>118</v>
      </c>
      <c r="B19" s="4">
        <v>4</v>
      </c>
      <c r="C19" s="4"/>
      <c r="D19" s="4">
        <v>3</v>
      </c>
      <c r="E19" s="4"/>
      <c r="F19" s="4">
        <v>4</v>
      </c>
      <c r="G19" s="4"/>
      <c r="H19" s="4"/>
      <c r="I19" s="4"/>
      <c r="J19" s="4"/>
      <c r="K19" s="4"/>
      <c r="L19" s="13">
        <v>2</v>
      </c>
      <c r="M19" s="38" t="s">
        <v>160</v>
      </c>
    </row>
    <row r="20" spans="1:17" x14ac:dyDescent="0.35">
      <c r="A20" s="10" t="s">
        <v>50</v>
      </c>
      <c r="B20" s="4"/>
      <c r="C20" s="4"/>
      <c r="D20" s="4"/>
      <c r="E20" s="4"/>
      <c r="F20" s="4"/>
      <c r="G20" s="4"/>
      <c r="H20" s="4"/>
      <c r="I20" s="4">
        <v>4</v>
      </c>
      <c r="J20" s="4">
        <v>4</v>
      </c>
      <c r="K20" s="4">
        <v>4</v>
      </c>
      <c r="L20" s="13"/>
    </row>
    <row r="21" spans="1:17" x14ac:dyDescent="0.35">
      <c r="A21" s="10" t="s">
        <v>121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13"/>
    </row>
    <row r="22" spans="1:17" x14ac:dyDescent="0.35">
      <c r="A22" s="10" t="s">
        <v>118</v>
      </c>
      <c r="B22" s="4">
        <v>1</v>
      </c>
      <c r="C22" s="4"/>
      <c r="D22" s="4">
        <v>1</v>
      </c>
      <c r="E22" s="4"/>
      <c r="F22" s="4">
        <v>1</v>
      </c>
      <c r="G22" s="4"/>
      <c r="H22" s="4"/>
      <c r="I22" s="4"/>
      <c r="J22" s="4"/>
      <c r="K22" s="4"/>
      <c r="L22" s="13">
        <v>1</v>
      </c>
    </row>
    <row r="23" spans="1:17" x14ac:dyDescent="0.35">
      <c r="A23" s="10" t="s">
        <v>51</v>
      </c>
      <c r="B23" s="4"/>
      <c r="C23" s="4"/>
      <c r="D23" s="4"/>
      <c r="E23" s="4"/>
      <c r="F23" s="4"/>
      <c r="G23" s="4">
        <v>2</v>
      </c>
      <c r="H23" s="4"/>
      <c r="I23" s="4">
        <v>2</v>
      </c>
      <c r="J23" s="4">
        <v>2</v>
      </c>
      <c r="K23" s="4">
        <v>2</v>
      </c>
      <c r="L23" s="13"/>
    </row>
    <row r="24" spans="1:17" x14ac:dyDescent="0.35">
      <c r="A24" s="10" t="s">
        <v>122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13"/>
    </row>
    <row r="25" spans="1:17" x14ac:dyDescent="0.35">
      <c r="A25" s="10" t="s">
        <v>118</v>
      </c>
      <c r="B25" s="4">
        <v>1</v>
      </c>
      <c r="C25" s="4"/>
      <c r="D25" s="4">
        <v>1</v>
      </c>
      <c r="E25" s="4"/>
      <c r="F25" s="4">
        <v>1</v>
      </c>
      <c r="G25" s="4"/>
      <c r="H25" s="4"/>
      <c r="I25" s="4"/>
      <c r="J25" s="4"/>
      <c r="K25" s="4"/>
      <c r="L25" s="13">
        <v>1</v>
      </c>
    </row>
    <row r="26" spans="1:17" x14ac:dyDescent="0.35">
      <c r="A26" s="10" t="s">
        <v>52</v>
      </c>
      <c r="B26" s="4"/>
      <c r="C26" s="4"/>
      <c r="D26" s="4"/>
      <c r="E26" s="4"/>
      <c r="F26" s="4"/>
      <c r="G26" s="4"/>
      <c r="H26" s="4"/>
      <c r="I26" s="4">
        <v>2</v>
      </c>
      <c r="J26" s="4">
        <v>2</v>
      </c>
      <c r="K26" s="4">
        <v>2</v>
      </c>
      <c r="L26" s="13"/>
    </row>
    <row r="27" spans="1:17" x14ac:dyDescent="0.35">
      <c r="A27" s="10" t="s">
        <v>53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13"/>
    </row>
    <row r="28" spans="1:17" x14ac:dyDescent="0.35">
      <c r="A28" s="10" t="s">
        <v>123</v>
      </c>
      <c r="B28" s="4">
        <v>2</v>
      </c>
      <c r="C28" s="4"/>
      <c r="D28" s="4">
        <v>2</v>
      </c>
      <c r="E28" s="4"/>
      <c r="F28" s="4">
        <v>2</v>
      </c>
      <c r="G28" s="4"/>
      <c r="H28" s="4"/>
      <c r="I28" s="4"/>
      <c r="J28" s="4"/>
      <c r="K28" s="4"/>
      <c r="L28" s="13"/>
      <c r="M28" s="38" t="s">
        <v>161</v>
      </c>
    </row>
    <row r="29" spans="1:17" x14ac:dyDescent="0.35">
      <c r="A29" s="10" t="s">
        <v>124</v>
      </c>
      <c r="B29" s="4">
        <v>1</v>
      </c>
      <c r="C29" s="4"/>
      <c r="D29" s="4">
        <v>1</v>
      </c>
      <c r="E29" s="4"/>
      <c r="F29" s="4">
        <v>1</v>
      </c>
      <c r="G29" s="4"/>
      <c r="H29" s="4"/>
      <c r="I29" s="4"/>
      <c r="J29" s="4"/>
      <c r="K29" s="4"/>
      <c r="L29" s="13"/>
    </row>
    <row r="30" spans="1:17" x14ac:dyDescent="0.35">
      <c r="A30" s="10" t="s">
        <v>54</v>
      </c>
      <c r="B30" s="4"/>
      <c r="C30" s="4"/>
      <c r="D30" s="4"/>
      <c r="E30" s="4"/>
      <c r="F30" s="4"/>
      <c r="G30" s="4"/>
      <c r="H30" s="4"/>
      <c r="I30" s="4">
        <v>2</v>
      </c>
      <c r="J30" s="4">
        <v>2</v>
      </c>
      <c r="K30" s="4">
        <v>2</v>
      </c>
      <c r="L30" s="13">
        <v>2</v>
      </c>
      <c r="Q30" t="s">
        <v>162</v>
      </c>
    </row>
    <row r="31" spans="1:17" x14ac:dyDescent="0.35">
      <c r="A31" s="10" t="s">
        <v>53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13"/>
    </row>
    <row r="32" spans="1:17" x14ac:dyDescent="0.35">
      <c r="A32" s="10" t="s">
        <v>125</v>
      </c>
      <c r="B32" s="4">
        <v>2</v>
      </c>
      <c r="C32" s="4"/>
      <c r="D32" s="4">
        <v>2</v>
      </c>
      <c r="E32" s="4"/>
      <c r="F32" s="4">
        <v>2</v>
      </c>
      <c r="G32" s="4"/>
      <c r="H32" s="4"/>
      <c r="I32" s="4"/>
      <c r="J32" s="4"/>
      <c r="K32" s="4"/>
      <c r="L32" s="13"/>
      <c r="M32" s="38" t="s">
        <v>161</v>
      </c>
    </row>
    <row r="33" spans="1:12" x14ac:dyDescent="0.35">
      <c r="A33" s="10" t="s">
        <v>124</v>
      </c>
      <c r="B33" s="4">
        <v>1</v>
      </c>
      <c r="C33" s="4"/>
      <c r="D33" s="4">
        <v>1</v>
      </c>
      <c r="E33" s="4"/>
      <c r="F33" s="4">
        <v>1</v>
      </c>
      <c r="G33" s="4"/>
      <c r="H33" s="4"/>
      <c r="I33" s="4"/>
      <c r="J33" s="4"/>
      <c r="K33" s="4"/>
      <c r="L33" s="13"/>
    </row>
    <row r="34" spans="1:12" x14ac:dyDescent="0.35">
      <c r="A34" s="10" t="s">
        <v>51</v>
      </c>
      <c r="B34" s="4"/>
      <c r="C34" s="4"/>
      <c r="D34" s="4"/>
      <c r="E34" s="4"/>
      <c r="F34" s="4"/>
      <c r="G34" s="4">
        <v>2</v>
      </c>
      <c r="H34" s="4"/>
      <c r="I34" s="4">
        <v>2</v>
      </c>
      <c r="J34" s="4">
        <v>2</v>
      </c>
      <c r="K34" s="4">
        <v>2</v>
      </c>
      <c r="L34" s="13">
        <v>2</v>
      </c>
    </row>
    <row r="35" spans="1:12" x14ac:dyDescent="0.35">
      <c r="A35" s="10" t="s">
        <v>55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13"/>
    </row>
    <row r="36" spans="1:12" x14ac:dyDescent="0.35">
      <c r="A36" s="10" t="s">
        <v>126</v>
      </c>
      <c r="B36" s="4"/>
      <c r="C36" s="4"/>
      <c r="D36" s="4"/>
      <c r="E36" s="4"/>
      <c r="F36" s="4"/>
      <c r="G36" s="4">
        <v>1</v>
      </c>
      <c r="H36" s="4"/>
      <c r="I36" s="4">
        <v>1</v>
      </c>
      <c r="J36" s="4">
        <v>1</v>
      </c>
      <c r="K36" s="4">
        <v>1</v>
      </c>
      <c r="L36" s="13">
        <v>1</v>
      </c>
    </row>
    <row r="37" spans="1:12" x14ac:dyDescent="0.35">
      <c r="A37" s="10" t="s">
        <v>127</v>
      </c>
      <c r="B37" s="4">
        <v>2</v>
      </c>
      <c r="C37" s="4"/>
      <c r="D37" s="4">
        <v>1</v>
      </c>
      <c r="E37" s="4"/>
      <c r="F37" s="4">
        <v>1</v>
      </c>
      <c r="G37" s="4"/>
      <c r="H37" s="4"/>
      <c r="I37" s="4"/>
      <c r="J37" s="4"/>
      <c r="K37" s="4"/>
      <c r="L37" s="13">
        <v>1</v>
      </c>
    </row>
    <row r="38" spans="1:12" x14ac:dyDescent="0.35">
      <c r="A38" s="10" t="s">
        <v>128</v>
      </c>
      <c r="B38" s="4"/>
      <c r="C38" s="4"/>
      <c r="D38" s="4"/>
      <c r="E38" s="4"/>
      <c r="F38" s="4"/>
      <c r="G38" s="4"/>
      <c r="H38" s="4"/>
      <c r="I38" s="4">
        <v>1</v>
      </c>
      <c r="J38" s="4">
        <v>1</v>
      </c>
      <c r="K38" s="4">
        <v>1</v>
      </c>
      <c r="L38" s="13">
        <v>1</v>
      </c>
    </row>
    <row r="39" spans="1:12" x14ac:dyDescent="0.35">
      <c r="A39" s="10" t="s">
        <v>129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13"/>
    </row>
    <row r="40" spans="1:12" x14ac:dyDescent="0.35">
      <c r="A40" s="10" t="s">
        <v>130</v>
      </c>
      <c r="B40" s="4">
        <v>1</v>
      </c>
      <c r="C40" s="4"/>
      <c r="D40" s="4">
        <v>1</v>
      </c>
      <c r="E40" s="4"/>
      <c r="F40" s="4">
        <v>1</v>
      </c>
      <c r="G40" s="4"/>
      <c r="H40" s="4"/>
      <c r="I40" s="4"/>
      <c r="J40" s="4"/>
      <c r="K40" s="4"/>
      <c r="L40" s="13">
        <v>1</v>
      </c>
    </row>
    <row r="41" spans="1:12" x14ac:dyDescent="0.35">
      <c r="A41" s="10" t="s">
        <v>126</v>
      </c>
      <c r="B41" s="4"/>
      <c r="C41" s="4"/>
      <c r="D41" s="4"/>
      <c r="E41" s="4"/>
      <c r="F41" s="4"/>
      <c r="G41" s="4">
        <v>1</v>
      </c>
      <c r="H41" s="4"/>
      <c r="I41" s="4">
        <v>1</v>
      </c>
      <c r="J41" s="4">
        <v>1</v>
      </c>
      <c r="K41" s="4">
        <v>1</v>
      </c>
      <c r="L41" s="13">
        <v>1</v>
      </c>
    </row>
    <row r="42" spans="1:12" x14ac:dyDescent="0.35">
      <c r="A42" s="10" t="s">
        <v>131</v>
      </c>
      <c r="B42" s="4"/>
      <c r="C42" s="4">
        <v>1</v>
      </c>
      <c r="D42" s="4">
        <v>1</v>
      </c>
      <c r="E42" s="4"/>
      <c r="F42" s="4"/>
      <c r="G42" s="4"/>
      <c r="H42" s="4"/>
      <c r="I42" s="4"/>
      <c r="J42" s="4"/>
      <c r="K42" s="4"/>
      <c r="L42" s="13"/>
    </row>
    <row r="43" spans="1:12" x14ac:dyDescent="0.35">
      <c r="A43" s="14" t="s">
        <v>56</v>
      </c>
      <c r="B43" s="15">
        <v>1</v>
      </c>
      <c r="C43" s="15"/>
      <c r="D43" s="15">
        <v>1</v>
      </c>
      <c r="E43" s="15"/>
      <c r="F43" s="15">
        <v>1</v>
      </c>
      <c r="G43" s="15"/>
      <c r="H43" s="15"/>
      <c r="I43" s="15"/>
      <c r="J43" s="15"/>
      <c r="K43" s="15"/>
      <c r="L43" s="16"/>
    </row>
    <row r="44" spans="1:12" x14ac:dyDescent="0.35">
      <c r="A44" s="21" t="s">
        <v>41</v>
      </c>
      <c r="B44" s="19">
        <f>SUBTOTAL(109,Tabel9[Handdoekrol automaat single])</f>
        <v>23</v>
      </c>
      <c r="C44" s="19">
        <f>SUBTOTAL(109,Tabel9[Handdoekautomaat papieren handdoekjes])</f>
        <v>3</v>
      </c>
      <c r="D44" s="19">
        <f>SUBTOTAL(109,Tabel9[Zeepdispenser])</f>
        <v>26</v>
      </c>
      <c r="E44" s="19">
        <f>SUBTOTAL(109,Tabel9[Desinfectiedispenser])</f>
        <v>0</v>
      </c>
      <c r="F44" s="19">
        <f>SUBTOTAL(109,Tabel9[Afvalbak])</f>
        <v>22</v>
      </c>
      <c r="G44" s="19">
        <f>SUBTOTAL(109,Tabel9[Damesverband container])</f>
        <v>14</v>
      </c>
      <c r="H44" s="19">
        <f>SUBTOTAL(109,Tabel9[Box voor luiers/incontinentiemateriaal])</f>
        <v>1</v>
      </c>
      <c r="I44" s="19">
        <f>SUBTOTAL(109,Tabel9[Toiletpapier dispenser])</f>
        <v>25</v>
      </c>
      <c r="J44" s="2">
        <f>SUBTOTAL(109,Tabel9[Toiletbril-reiniger dispenser])</f>
        <v>25</v>
      </c>
      <c r="K44" s="19">
        <f>SUBTOTAL(109,Tabel9[Toiletborstelhouder])</f>
        <v>25</v>
      </c>
      <c r="L44" s="20">
        <f>SUBTOTAL(109,Tabel9[Luchtverfrisserdispenser])</f>
        <v>20</v>
      </c>
    </row>
  </sheetData>
  <sheetProtection algorithmName="SHA-512" hashValue="0lwxlpwN9d+sc71F4Ls6EXQ9NDNctatmQd+WDoPc8PFpRvhNp0qAscabwGldQiVToTqiw+//dO2GNZb1X91rbA==" saltValue="hNG2d27mi7IDoBTzKwqrxw==" spinCount="100000"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2BC3-CA20-4956-91F9-7D3AAEFAB29D}">
  <dimension ref="A1:M18"/>
  <sheetViews>
    <sheetView zoomScaleNormal="100" workbookViewId="0">
      <pane ySplit="1" topLeftCell="A2" activePane="bottomLeft" state="frozen"/>
      <selection pane="bottomLeft" activeCell="O7" sqref="O7"/>
    </sheetView>
  </sheetViews>
  <sheetFormatPr defaultRowHeight="14.5" x14ac:dyDescent="0.35"/>
  <cols>
    <col min="1" max="1" width="41.453125" customWidth="1"/>
    <col min="2" max="4" width="9.08984375" customWidth="1"/>
    <col min="13" max="13" width="25.453125" customWidth="1"/>
  </cols>
  <sheetData>
    <row r="1" spans="1:13" ht="197" x14ac:dyDescent="0.35">
      <c r="A1" s="18" t="s">
        <v>61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27" t="s">
        <v>87</v>
      </c>
      <c r="H1" s="27" t="s">
        <v>88</v>
      </c>
      <c r="I1" s="27" t="s">
        <v>89</v>
      </c>
      <c r="J1" s="27" t="s">
        <v>90</v>
      </c>
      <c r="K1" s="27" t="s">
        <v>91</v>
      </c>
      <c r="L1" s="29" t="s">
        <v>92</v>
      </c>
      <c r="M1" s="37" t="s">
        <v>58</v>
      </c>
    </row>
    <row r="2" spans="1:13" x14ac:dyDescent="0.35">
      <c r="A2" s="11" t="s">
        <v>76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3" x14ac:dyDescent="0.35">
      <c r="A3" s="11" t="s">
        <v>79</v>
      </c>
      <c r="B3" s="4">
        <v>1</v>
      </c>
      <c r="C3" s="4"/>
      <c r="D3" s="4">
        <v>1</v>
      </c>
      <c r="E3" s="4">
        <v>1</v>
      </c>
      <c r="F3" s="4">
        <v>1</v>
      </c>
      <c r="G3" s="4"/>
      <c r="H3" s="4"/>
      <c r="I3" s="4"/>
      <c r="J3" s="4"/>
      <c r="K3" s="4"/>
      <c r="L3" s="13"/>
    </row>
    <row r="4" spans="1:13" x14ac:dyDescent="0.35">
      <c r="A4" s="11" t="s">
        <v>93</v>
      </c>
      <c r="B4" s="4"/>
      <c r="C4" s="4"/>
      <c r="D4" s="4"/>
      <c r="E4" s="4"/>
      <c r="F4" s="4"/>
      <c r="G4" s="4"/>
      <c r="H4" s="4"/>
      <c r="I4" s="4">
        <v>1</v>
      </c>
      <c r="J4" s="4">
        <v>1</v>
      </c>
      <c r="K4" s="4">
        <v>1</v>
      </c>
      <c r="L4" s="13">
        <v>1</v>
      </c>
    </row>
    <row r="5" spans="1:13" x14ac:dyDescent="0.35">
      <c r="A5" s="11" t="s">
        <v>94</v>
      </c>
      <c r="B5" s="4">
        <v>1</v>
      </c>
      <c r="C5" s="4"/>
      <c r="D5" s="4">
        <v>1</v>
      </c>
      <c r="E5" s="4">
        <v>1</v>
      </c>
      <c r="F5" s="4">
        <v>1</v>
      </c>
      <c r="G5" s="4"/>
      <c r="H5" s="4">
        <v>1</v>
      </c>
      <c r="I5" s="4">
        <v>1</v>
      </c>
      <c r="J5" s="4">
        <v>1</v>
      </c>
      <c r="K5" s="4">
        <v>1</v>
      </c>
      <c r="L5" s="13">
        <v>1</v>
      </c>
    </row>
    <row r="6" spans="1:13" x14ac:dyDescent="0.35">
      <c r="A6" s="11" t="s">
        <v>95</v>
      </c>
      <c r="B6" s="4"/>
      <c r="C6" s="4">
        <v>1</v>
      </c>
      <c r="D6" s="4">
        <v>1</v>
      </c>
      <c r="E6" s="4">
        <v>1</v>
      </c>
      <c r="F6" s="4"/>
      <c r="G6" s="4"/>
      <c r="H6" s="4"/>
      <c r="I6" s="4"/>
      <c r="J6" s="4"/>
      <c r="K6" s="4"/>
      <c r="L6" s="13"/>
    </row>
    <row r="7" spans="1:13" x14ac:dyDescent="0.35">
      <c r="A7" s="11" t="s">
        <v>96</v>
      </c>
      <c r="B7" s="4"/>
      <c r="C7" s="4"/>
      <c r="D7" s="4"/>
      <c r="E7" s="4"/>
      <c r="F7" s="4">
        <v>1</v>
      </c>
      <c r="G7" s="4"/>
      <c r="H7" s="4"/>
      <c r="I7" s="4"/>
      <c r="J7" s="4"/>
      <c r="K7" s="4"/>
      <c r="L7" s="13"/>
      <c r="M7" s="39" t="s">
        <v>62</v>
      </c>
    </row>
    <row r="8" spans="1:13" x14ac:dyDescent="0.35">
      <c r="A8" s="11" t="s">
        <v>97</v>
      </c>
      <c r="B8" s="4"/>
      <c r="C8" s="4"/>
      <c r="D8" s="4"/>
      <c r="E8" s="4"/>
      <c r="F8" s="4"/>
      <c r="G8" s="4"/>
      <c r="H8" s="4"/>
      <c r="I8" s="4"/>
      <c r="J8" s="4"/>
      <c r="K8" s="4"/>
      <c r="L8" s="13"/>
    </row>
    <row r="9" spans="1:13" x14ac:dyDescent="0.35">
      <c r="A9" s="11" t="s">
        <v>98</v>
      </c>
      <c r="B9" s="4">
        <v>1</v>
      </c>
      <c r="C9" s="4"/>
      <c r="D9" s="4">
        <v>1</v>
      </c>
      <c r="E9" s="4">
        <v>1</v>
      </c>
      <c r="F9" s="4">
        <v>1</v>
      </c>
      <c r="G9" s="4"/>
      <c r="H9" s="4"/>
      <c r="I9" s="4"/>
      <c r="J9" s="4"/>
      <c r="K9" s="4"/>
      <c r="L9" s="13">
        <v>1</v>
      </c>
    </row>
    <row r="10" spans="1:13" x14ac:dyDescent="0.35">
      <c r="A10" s="11" t="s">
        <v>99</v>
      </c>
      <c r="B10" s="4"/>
      <c r="C10" s="4"/>
      <c r="D10" s="4"/>
      <c r="E10" s="4"/>
      <c r="F10" s="4"/>
      <c r="G10" s="4">
        <v>1</v>
      </c>
      <c r="H10" s="4"/>
      <c r="I10" s="4">
        <v>1</v>
      </c>
      <c r="J10" s="4">
        <v>1</v>
      </c>
      <c r="K10" s="4">
        <v>1</v>
      </c>
      <c r="L10" s="13"/>
    </row>
    <row r="11" spans="1:13" x14ac:dyDescent="0.35">
      <c r="A11" s="11" t="s">
        <v>100</v>
      </c>
      <c r="B11" s="4">
        <v>1</v>
      </c>
      <c r="C11" s="4">
        <v>1</v>
      </c>
      <c r="D11" s="4">
        <v>2</v>
      </c>
      <c r="E11" s="4">
        <v>1</v>
      </c>
      <c r="F11" s="4">
        <v>1</v>
      </c>
      <c r="G11" s="4"/>
      <c r="H11" s="4"/>
      <c r="I11" s="4">
        <v>2</v>
      </c>
      <c r="J11" s="4">
        <v>2</v>
      </c>
      <c r="K11" s="4">
        <v>2</v>
      </c>
      <c r="L11" s="13">
        <v>1</v>
      </c>
      <c r="M11" s="38" t="s">
        <v>160</v>
      </c>
    </row>
    <row r="12" spans="1:13" x14ac:dyDescent="0.35">
      <c r="A12" s="11" t="s">
        <v>54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13"/>
    </row>
    <row r="13" spans="1:13" x14ac:dyDescent="0.35">
      <c r="A13" s="11" t="s">
        <v>102</v>
      </c>
      <c r="B13" s="4">
        <v>2</v>
      </c>
      <c r="C13" s="4"/>
      <c r="D13" s="4">
        <v>2</v>
      </c>
      <c r="E13" s="4">
        <v>1</v>
      </c>
      <c r="F13" s="4">
        <v>1</v>
      </c>
      <c r="G13" s="4"/>
      <c r="H13" s="4"/>
      <c r="I13" s="4"/>
      <c r="J13" s="4"/>
      <c r="K13" s="4"/>
      <c r="L13" s="13">
        <v>2</v>
      </c>
    </row>
    <row r="14" spans="1:13" x14ac:dyDescent="0.35">
      <c r="A14" s="11" t="s">
        <v>101</v>
      </c>
      <c r="B14" s="4"/>
      <c r="C14" s="4"/>
      <c r="D14" s="4"/>
      <c r="E14" s="4">
        <v>1</v>
      </c>
      <c r="F14" s="4"/>
      <c r="G14" s="4"/>
      <c r="H14" s="4"/>
      <c r="I14" s="4"/>
      <c r="J14" s="4"/>
      <c r="K14" s="4"/>
      <c r="L14" s="13"/>
    </row>
    <row r="15" spans="1:13" x14ac:dyDescent="0.35">
      <c r="A15" s="11" t="s">
        <v>103</v>
      </c>
      <c r="B15" s="4">
        <v>2</v>
      </c>
      <c r="C15" s="4"/>
      <c r="D15" s="4">
        <v>4</v>
      </c>
      <c r="E15" s="4">
        <v>2</v>
      </c>
      <c r="F15" s="4"/>
      <c r="G15" s="4"/>
      <c r="H15" s="4"/>
      <c r="I15" s="4"/>
      <c r="J15" s="4"/>
      <c r="K15" s="4"/>
      <c r="L15" s="13"/>
      <c r="M15" s="38" t="s">
        <v>161</v>
      </c>
    </row>
    <row r="16" spans="1:13" x14ac:dyDescent="0.35">
      <c r="A16" s="11" t="s">
        <v>59</v>
      </c>
      <c r="B16" s="4"/>
      <c r="C16" s="4">
        <v>1</v>
      </c>
      <c r="D16" s="4">
        <v>2</v>
      </c>
      <c r="E16" s="4">
        <v>1</v>
      </c>
      <c r="F16" s="4"/>
      <c r="G16" s="4"/>
      <c r="H16" s="4"/>
      <c r="I16" s="4"/>
      <c r="J16" s="4"/>
      <c r="K16" s="4"/>
      <c r="L16" s="13"/>
      <c r="M16" s="38" t="s">
        <v>160</v>
      </c>
    </row>
    <row r="17" spans="1:12" x14ac:dyDescent="0.35">
      <c r="A17" s="32" t="s">
        <v>60</v>
      </c>
      <c r="B17" s="15"/>
      <c r="C17" s="15">
        <v>1</v>
      </c>
      <c r="D17" s="15">
        <v>1</v>
      </c>
      <c r="E17" s="15">
        <v>1</v>
      </c>
      <c r="F17" s="15">
        <v>1</v>
      </c>
      <c r="G17" s="15"/>
      <c r="H17" s="15"/>
      <c r="I17" s="15"/>
      <c r="J17" s="15"/>
      <c r="K17" s="15"/>
      <c r="L17" s="16"/>
    </row>
    <row r="18" spans="1:12" x14ac:dyDescent="0.35">
      <c r="A18" s="32" t="s">
        <v>41</v>
      </c>
      <c r="B18" s="15">
        <f>SUBTOTAL(109,Tabel10[Handdoekrol automaat single])</f>
        <v>8</v>
      </c>
      <c r="C18" s="15">
        <f>SUBTOTAL(109,Tabel10[Handdoek automaat papieren handdoekjes])</f>
        <v>4</v>
      </c>
      <c r="D18" s="15">
        <f>SUBTOTAL(109,Tabel10[Zeepdispenser])</f>
        <v>15</v>
      </c>
      <c r="E18" s="15">
        <f>SUBTOTAL(109,Tabel10[Desinfecteidispenser])</f>
        <v>11</v>
      </c>
      <c r="F18" s="15" t="s">
        <v>63</v>
      </c>
      <c r="G18" s="15">
        <f>SUBTOTAL(109,Tabel10[Damesverband container])</f>
        <v>1</v>
      </c>
      <c r="H18" s="15">
        <f>SUBTOTAL(109,Tabel10[Box voor luiers/incontinentiemateriaal])</f>
        <v>1</v>
      </c>
      <c r="I18" s="15">
        <f>SUBTOTAL(109,Tabel10[Toiletpapier dispenser])</f>
        <v>5</v>
      </c>
      <c r="J18" s="15">
        <f>SUBTOTAL(109,Tabel10[Toiletbril reiniger dispenser])</f>
        <v>5</v>
      </c>
      <c r="K18" s="15">
        <f>SUBTOTAL(109,Tabel10[Toiletborstel houder])</f>
        <v>5</v>
      </c>
      <c r="L18" s="16">
        <f>SUBTOTAL(109,Tabel10[Luchtverfrisser dispenser])</f>
        <v>6</v>
      </c>
    </row>
  </sheetData>
  <sheetProtection algorithmName="SHA-512" hashValue="l7ZqxCsUym1iw3Se93EgUbQk+JmvQGT2Na3EVKZEHolntU7UI+K55aan7TKjUxL5hNLryJsohhDDcxszx+JC2g==" saltValue="dCs47Cxw0l0x5HTla/kprw==" spinCount="100000" sheet="1" objects="1" scenarios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4D15-CBF1-43DD-96C5-BB8673A13D41}">
  <dimension ref="A1:H12"/>
  <sheetViews>
    <sheetView tabSelected="1" zoomScale="99" zoomScaleNormal="99" workbookViewId="0">
      <selection activeCell="H14" sqref="H14"/>
    </sheetView>
  </sheetViews>
  <sheetFormatPr defaultRowHeight="14.5" x14ac:dyDescent="0.35"/>
  <cols>
    <col min="1" max="1" width="24.453125" customWidth="1"/>
  </cols>
  <sheetData>
    <row r="1" spans="1:8" ht="230" x14ac:dyDescent="0.35">
      <c r="A1" s="8" t="s">
        <v>68</v>
      </c>
      <c r="B1" s="27" t="s">
        <v>69</v>
      </c>
      <c r="C1" s="27" t="s">
        <v>70</v>
      </c>
      <c r="D1" s="27" t="s">
        <v>71</v>
      </c>
      <c r="E1" s="27" t="s">
        <v>72</v>
      </c>
      <c r="F1" s="27" t="s">
        <v>73</v>
      </c>
      <c r="G1" s="27" t="s">
        <v>74</v>
      </c>
      <c r="H1" s="27" t="s">
        <v>75</v>
      </c>
    </row>
    <row r="2" spans="1:8" x14ac:dyDescent="0.35">
      <c r="A2" s="11" t="s">
        <v>64</v>
      </c>
      <c r="B2" s="4">
        <v>1</v>
      </c>
      <c r="C2" s="4">
        <v>1</v>
      </c>
      <c r="D2" s="4">
        <v>1</v>
      </c>
      <c r="E2" s="4"/>
      <c r="F2" s="4">
        <v>1</v>
      </c>
      <c r="G2" s="4">
        <v>1</v>
      </c>
      <c r="H2" s="4"/>
    </row>
    <row r="3" spans="1:8" x14ac:dyDescent="0.35">
      <c r="A3" s="11" t="s">
        <v>76</v>
      </c>
      <c r="B3" s="4"/>
      <c r="C3" s="4"/>
      <c r="D3" s="4"/>
      <c r="E3" s="4"/>
      <c r="F3" s="4"/>
      <c r="G3" s="4"/>
      <c r="H3" s="4"/>
    </row>
    <row r="4" spans="1:8" x14ac:dyDescent="0.35">
      <c r="A4" t="s">
        <v>77</v>
      </c>
      <c r="B4" s="4">
        <v>1</v>
      </c>
      <c r="C4" s="4">
        <v>1</v>
      </c>
      <c r="D4" s="4">
        <v>1</v>
      </c>
      <c r="E4" s="4"/>
      <c r="F4" s="4"/>
      <c r="G4" s="4"/>
      <c r="H4" s="4"/>
    </row>
    <row r="5" spans="1:8" x14ac:dyDescent="0.35">
      <c r="A5" s="11" t="s">
        <v>78</v>
      </c>
      <c r="B5" s="4"/>
      <c r="C5" s="4"/>
      <c r="D5" s="4">
        <v>1</v>
      </c>
      <c r="E5" s="4">
        <v>1</v>
      </c>
      <c r="F5" s="4">
        <v>1</v>
      </c>
      <c r="G5" s="4">
        <v>1</v>
      </c>
      <c r="H5" s="4"/>
    </row>
    <row r="6" spans="1:8" x14ac:dyDescent="0.35">
      <c r="A6" s="11" t="s">
        <v>65</v>
      </c>
      <c r="B6" s="4">
        <v>1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/>
    </row>
    <row r="7" spans="1:8" x14ac:dyDescent="0.35">
      <c r="A7" s="11" t="s">
        <v>79</v>
      </c>
      <c r="B7" s="4">
        <v>1</v>
      </c>
      <c r="C7" s="4">
        <v>1</v>
      </c>
      <c r="D7" s="4"/>
      <c r="E7" s="4"/>
      <c r="F7" s="4"/>
      <c r="G7" s="4"/>
      <c r="H7" s="4"/>
    </row>
    <row r="8" spans="1:8" x14ac:dyDescent="0.35">
      <c r="A8" s="8" t="s">
        <v>52</v>
      </c>
      <c r="B8" s="4"/>
      <c r="C8" s="4"/>
      <c r="D8" s="4"/>
      <c r="E8" s="4">
        <v>2</v>
      </c>
      <c r="F8" s="4">
        <v>2</v>
      </c>
      <c r="G8" s="4">
        <v>2</v>
      </c>
      <c r="H8" s="4">
        <v>1</v>
      </c>
    </row>
    <row r="9" spans="1:8" x14ac:dyDescent="0.35">
      <c r="A9" s="11" t="s">
        <v>81</v>
      </c>
      <c r="B9" s="4">
        <v>1</v>
      </c>
      <c r="C9" s="4">
        <v>1</v>
      </c>
      <c r="D9" s="4">
        <v>1</v>
      </c>
      <c r="E9" s="4"/>
      <c r="F9" s="4"/>
      <c r="G9" s="4"/>
      <c r="H9" s="4"/>
    </row>
    <row r="10" spans="1:8" x14ac:dyDescent="0.35">
      <c r="A10" s="11" t="s">
        <v>80</v>
      </c>
      <c r="B10" s="4"/>
      <c r="C10" s="4"/>
      <c r="D10" s="4"/>
      <c r="E10" s="4">
        <v>1</v>
      </c>
      <c r="F10" s="4">
        <v>1</v>
      </c>
      <c r="G10" s="4">
        <v>1</v>
      </c>
      <c r="H10" s="4"/>
    </row>
    <row r="11" spans="1:8" x14ac:dyDescent="0.35">
      <c r="A11" s="11" t="s">
        <v>66</v>
      </c>
      <c r="B11" s="4">
        <v>1</v>
      </c>
      <c r="C11" s="4">
        <v>1</v>
      </c>
      <c r="D11" s="4">
        <v>1</v>
      </c>
      <c r="E11" s="4"/>
      <c r="F11" s="4"/>
      <c r="G11" s="4"/>
      <c r="H11" s="4"/>
    </row>
    <row r="12" spans="1:8" x14ac:dyDescent="0.35">
      <c r="A12" t="s">
        <v>41</v>
      </c>
      <c r="B12" s="19">
        <f>SUBTOTAL(109,Tabel11[Papieren rol handdoek Tork])</f>
        <v>6</v>
      </c>
      <c r="C12" s="19">
        <f>SUBTOTAL(109,Tabel11[Zeepdispenser Boma])</f>
        <v>6</v>
      </c>
      <c r="D12" s="19">
        <f>SUBTOTAL(109,Tabel11[Afvalbak merkloos])</f>
        <v>6</v>
      </c>
      <c r="E12" s="19">
        <f>SUBTOTAL(109,Tabel11[Toiletpapier houder merkloos voor meerdere rollen])</f>
        <v>5</v>
      </c>
      <c r="F12" s="19">
        <f>SUBTOTAL(109,Tabel11[Toiletpapierhouder merkloos])</f>
        <v>6</v>
      </c>
      <c r="G12" s="19">
        <f>SUBTOTAL(109,Tabel11[Toiletborstel merkloos])</f>
        <v>6</v>
      </c>
      <c r="H12" s="19" t="s">
        <v>67</v>
      </c>
    </row>
  </sheetData>
  <sheetProtection algorithmName="SHA-512" hashValue="OsZqI17343oqXiTfoli9E3o1lKVH3KIbt28BvsLuBVOaU17t5w4mxEdQjCzQrIT7xaVgi1K/V1sEPJ78fBSu5g==" saltValue="HsBSqPUTbRhvFmNMEcFI/A==" spinCount="100000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410a5-faa4-431c-b89c-21d0187211bf">
      <Terms xmlns="http://schemas.microsoft.com/office/infopath/2007/PartnerControls"/>
    </lcf76f155ced4ddcb4097134ff3c332f>
    <TaxCatchAll xmlns="53fb3e4e-68d3-4f83-a071-52d748f754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FCBB8012FBF40B44FE6CFFAAA1EEB" ma:contentTypeVersion="10" ma:contentTypeDescription="Create a new document." ma:contentTypeScope="" ma:versionID="870e8f5bcad400bd2efbbf78d61a3a6b">
  <xsd:schema xmlns:xsd="http://www.w3.org/2001/XMLSchema" xmlns:xs="http://www.w3.org/2001/XMLSchema" xmlns:p="http://schemas.microsoft.com/office/2006/metadata/properties" xmlns:ns2="af3410a5-faa4-431c-b89c-21d0187211bf" xmlns:ns3="53fb3e4e-68d3-4f83-a071-52d748f75472" targetNamespace="http://schemas.microsoft.com/office/2006/metadata/properties" ma:root="true" ma:fieldsID="1c8b3350540acc526dbfa6add63c3608" ns2:_="" ns3:_="">
    <xsd:import namespace="af3410a5-faa4-431c-b89c-21d0187211bf"/>
    <xsd:import namespace="53fb3e4e-68d3-4f83-a071-52d748f754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410a5-faa4-431c-b89c-21d018721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b3e4e-68d3-4f83-a071-52d748f754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3bb852-ebe9-4e50-aea9-12ead63473f4}" ma:internalName="TaxCatchAll" ma:showField="CatchAllData" ma:web="53fb3e4e-68d3-4f83-a071-52d748f75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28D64-06AE-4251-BC12-FC3A62F8F89C}">
  <ds:schemaRefs>
    <ds:schemaRef ds:uri="http://schemas.microsoft.com/office/2006/metadata/properties"/>
    <ds:schemaRef ds:uri="http://schemas.microsoft.com/office/infopath/2007/PartnerControls"/>
    <ds:schemaRef ds:uri="af3410a5-faa4-431c-b89c-21d0187211bf"/>
    <ds:schemaRef ds:uri="53fb3e4e-68d3-4f83-a071-52d748f75472"/>
  </ds:schemaRefs>
</ds:datastoreItem>
</file>

<file path=customXml/itemProps2.xml><?xml version="1.0" encoding="utf-8"?>
<ds:datastoreItem xmlns:ds="http://schemas.openxmlformats.org/officeDocument/2006/customXml" ds:itemID="{5163BF60-E698-48D9-9EA8-7C222D431F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607E72-DB64-4ED9-9BA4-977BBBC86A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 overzicht</vt:lpstr>
      <vt:lpstr>Oud-Beijerland</vt:lpstr>
      <vt:lpstr>Maasdam</vt:lpstr>
      <vt:lpstr>HW Werkt!</vt:lpstr>
      <vt:lpstr>Mijnsheerenland</vt:lpstr>
      <vt:lpstr>Numansdorp</vt:lpstr>
    </vt:vector>
  </TitlesOfParts>
  <Company>Gemeente Hoeksche 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Sjanie van der Helm-van Oudheusden</dc:creator>
  <cp:lastModifiedBy>Floor Eikelenboom</cp:lastModifiedBy>
  <cp:lastPrinted>2026-02-14T17:29:33Z</cp:lastPrinted>
  <dcterms:created xsi:type="dcterms:W3CDTF">2026-02-12T13:08:20Z</dcterms:created>
  <dcterms:modified xsi:type="dcterms:W3CDTF">2026-07-30T13:58:39Z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0x010100F2DFCBB8012FBF40B44FE6CFFAAA1EEB</vt:lpwstr>
  </property>
  <property fmtid="{D5CDD505-2E9C-101B-9397-08002B2CF9AE}" pid="3" name="MediaServiceImageTags">
    <vt:lpwstr/>
  </property>
</Properties>
</file>