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G:\2026\Opdrachten\BSGR\Print en maildiensten\2026\Te publiceren\"/>
    </mc:Choice>
  </mc:AlternateContent>
  <xr:revisionPtr revIDLastSave="0" documentId="8_{7A2EC17A-901D-4E72-AFAD-996316C6BB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ning aantallen" sheetId="1" r:id="rId1"/>
    <sheet name="Kalender 2026" sheetId="2" r:id="rId2"/>
    <sheet name="Partijenpost" sheetId="3" r:id="rId3"/>
    <sheet name="Schema PostNL" sheetId="4" r:id="rId4"/>
  </sheets>
  <definedNames>
    <definedName name="_xlnm.Print_Area" localSheetId="1">'Kalender 2026'!$B$1:$AF$54</definedName>
    <definedName name="_xlnm.Print_Area" localSheetId="2">Partijenpost!$B$1:$U$81</definedName>
    <definedName name="DagenEnWeken">{0,1,2,3,4,5,6} + {0;1;2;3;4;5}*7</definedName>
    <definedName name="Kalenderjaar">'Schema PostNL'!$X$3</definedName>
    <definedName name="WeekStart">'Schema PostNL'!$AE$1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H8" i="3"/>
  <c r="F8" i="3"/>
  <c r="F9" i="3"/>
  <c r="F10" i="3"/>
  <c r="F11" i="3"/>
  <c r="F12" i="3"/>
  <c r="F13" i="3"/>
  <c r="F15" i="3"/>
  <c r="F16" i="3"/>
  <c r="F17" i="3"/>
  <c r="F18" i="3"/>
  <c r="F7" i="3"/>
  <c r="N45" i="3"/>
  <c r="N48" i="3"/>
  <c r="N49" i="3"/>
  <c r="N50" i="3"/>
  <c r="N51" i="3"/>
  <c r="N52" i="3"/>
  <c r="N53" i="3"/>
  <c r="R30" i="3"/>
  <c r="R31" i="3"/>
  <c r="P31" i="3"/>
  <c r="R33" i="3"/>
  <c r="P33" i="3"/>
  <c r="R34" i="3"/>
  <c r="P34" i="3"/>
  <c r="R36" i="3"/>
  <c r="P36" i="3"/>
  <c r="R25" i="3"/>
  <c r="P25" i="3"/>
  <c r="N25" i="3"/>
  <c r="S25" i="3"/>
  <c r="D8" i="2"/>
  <c r="U50" i="3"/>
  <c r="L17" i="3"/>
  <c r="H17" i="3" s="1"/>
  <c r="S18" i="3"/>
  <c r="S16" i="3"/>
  <c r="S15" i="3"/>
  <c r="S13" i="3"/>
  <c r="L15" i="3"/>
  <c r="H15" i="3" s="1"/>
  <c r="L16" i="3"/>
  <c r="H16" i="3" s="1"/>
  <c r="L18" i="3"/>
  <c r="H18" i="3" s="1"/>
  <c r="L13" i="3"/>
  <c r="H13" i="3" s="1"/>
  <c r="L12" i="3"/>
  <c r="H12" i="3" s="1"/>
  <c r="L11" i="3"/>
  <c r="H11" i="3" s="1"/>
  <c r="S7" i="3"/>
  <c r="S8" i="3"/>
  <c r="S9" i="3"/>
  <c r="S10" i="3"/>
  <c r="S11" i="3"/>
  <c r="S12" i="3"/>
  <c r="L7" i="3"/>
  <c r="H7" i="3" s="1"/>
  <c r="Y35" i="2"/>
  <c r="X35" i="2"/>
  <c r="W35" i="2"/>
  <c r="V35" i="2"/>
  <c r="U35" i="2"/>
  <c r="T35" i="2"/>
  <c r="S35" i="2"/>
  <c r="Q35" i="2"/>
  <c r="P35" i="2"/>
  <c r="O35" i="2"/>
  <c r="N35" i="2"/>
  <c r="M35" i="2"/>
  <c r="L35" i="2"/>
  <c r="K35" i="2"/>
  <c r="I35" i="2"/>
  <c r="H35" i="2"/>
  <c r="G35" i="2"/>
  <c r="F35" i="2"/>
  <c r="E35" i="2"/>
  <c r="D35" i="2"/>
  <c r="C35" i="2"/>
  <c r="Y26" i="2"/>
  <c r="X26" i="2"/>
  <c r="W26" i="2"/>
  <c r="V26" i="2"/>
  <c r="U26" i="2"/>
  <c r="T26" i="2"/>
  <c r="S26" i="2"/>
  <c r="Q26" i="2"/>
  <c r="P26" i="2"/>
  <c r="O26" i="2"/>
  <c r="N26" i="2"/>
  <c r="M26" i="2"/>
  <c r="L26" i="2"/>
  <c r="K26" i="2"/>
  <c r="I26" i="2"/>
  <c r="H26" i="2"/>
  <c r="G26" i="2"/>
  <c r="F26" i="2"/>
  <c r="E26" i="2"/>
  <c r="D26" i="2"/>
  <c r="C26" i="2"/>
  <c r="Y17" i="2"/>
  <c r="X17" i="2"/>
  <c r="W17" i="2"/>
  <c r="V17" i="2"/>
  <c r="U17" i="2"/>
  <c r="T17" i="2"/>
  <c r="S17" i="2"/>
  <c r="Q17" i="2"/>
  <c r="P17" i="2"/>
  <c r="O17" i="2"/>
  <c r="N17" i="2"/>
  <c r="M17" i="2"/>
  <c r="L17" i="2"/>
  <c r="K17" i="2"/>
  <c r="I17" i="2"/>
  <c r="H17" i="2"/>
  <c r="G17" i="2"/>
  <c r="F17" i="2"/>
  <c r="E17" i="2"/>
  <c r="D17" i="2"/>
  <c r="C17" i="2"/>
  <c r="Y8" i="2"/>
  <c r="X8" i="2"/>
  <c r="W8" i="2"/>
  <c r="V8" i="2"/>
  <c r="U8" i="2"/>
  <c r="T8" i="2"/>
  <c r="S8" i="2"/>
  <c r="Q8" i="2"/>
  <c r="P8" i="2"/>
  <c r="O8" i="2"/>
  <c r="N8" i="2"/>
  <c r="M8" i="2"/>
  <c r="L8" i="2"/>
  <c r="K8" i="2"/>
  <c r="I8" i="2"/>
  <c r="H8" i="2"/>
  <c r="G8" i="2"/>
  <c r="F8" i="2"/>
  <c r="E8" i="2"/>
  <c r="C8" i="2"/>
  <c r="C7" i="2"/>
  <c r="C9" i="2"/>
  <c r="D9" i="2"/>
  <c r="E9" i="2"/>
  <c r="K7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K9" i="2"/>
  <c r="L9" i="2"/>
  <c r="M9" i="2"/>
  <c r="N9" i="2"/>
  <c r="O9" i="2"/>
  <c r="P9" i="2"/>
  <c r="Q9" i="2"/>
  <c r="K10" i="2"/>
  <c r="L10" i="2"/>
  <c r="M10" i="2"/>
  <c r="N10" i="2"/>
  <c r="O10" i="2"/>
  <c r="P10" i="2"/>
  <c r="Q10" i="2"/>
  <c r="K11" i="2"/>
  <c r="L11" i="2"/>
  <c r="M11" i="2"/>
  <c r="N11" i="2"/>
  <c r="O11" i="2"/>
  <c r="P11" i="2"/>
  <c r="Q11" i="2"/>
  <c r="K12" i="2"/>
  <c r="L12" i="2"/>
  <c r="M12" i="2"/>
  <c r="N12" i="2"/>
  <c r="O12" i="2"/>
  <c r="P12" i="2"/>
  <c r="Q12" i="2"/>
  <c r="K13" i="2"/>
  <c r="L13" i="2"/>
  <c r="M13" i="2"/>
  <c r="N13" i="2"/>
  <c r="O13" i="2"/>
  <c r="P13" i="2"/>
  <c r="Q13" i="2"/>
  <c r="K14" i="2"/>
  <c r="S7" i="2"/>
  <c r="L14" i="2"/>
  <c r="M14" i="2"/>
  <c r="N14" i="2"/>
  <c r="O14" i="2"/>
  <c r="P14" i="2"/>
  <c r="Q14" i="2"/>
  <c r="C16" i="2"/>
  <c r="S9" i="2"/>
  <c r="T9" i="2"/>
  <c r="U9" i="2"/>
  <c r="V9" i="2"/>
  <c r="W9" i="2"/>
  <c r="X9" i="2"/>
  <c r="Y9" i="2"/>
  <c r="S10" i="2"/>
  <c r="T10" i="2"/>
  <c r="U10" i="2"/>
  <c r="V10" i="2"/>
  <c r="W10" i="2"/>
  <c r="X10" i="2"/>
  <c r="Y10" i="2"/>
  <c r="S11" i="2"/>
  <c r="T11" i="2"/>
  <c r="U11" i="2"/>
  <c r="V11" i="2"/>
  <c r="W11" i="2"/>
  <c r="X11" i="2"/>
  <c r="Y11" i="2"/>
  <c r="S12" i="2"/>
  <c r="T12" i="2"/>
  <c r="U12" i="2"/>
  <c r="V12" i="2"/>
  <c r="W12" i="2"/>
  <c r="X12" i="2"/>
  <c r="Y12" i="2"/>
  <c r="S13" i="2"/>
  <c r="T13" i="2"/>
  <c r="U13" i="2"/>
  <c r="V13" i="2"/>
  <c r="W13" i="2"/>
  <c r="X13" i="2"/>
  <c r="Y13" i="2"/>
  <c r="S14" i="2"/>
  <c r="T14" i="2"/>
  <c r="U14" i="2"/>
  <c r="V14" i="2"/>
  <c r="W14" i="2"/>
  <c r="X14" i="2"/>
  <c r="Y14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K16" i="2"/>
  <c r="K18" i="2"/>
  <c r="L18" i="2"/>
  <c r="M18" i="2"/>
  <c r="N18" i="2"/>
  <c r="O18" i="2"/>
  <c r="P18" i="2"/>
  <c r="Q18" i="2"/>
  <c r="K19" i="2"/>
  <c r="L19" i="2"/>
  <c r="M19" i="2"/>
  <c r="N19" i="2"/>
  <c r="O19" i="2"/>
  <c r="P19" i="2"/>
  <c r="Q19" i="2"/>
  <c r="K20" i="2"/>
  <c r="L20" i="2"/>
  <c r="M20" i="2"/>
  <c r="N20" i="2"/>
  <c r="O20" i="2"/>
  <c r="P20" i="2"/>
  <c r="Q20" i="2"/>
  <c r="K21" i="2"/>
  <c r="L21" i="2"/>
  <c r="M21" i="2"/>
  <c r="N21" i="2"/>
  <c r="O21" i="2"/>
  <c r="P21" i="2"/>
  <c r="Q21" i="2"/>
  <c r="K22" i="2"/>
  <c r="L22" i="2"/>
  <c r="M22" i="2"/>
  <c r="N22" i="2"/>
  <c r="O22" i="2"/>
  <c r="P22" i="2"/>
  <c r="Q22" i="2"/>
  <c r="K23" i="2"/>
  <c r="L23" i="2"/>
  <c r="M23" i="2"/>
  <c r="N23" i="2"/>
  <c r="O23" i="2"/>
  <c r="P23" i="2"/>
  <c r="Q23" i="2"/>
  <c r="S16" i="2"/>
  <c r="C25" i="2"/>
  <c r="S18" i="2"/>
  <c r="T18" i="2"/>
  <c r="U18" i="2"/>
  <c r="V18" i="2"/>
  <c r="W18" i="2"/>
  <c r="X18" i="2"/>
  <c r="Y18" i="2"/>
  <c r="S19" i="2"/>
  <c r="T19" i="2"/>
  <c r="U19" i="2"/>
  <c r="V19" i="2"/>
  <c r="W19" i="2"/>
  <c r="X19" i="2"/>
  <c r="Y19" i="2"/>
  <c r="S20" i="2"/>
  <c r="T20" i="2"/>
  <c r="U20" i="2"/>
  <c r="V20" i="2"/>
  <c r="W20" i="2"/>
  <c r="X20" i="2"/>
  <c r="Y20" i="2"/>
  <c r="S21" i="2"/>
  <c r="T21" i="2"/>
  <c r="U21" i="2"/>
  <c r="V21" i="2"/>
  <c r="W21" i="2"/>
  <c r="X21" i="2"/>
  <c r="Y21" i="2"/>
  <c r="S22" i="2"/>
  <c r="T22" i="2"/>
  <c r="U22" i="2"/>
  <c r="V22" i="2"/>
  <c r="W22" i="2"/>
  <c r="X22" i="2"/>
  <c r="Y22" i="2"/>
  <c r="S23" i="2"/>
  <c r="T23" i="2"/>
  <c r="U23" i="2"/>
  <c r="V23" i="2"/>
  <c r="W23" i="2"/>
  <c r="X23" i="2"/>
  <c r="Y23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K25" i="2"/>
  <c r="K27" i="2"/>
  <c r="L27" i="2"/>
  <c r="M27" i="2"/>
  <c r="N27" i="2"/>
  <c r="O27" i="2"/>
  <c r="P27" i="2"/>
  <c r="Q27" i="2"/>
  <c r="K28" i="2"/>
  <c r="L28" i="2"/>
  <c r="M28" i="2"/>
  <c r="N28" i="2"/>
  <c r="O28" i="2"/>
  <c r="P28" i="2"/>
  <c r="Q28" i="2"/>
  <c r="K29" i="2"/>
  <c r="L29" i="2"/>
  <c r="M29" i="2"/>
  <c r="N29" i="2"/>
  <c r="O29" i="2"/>
  <c r="P29" i="2"/>
  <c r="Q29" i="2"/>
  <c r="K30" i="2"/>
  <c r="L30" i="2"/>
  <c r="M30" i="2"/>
  <c r="N30" i="2"/>
  <c r="O30" i="2"/>
  <c r="P30" i="2"/>
  <c r="Q30" i="2"/>
  <c r="K31" i="2"/>
  <c r="L31" i="2"/>
  <c r="M31" i="2"/>
  <c r="N31" i="2"/>
  <c r="O31" i="2"/>
  <c r="P31" i="2"/>
  <c r="Q31" i="2"/>
  <c r="K32" i="2"/>
  <c r="L32" i="2"/>
  <c r="M32" i="2"/>
  <c r="N32" i="2"/>
  <c r="O32" i="2"/>
  <c r="P32" i="2"/>
  <c r="Q32" i="2"/>
  <c r="S25" i="2"/>
  <c r="C34" i="2"/>
  <c r="S27" i="2"/>
  <c r="T27" i="2"/>
  <c r="U27" i="2"/>
  <c r="V27" i="2"/>
  <c r="W27" i="2"/>
  <c r="X27" i="2"/>
  <c r="Y27" i="2"/>
  <c r="S28" i="2"/>
  <c r="T28" i="2"/>
  <c r="U28" i="2"/>
  <c r="V28" i="2"/>
  <c r="W28" i="2"/>
  <c r="X28" i="2"/>
  <c r="Y28" i="2"/>
  <c r="S29" i="2"/>
  <c r="T29" i="2"/>
  <c r="U29" i="2"/>
  <c r="V29" i="2"/>
  <c r="W29" i="2"/>
  <c r="X29" i="2"/>
  <c r="Y29" i="2"/>
  <c r="S30" i="2"/>
  <c r="T30" i="2"/>
  <c r="U30" i="2"/>
  <c r="V30" i="2"/>
  <c r="W30" i="2"/>
  <c r="X30" i="2"/>
  <c r="Y30" i="2"/>
  <c r="S31" i="2"/>
  <c r="T31" i="2"/>
  <c r="U31" i="2"/>
  <c r="V31" i="2"/>
  <c r="W31" i="2"/>
  <c r="X31" i="2"/>
  <c r="Y31" i="2"/>
  <c r="S32" i="2"/>
  <c r="T32" i="2"/>
  <c r="U32" i="2"/>
  <c r="V32" i="2"/>
  <c r="W32" i="2"/>
  <c r="X32" i="2"/>
  <c r="Y32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K34" i="2"/>
  <c r="K36" i="2"/>
  <c r="L36" i="2"/>
  <c r="M36" i="2"/>
  <c r="N36" i="2"/>
  <c r="O36" i="2"/>
  <c r="P36" i="2"/>
  <c r="Q36" i="2"/>
  <c r="K37" i="2"/>
  <c r="L37" i="2"/>
  <c r="M37" i="2"/>
  <c r="N37" i="2"/>
  <c r="O37" i="2"/>
  <c r="P37" i="2"/>
  <c r="Q37" i="2"/>
  <c r="K38" i="2"/>
  <c r="L38" i="2"/>
  <c r="M38" i="2"/>
  <c r="N38" i="2"/>
  <c r="O38" i="2"/>
  <c r="P38" i="2"/>
  <c r="Q38" i="2"/>
  <c r="K39" i="2"/>
  <c r="L39" i="2"/>
  <c r="M39" i="2"/>
  <c r="N39" i="2"/>
  <c r="O39" i="2"/>
  <c r="P39" i="2"/>
  <c r="Q39" i="2"/>
  <c r="K40" i="2"/>
  <c r="L40" i="2"/>
  <c r="M40" i="2"/>
  <c r="N40" i="2"/>
  <c r="O40" i="2"/>
  <c r="P40" i="2"/>
  <c r="Q40" i="2"/>
  <c r="K41" i="2"/>
  <c r="L41" i="2"/>
  <c r="M41" i="2"/>
  <c r="N41" i="2"/>
  <c r="O41" i="2"/>
  <c r="P41" i="2"/>
  <c r="Q41" i="2"/>
  <c r="S34" i="2"/>
  <c r="S36" i="2"/>
  <c r="T36" i="2"/>
  <c r="U36" i="2"/>
  <c r="V36" i="2"/>
  <c r="W36" i="2"/>
  <c r="X36" i="2"/>
  <c r="Y36" i="2"/>
  <c r="S37" i="2"/>
  <c r="T37" i="2"/>
  <c r="U37" i="2"/>
  <c r="V37" i="2"/>
  <c r="W37" i="2"/>
  <c r="X37" i="2"/>
  <c r="Y37" i="2"/>
  <c r="S38" i="2"/>
  <c r="T38" i="2"/>
  <c r="U38" i="2"/>
  <c r="V38" i="2"/>
  <c r="W38" i="2"/>
  <c r="X38" i="2"/>
  <c r="Y38" i="2"/>
  <c r="S39" i="2"/>
  <c r="T39" i="2"/>
  <c r="U39" i="2"/>
  <c r="V39" i="2"/>
  <c r="W39" i="2"/>
  <c r="X39" i="2"/>
  <c r="Y39" i="2"/>
  <c r="S40" i="2"/>
  <c r="T40" i="2"/>
  <c r="U40" i="2"/>
  <c r="V40" i="2"/>
  <c r="W40" i="2"/>
  <c r="X40" i="2"/>
  <c r="Y40" i="2"/>
  <c r="S41" i="2"/>
  <c r="T41" i="2"/>
  <c r="U41" i="2"/>
  <c r="V41" i="2"/>
  <c r="W41" i="2"/>
  <c r="X41" i="2"/>
  <c r="Y41" i="2"/>
  <c r="D2" i="1"/>
  <c r="B1" i="1"/>
  <c r="L9" i="3"/>
  <c r="H9" i="3" s="1"/>
  <c r="L10" i="3"/>
  <c r="H10" i="3" s="1"/>
  <c r="D2" i="3"/>
  <c r="E2" i="1"/>
  <c r="O2" i="1"/>
  <c r="N2" i="1"/>
  <c r="M2" i="1"/>
  <c r="L2" i="1"/>
  <c r="K2" i="1"/>
  <c r="J2" i="1"/>
  <c r="I2" i="1"/>
  <c r="H2" i="1"/>
  <c r="G2" i="1"/>
  <c r="F2" i="1"/>
  <c r="S29" i="3"/>
  <c r="S30" i="3"/>
  <c r="S31" i="3"/>
  <c r="S33" i="3"/>
  <c r="S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tc={B0E1517B-1736-495C-AE1B-FAD65D2E6DB0}</author>
  </authors>
  <commentList>
    <comment ref="L13" authorId="0" shapeId="0" xr:uid="{B0E1517B-1736-495C-AE1B-FAD65D2E6DB0}">
      <text>
        <r>
          <rPr>
            <sz val="11"/>
            <color theme="1"/>
            <rFont val="Aptos Narrow"/>
            <family val="2"/>
            <scheme val="minor"/>
          </rPr>
  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Aanmaning dwangbevel naar postnl</t>
        </r>
      </text>
    </comment>
  </commentList>
</comments>
</file>

<file path=xl/sharedStrings.xml><?xml version="1.0" encoding="utf-8"?>
<sst xmlns="http://schemas.openxmlformats.org/spreadsheetml/2006/main" count="260" uniqueCount="171">
  <si>
    <t>laatst bijgewerkt</t>
  </si>
  <si>
    <t>Totalen per maand</t>
  </si>
  <si>
    <t>Kohierrun / Producten</t>
  </si>
  <si>
    <t>Heffing(en)</t>
  </si>
  <si>
    <t>Opmerking</t>
  </si>
  <si>
    <t>Gemeente-/waterschapsbelastingen (Combi kohier) 2024</t>
  </si>
  <si>
    <t>alle heffingen</t>
  </si>
  <si>
    <t>Gemeente-/waterschapsbelastingen (Combi kohier) 2025</t>
  </si>
  <si>
    <t>Gemeente-/waterschapsbelastingen (Combi kohier) 2026</t>
  </si>
  <si>
    <t>Gemeente-/waterschapsbelastingen (Combi kohier) 2026 Kwijtschelding</t>
  </si>
  <si>
    <t xml:space="preserve">alle heffingen </t>
  </si>
  <si>
    <t xml:space="preserve">Gemeente-/waterschapsbelastingen (Combi navorderingen) </t>
  </si>
  <si>
    <t>Algemene Leges</t>
  </si>
  <si>
    <t>ALEG</t>
  </si>
  <si>
    <t>Alle deelnemers</t>
  </si>
  <si>
    <t>Bouwleges</t>
  </si>
  <si>
    <t>BLEG</t>
  </si>
  <si>
    <t>2025 en 2026</t>
  </si>
  <si>
    <t>Leges Rijnland</t>
  </si>
  <si>
    <t>RLEG</t>
  </si>
  <si>
    <t>Havengelden 2025, 2026 (Gouda jaarlijks - Katwijk per kwartaal) bruggelden</t>
  </si>
  <si>
    <t>BRUG HVNG GDA / KTW</t>
  </si>
  <si>
    <t>Grafrechten Wadddinxveen</t>
  </si>
  <si>
    <t>GRAF / WDX</t>
  </si>
  <si>
    <t>Lijkbezorgingsrechten</t>
  </si>
  <si>
    <t xml:space="preserve">GRAF / VLS </t>
  </si>
  <si>
    <t>Grafrechten (jaarlijks onderhoud)</t>
  </si>
  <si>
    <t>GRAF KTW / VLS</t>
  </si>
  <si>
    <t>Marktgelden</t>
  </si>
  <si>
    <t xml:space="preserve">MKTG VLS </t>
  </si>
  <si>
    <t>Maand</t>
  </si>
  <si>
    <t>MKTG VLS / KTW / GDA</t>
  </si>
  <si>
    <t>Kwartaal</t>
  </si>
  <si>
    <t xml:space="preserve"> </t>
  </si>
  <si>
    <t>MKTG WDX</t>
  </si>
  <si>
    <t>Halfjaar</t>
  </si>
  <si>
    <t>Standplaatsgelden</t>
  </si>
  <si>
    <t>STAN VLS</t>
  </si>
  <si>
    <t>Jaar</t>
  </si>
  <si>
    <t>Parkeerbelasting</t>
  </si>
  <si>
    <t>PARK</t>
  </si>
  <si>
    <t>Week</t>
  </si>
  <si>
    <t>Precario 2024</t>
  </si>
  <si>
    <t>PREC</t>
  </si>
  <si>
    <t>Precario 2025</t>
  </si>
  <si>
    <t>Precario 2026</t>
  </si>
  <si>
    <t>Staangeld</t>
  </si>
  <si>
    <t>STAN GDA</t>
  </si>
  <si>
    <t>Woonwagens Gouda</t>
  </si>
  <si>
    <t>Toeristenbelasting (aangifte)</t>
  </si>
  <si>
    <t>TOER</t>
  </si>
  <si>
    <t>Toeristenbelasting (VLP)</t>
  </si>
  <si>
    <t>Toeristenbelasting (DEF)</t>
  </si>
  <si>
    <t>Vermakelijkhedenretributie</t>
  </si>
  <si>
    <t>VERM VLS</t>
  </si>
  <si>
    <t>Velsen</t>
  </si>
  <si>
    <t>Verontreinigings- zuiveringsheffing bedrijven (DEF) 2023</t>
  </si>
  <si>
    <t>ZUIB/WVOB</t>
  </si>
  <si>
    <t>Verontreinigings- zuiveringsheffing bedrijven (VLP) 2024</t>
  </si>
  <si>
    <t>Verontreinigings- zuiveringsheffing bedrijven (DEF) 2024</t>
  </si>
  <si>
    <t>Verontreinigings- zuiveringsheffing bedrijven (VLP) 2025</t>
  </si>
  <si>
    <t>Verontreinigings- zuiveringsheffing bedrijven (DEF) 2025</t>
  </si>
  <si>
    <t>Verontreinigings- zuiveringsheffing bedrijven (VLP) 2026</t>
  </si>
  <si>
    <t>Verontreinigings- zuiveringsheffing bedrijven (DEF) 2026</t>
  </si>
  <si>
    <t>Aangifte ZUIB/WVOB 2024/2025</t>
  </si>
  <si>
    <t>INV / Betalingsherinneringen</t>
  </si>
  <si>
    <t>INV / Aanmaningen</t>
  </si>
  <si>
    <t>INV / Dwangbevelen</t>
  </si>
  <si>
    <t>INV / Hernieuwde bevelen</t>
  </si>
  <si>
    <t>INV / Relatiebeslagen / Loonvorderingen</t>
  </si>
  <si>
    <t>INV / Vooraankondigingen</t>
  </si>
  <si>
    <t>INV / Werkgeversinlogbrieven</t>
  </si>
  <si>
    <t>INV / Kwijtschelding verkorte procedure</t>
  </si>
  <si>
    <t xml:space="preserve">Year </t>
  </si>
  <si>
    <t xml:space="preserve">Month </t>
  </si>
  <si>
    <t xml:space="preserve">Start Day </t>
  </si>
  <si>
    <t>1:Sun, 2:Mon …</t>
  </si>
  <si>
    <t>Aanmaken herinnering en naar Jetmail</t>
  </si>
  <si>
    <t>herinneringen naar PostNL</t>
  </si>
  <si>
    <t>Bezorging Herinneringen door PostNL</t>
  </si>
  <si>
    <t>Aanmaken aanmaning/dwangbevel en naar Jetmail</t>
  </si>
  <si>
    <t>Aanleveren aanslagen aan Jetmail</t>
  </si>
  <si>
    <t>Aanslagen / Aanmaningen &amp; Dwangbevelen naar PostNL</t>
  </si>
  <si>
    <t>Bezorging aanslagen / aanmaningen &amp; dwangbevelen door PostNL</t>
  </si>
  <si>
    <t>Feestdag / Vrije dag</t>
  </si>
  <si>
    <t>afwijkende data bezorging aanmaning/dwangbevel</t>
  </si>
  <si>
    <t>Partijenpost</t>
  </si>
  <si>
    <t>laatste wijziging</t>
  </si>
  <si>
    <t>Kohieren / aanslagen</t>
  </si>
  <si>
    <t>Indicatie aantal</t>
  </si>
  <si>
    <t>Aanmaken proefkohier</t>
  </si>
  <si>
    <t>Aanbieding aan Heffen</t>
  </si>
  <si>
    <t>Aanmaken kohierrun</t>
  </si>
  <si>
    <t>Aanbieding aan Jetmail 12:00 uur</t>
  </si>
  <si>
    <t>Aanbieding aan Post.NL</t>
  </si>
  <si>
    <t>Bezorgingsperiode (matdatum)</t>
  </si>
  <si>
    <t>Dagtekening</t>
  </si>
  <si>
    <t>dinsdag 27 januari 2026</t>
  </si>
  <si>
    <t>donderdag 18 maart</t>
  </si>
  <si>
    <r>
      <t xml:space="preserve">Kostenloze herinnering &gt; </t>
    </r>
    <r>
      <rPr>
        <b/>
        <sz val="9"/>
        <color theme="0"/>
        <rFont val="Arial"/>
        <family val="2"/>
      </rPr>
      <t>betaling binnen 5 dagen na dagtekening</t>
    </r>
    <r>
      <rPr>
        <b/>
        <sz val="9"/>
        <color rgb="FFFF0000"/>
        <rFont val="Arial"/>
        <family val="2"/>
      </rPr>
      <t xml:space="preserve"> </t>
    </r>
  </si>
  <si>
    <t>Aanmaken run Herinnering</t>
  </si>
  <si>
    <t>donderdag 5 februari 2026</t>
  </si>
  <si>
    <t>vrijdag 6 februari 2026</t>
  </si>
  <si>
    <t>dinsdag 10 februari 2026</t>
  </si>
  <si>
    <t>woensdag 11 februari 2026</t>
  </si>
  <si>
    <t>donderdag 5 maart 2026</t>
  </si>
  <si>
    <t>vrijdag 6 maart 2026</t>
  </si>
  <si>
    <t>dinsdag 10 maart 2026</t>
  </si>
  <si>
    <t>woensdag 11 maart 2026</t>
  </si>
  <si>
    <t>donderdag 9 april 2026</t>
  </si>
  <si>
    <t>vrijdag 10 april 2026</t>
  </si>
  <si>
    <t>dinsdag 14 april 2026</t>
  </si>
  <si>
    <t>woensdag 15 april 2026</t>
  </si>
  <si>
    <t>vrijdag 8 mei 2026</t>
  </si>
  <si>
    <t>vrijdag 5 juni 2026</t>
  </si>
  <si>
    <t>maandag 6 juli 2026</t>
  </si>
  <si>
    <t>donderdag 6 augustus 2026</t>
  </si>
  <si>
    <t>vrijdag 7 augustus 2026</t>
  </si>
  <si>
    <t>dinsdag 11 augustus 2026</t>
  </si>
  <si>
    <t>woensdag 12 augustus 2026</t>
  </si>
  <si>
    <t>maandag 7 september 2026</t>
  </si>
  <si>
    <t>maandag 5 oktober 2026</t>
  </si>
  <si>
    <t>donderdag 5 november 2026</t>
  </si>
  <si>
    <t>vrijdag 6 november 2026</t>
  </si>
  <si>
    <t>dinsdag 10 november 2026</t>
  </si>
  <si>
    <t>woensdag 11 november 2026</t>
  </si>
  <si>
    <t>maandag 7 december 2026</t>
  </si>
  <si>
    <t>Aanmaning</t>
  </si>
  <si>
    <t>Aanmaken run Aanmaning</t>
  </si>
  <si>
    <t>maandag 26 januari 2026</t>
  </si>
  <si>
    <t>maandag 23 februari 2026</t>
  </si>
  <si>
    <t>dinsdag 24 februari 2026</t>
  </si>
  <si>
    <t>maandag 23 maart 2026</t>
  </si>
  <si>
    <t>dinsdag 24 maart 2026</t>
  </si>
  <si>
    <t>vrijdag 24 april 2026</t>
  </si>
  <si>
    <t>donderdag 21 mei 2026</t>
  </si>
  <si>
    <t>vrijdag 22 mei 2026</t>
  </si>
  <si>
    <t>dinsdag 26 mei 2026</t>
  </si>
  <si>
    <t>woensdag 27 mei 2026</t>
  </si>
  <si>
    <t>maandag 22 juni 2026</t>
  </si>
  <si>
    <t>dinsdag 23 juni 2026</t>
  </si>
  <si>
    <t>dinsdag 28 juli 2026</t>
  </si>
  <si>
    <t>dinsdag 25 augustus 2026</t>
  </si>
  <si>
    <t>vrijdag 25 september 2026</t>
  </si>
  <si>
    <t>dinsdag 27 oktober 2026</t>
  </si>
  <si>
    <t>dinsdag 24 november 2026</t>
  </si>
  <si>
    <t>woensdag 23 december 2026</t>
  </si>
  <si>
    <t>Dwangbevel - per 24 uur post</t>
  </si>
  <si>
    <t>Aanmaken run Dwangbevel</t>
  </si>
  <si>
    <t>Aanbieding aan Jetmail  12:00 uur</t>
  </si>
  <si>
    <t>Aanbieding aan Post.NL 24 uurs post</t>
  </si>
  <si>
    <t>dinsdag 29 september 2026</t>
  </si>
  <si>
    <t>Feestdagen</t>
  </si>
  <si>
    <t>Nieuwjaarsdag</t>
  </si>
  <si>
    <t>Goede Vrijdag</t>
  </si>
  <si>
    <t>2e Paasdag</t>
  </si>
  <si>
    <t>Koningsdag</t>
  </si>
  <si>
    <t>Hemelvaartsdag</t>
  </si>
  <si>
    <t>2e Pinksterdag</t>
  </si>
  <si>
    <t>1e Kerstdag</t>
  </si>
  <si>
    <t>2e Kerstdag</t>
  </si>
  <si>
    <t>Bezorgsneldheid binnenland 2026</t>
  </si>
  <si>
    <t>MA</t>
  </si>
  <si>
    <t>DI</t>
  </si>
  <si>
    <t>WO</t>
  </si>
  <si>
    <t>DO</t>
  </si>
  <si>
    <t>VR</t>
  </si>
  <si>
    <t>ZA</t>
  </si>
  <si>
    <t>ZO</t>
  </si>
  <si>
    <t>Aanleveren PostNL</t>
  </si>
  <si>
    <t>Bezorgdagen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</si>
</sst>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F800]dddd\,\ mmmm\ dd\,\ yyyy"/>
    <numFmt numFmtId="165" formatCode="_ * #,##0_ ;_ * \-#,##0_ ;_ * &quot;-&quot;??_ ;_ @_ "/>
    <numFmt numFmtId="166" formatCode="mmmm\ \'yy"/>
    <numFmt numFmtId="167" formatCode="d"/>
    <numFmt numFmtId="168" formatCode="mmmm"/>
    <numFmt numFmtId="169" formatCode="d/m;@"/>
  </numFmts>
  <fonts count="40" x14ac:knownFonts="1">
    <font>
      <sz val="11"/>
      <color theme="1"/>
      <name val="Aptos Narrow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ptos Narrow"/>
      <family val="2"/>
      <scheme val="minor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  <font>
      <sz val="10"/>
      <name val="Aptos Narrow"/>
      <family val="1"/>
      <scheme val="minor"/>
    </font>
    <font>
      <sz val="10"/>
      <color theme="1" tint="0.499984740745262"/>
      <name val="Aptos Narrow"/>
      <family val="1"/>
      <scheme val="minor"/>
    </font>
    <font>
      <sz val="11"/>
      <name val="Aptos Narrow"/>
      <family val="1"/>
      <scheme val="minor"/>
    </font>
    <font>
      <b/>
      <sz val="11"/>
      <name val="Aptos Narrow"/>
      <family val="1"/>
      <scheme val="minor"/>
    </font>
    <font>
      <i/>
      <sz val="9"/>
      <name val="Aptos Narrow"/>
      <family val="1"/>
      <scheme val="minor"/>
    </font>
    <font>
      <sz val="10"/>
      <name val="Aptos Display"/>
      <family val="1"/>
      <scheme val="major"/>
    </font>
    <font>
      <b/>
      <sz val="36"/>
      <color theme="8"/>
      <name val="Aptos Display"/>
      <family val="1"/>
      <scheme val="major"/>
    </font>
    <font>
      <sz val="14"/>
      <name val="Aptos Narrow"/>
      <family val="1"/>
      <scheme val="minor"/>
    </font>
    <font>
      <sz val="16"/>
      <name val="Aptos Narrow"/>
      <family val="1"/>
      <scheme val="minor"/>
    </font>
    <font>
      <b/>
      <sz val="12"/>
      <color theme="0"/>
      <name val="Aptos Narrow"/>
      <family val="1"/>
      <scheme val="minor"/>
    </font>
    <font>
      <sz val="15"/>
      <name val="Aptos Narrow"/>
      <family val="1"/>
      <scheme val="minor"/>
    </font>
    <font>
      <sz val="12"/>
      <name val="Aptos Narrow"/>
      <family val="1"/>
      <scheme val="minor"/>
    </font>
    <font>
      <sz val="10"/>
      <color theme="1" tint="0.249977111117893"/>
      <name val="Aptos Narrow"/>
      <family val="1"/>
      <scheme val="minor"/>
    </font>
    <font>
      <b/>
      <sz val="14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8"/>
      <color theme="1" tint="0.34998626667073579"/>
      <name val="Aptos Narrow"/>
      <family val="2"/>
      <scheme val="minor"/>
    </font>
    <font>
      <b/>
      <sz val="8"/>
      <color theme="1" tint="0.24994659260841701"/>
      <name val="Aptos Narrow"/>
      <family val="2"/>
      <scheme val="minor"/>
    </font>
    <font>
      <sz val="91"/>
      <color theme="6" tint="-0.24994659260841701"/>
      <name val="Aptos Display"/>
      <family val="2"/>
      <scheme val="major"/>
    </font>
    <font>
      <sz val="18"/>
      <color theme="6" tint="-0.24994659260841701"/>
      <name val="Aptos Narrow"/>
      <family val="2"/>
      <scheme val="minor"/>
    </font>
    <font>
      <sz val="10"/>
      <color theme="7" tint="-0.499984740745262"/>
      <name val="Aptos Narrow"/>
      <family val="2"/>
      <scheme val="minor"/>
    </font>
    <font>
      <b/>
      <sz val="10"/>
      <color theme="1" tint="0.34998626667073579"/>
      <name val="Aptos Narrow"/>
      <family val="2"/>
      <scheme val="minor"/>
    </font>
    <font>
      <b/>
      <u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u/>
      <sz val="9"/>
      <color theme="5" tint="-0.24997711111789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DD35F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167" fontId="29" fillId="0" borderId="0" applyNumberFormat="0" applyFill="0" applyBorder="0" applyProtection="0">
      <alignment horizontal="right" vertical="center"/>
    </xf>
    <xf numFmtId="0" fontId="30" fillId="0" borderId="0" applyNumberFormat="0" applyFill="0" applyBorder="0" applyProtection="0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168" fontId="32" fillId="0" borderId="0" applyFill="0" applyBorder="0" applyAlignment="0" applyProtection="0">
      <alignment vertical="center"/>
    </xf>
    <xf numFmtId="0" fontId="33" fillId="0" borderId="0" applyNumberFormat="0" applyFill="0" applyBorder="0" applyProtection="0">
      <alignment horizontal="center" vertical="center"/>
    </xf>
    <xf numFmtId="167" fontId="34" fillId="0" borderId="0" applyFont="0" applyFill="0" applyBorder="0" applyProtection="0">
      <alignment horizontal="center" vertical="center"/>
    </xf>
  </cellStyleXfs>
  <cellXfs count="155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7" fillId="8" borderId="12" xfId="0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" fontId="6" fillId="0" borderId="15" xfId="0" applyNumberFormat="1" applyFont="1" applyBorder="1" applyAlignment="1">
      <alignment horizontal="center" vertical="center"/>
    </xf>
    <xf numFmtId="17" fontId="6" fillId="0" borderId="16" xfId="0" applyNumberFormat="1" applyFont="1" applyBorder="1" applyAlignment="1">
      <alignment horizontal="center" vertical="center"/>
    </xf>
    <xf numFmtId="165" fontId="6" fillId="0" borderId="16" xfId="1" applyNumberFormat="1" applyFont="1" applyBorder="1" applyAlignment="1">
      <alignment horizontal="center" vertical="center"/>
    </xf>
    <xf numFmtId="17" fontId="6" fillId="0" borderId="17" xfId="0" applyNumberFormat="1" applyFont="1" applyBorder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17" fontId="8" fillId="2" borderId="4" xfId="0" applyNumberFormat="1" applyFont="1" applyFill="1" applyBorder="1" applyAlignment="1">
      <alignment vertical="top" wrapText="1"/>
    </xf>
    <xf numFmtId="0" fontId="6" fillId="0" borderId="5" xfId="0" applyFont="1" applyBorder="1" applyAlignment="1">
      <alignment vertical="center"/>
    </xf>
    <xf numFmtId="3" fontId="6" fillId="0" borderId="0" xfId="0" applyNumberFormat="1" applyFont="1"/>
    <xf numFmtId="14" fontId="1" fillId="2" borderId="2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4" fontId="3" fillId="2" borderId="0" xfId="0" applyNumberFormat="1" applyFont="1" applyFill="1" applyAlignment="1">
      <alignment vertical="top"/>
    </xf>
    <xf numFmtId="0" fontId="3" fillId="0" borderId="0" xfId="0" applyFont="1"/>
    <xf numFmtId="3" fontId="3" fillId="2" borderId="5" xfId="0" applyNumberFormat="1" applyFont="1" applyFill="1" applyBorder="1" applyAlignment="1">
      <alignment vertical="top" wrapText="1"/>
    </xf>
    <xf numFmtId="0" fontId="6" fillId="0" borderId="5" xfId="0" applyFont="1" applyBorder="1"/>
    <xf numFmtId="3" fontId="6" fillId="0" borderId="5" xfId="0" applyNumberFormat="1" applyFont="1" applyBorder="1"/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11" borderId="5" xfId="0" applyFont="1" applyFill="1" applyBorder="1" applyAlignment="1">
      <alignment vertical="center"/>
    </xf>
    <xf numFmtId="0" fontId="11" fillId="11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11" borderId="5" xfId="0" applyFont="1" applyFill="1" applyBorder="1" applyAlignment="1">
      <alignment vertical="center"/>
    </xf>
    <xf numFmtId="0" fontId="7" fillId="8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164" fontId="13" fillId="0" borderId="16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12" borderId="0" xfId="0" applyFont="1" applyFill="1"/>
    <xf numFmtId="0" fontId="15" fillId="12" borderId="24" xfId="0" applyFont="1" applyFill="1" applyBorder="1"/>
    <xf numFmtId="0" fontId="16" fillId="12" borderId="0" xfId="0" applyFont="1" applyFill="1" applyAlignment="1">
      <alignment vertical="center"/>
    </xf>
    <xf numFmtId="0" fontId="17" fillId="12" borderId="0" xfId="0" applyFont="1" applyFill="1" applyAlignment="1">
      <alignment horizontal="right" vertical="center"/>
    </xf>
    <xf numFmtId="0" fontId="18" fillId="12" borderId="0" xfId="0" applyFont="1" applyFill="1" applyAlignment="1">
      <alignment horizontal="left" vertical="center" indent="1"/>
    </xf>
    <xf numFmtId="0" fontId="16" fillId="12" borderId="0" xfId="0" applyFont="1" applyFill="1" applyAlignment="1">
      <alignment horizontal="right" vertical="center"/>
    </xf>
    <xf numFmtId="0" fontId="14" fillId="0" borderId="0" xfId="0" applyFont="1"/>
    <xf numFmtId="0" fontId="19" fillId="12" borderId="0" xfId="0" applyFont="1" applyFill="1"/>
    <xf numFmtId="0" fontId="19" fillId="0" borderId="0" xfId="0" applyFont="1"/>
    <xf numFmtId="0" fontId="14" fillId="0" borderId="0" xfId="0" applyFont="1" applyAlignment="1">
      <alignment vertical="center"/>
    </xf>
    <xf numFmtId="0" fontId="21" fillId="12" borderId="0" xfId="0" applyFont="1" applyFill="1"/>
    <xf numFmtId="0" fontId="22" fillId="0" borderId="0" xfId="0" applyFont="1"/>
    <xf numFmtId="0" fontId="24" fillId="0" borderId="0" xfId="0" applyFont="1" applyAlignment="1">
      <alignment vertical="center"/>
    </xf>
    <xf numFmtId="0" fontId="21" fillId="0" borderId="0" xfId="0" applyFont="1"/>
    <xf numFmtId="0" fontId="25" fillId="12" borderId="0" xfId="0" applyFont="1" applyFill="1" applyAlignment="1">
      <alignment vertical="center"/>
    </xf>
    <xf numFmtId="0" fontId="26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0" fontId="14" fillId="12" borderId="0" xfId="0" applyFont="1" applyFill="1" applyAlignment="1">
      <alignment vertical="center"/>
    </xf>
    <xf numFmtId="168" fontId="0" fillId="0" borderId="0" xfId="0" applyNumberFormat="1"/>
    <xf numFmtId="0" fontId="0" fillId="0" borderId="5" xfId="0" applyBorder="1"/>
    <xf numFmtId="0" fontId="0" fillId="15" borderId="5" xfId="0" applyFill="1" applyBorder="1"/>
    <xf numFmtId="0" fontId="0" fillId="16" borderId="5" xfId="0" applyFill="1" applyBorder="1"/>
    <xf numFmtId="0" fontId="28" fillId="14" borderId="5" xfId="0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169" fontId="5" fillId="0" borderId="0" xfId="0" applyNumberFormat="1" applyFont="1"/>
    <xf numFmtId="168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164" fontId="35" fillId="0" borderId="16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0" fontId="0" fillId="17" borderId="5" xfId="0" applyFill="1" applyBorder="1"/>
    <xf numFmtId="167" fontId="14" fillId="3" borderId="0" xfId="0" applyNumberFormat="1" applyFont="1" applyFill="1" applyAlignment="1">
      <alignment horizontal="center" vertical="center"/>
    </xf>
    <xf numFmtId="167" fontId="14" fillId="18" borderId="0" xfId="0" applyNumberFormat="1" applyFont="1" applyFill="1" applyAlignment="1">
      <alignment horizontal="center" vertical="center"/>
    </xf>
    <xf numFmtId="165" fontId="6" fillId="0" borderId="16" xfId="1" applyNumberFormat="1" applyFont="1" applyFill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/>
    </xf>
    <xf numFmtId="167" fontId="14" fillId="1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7" fontId="14" fillId="9" borderId="0" xfId="0" applyNumberFormat="1" applyFont="1" applyFill="1" applyAlignment="1">
      <alignment horizontal="center" vertical="center"/>
    </xf>
    <xf numFmtId="167" fontId="14" fillId="19" borderId="0" xfId="0" applyNumberFormat="1" applyFont="1" applyFill="1" applyAlignment="1">
      <alignment horizontal="center" vertical="center"/>
    </xf>
    <xf numFmtId="167" fontId="14" fillId="20" borderId="0" xfId="0" applyNumberFormat="1" applyFont="1" applyFill="1" applyAlignment="1">
      <alignment horizontal="center" vertical="center"/>
    </xf>
    <xf numFmtId="167" fontId="14" fillId="7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37" fillId="0" borderId="5" xfId="0" applyNumberFormat="1" applyFont="1" applyBorder="1" applyAlignment="1">
      <alignment vertical="center"/>
    </xf>
    <xf numFmtId="3" fontId="38" fillId="0" borderId="0" xfId="0" applyNumberFormat="1" applyFont="1"/>
    <xf numFmtId="3" fontId="38" fillId="0" borderId="5" xfId="0" applyNumberFormat="1" applyFont="1" applyBorder="1"/>
    <xf numFmtId="3" fontId="38" fillId="0" borderId="0" xfId="0" applyNumberFormat="1" applyFont="1" applyAlignment="1">
      <alignment horizontal="center"/>
    </xf>
    <xf numFmtId="3" fontId="6" fillId="3" borderId="0" xfId="0" applyNumberFormat="1" applyFont="1" applyFill="1"/>
    <xf numFmtId="165" fontId="6" fillId="0" borderId="17" xfId="1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0" fillId="8" borderId="0" xfId="0" applyFill="1"/>
    <xf numFmtId="167" fontId="14" fillId="8" borderId="0" xfId="0" applyNumberFormat="1" applyFont="1" applyFill="1" applyAlignment="1">
      <alignment horizontal="center" vertical="center"/>
    </xf>
    <xf numFmtId="167" fontId="14" fillId="21" borderId="0" xfId="0" applyNumberFormat="1" applyFont="1" applyFill="1" applyAlignment="1">
      <alignment horizontal="center" vertical="center"/>
    </xf>
    <xf numFmtId="167" fontId="14" fillId="22" borderId="0" xfId="0" applyNumberFormat="1" applyFont="1" applyFill="1" applyAlignment="1">
      <alignment horizontal="center" vertical="center"/>
    </xf>
    <xf numFmtId="167" fontId="14" fillId="23" borderId="0" xfId="0" applyNumberFormat="1" applyFont="1" applyFill="1" applyAlignment="1">
      <alignment horizontal="center" vertical="center"/>
    </xf>
    <xf numFmtId="0" fontId="0" fillId="16" borderId="0" xfId="0" applyFill="1" applyAlignment="1">
      <alignment horizontal="left"/>
    </xf>
    <xf numFmtId="167" fontId="14" fillId="16" borderId="0" xfId="0" applyNumberFormat="1" applyFont="1" applyFill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left" vertical="center"/>
    </xf>
    <xf numFmtId="0" fontId="8" fillId="19" borderId="12" xfId="0" applyFont="1" applyFill="1" applyBorder="1" applyAlignment="1">
      <alignment horizontal="left" vertical="center"/>
    </xf>
    <xf numFmtId="0" fontId="8" fillId="19" borderId="20" xfId="0" applyFont="1" applyFill="1" applyBorder="1" applyAlignment="1">
      <alignment horizontal="left" vertical="center"/>
    </xf>
    <xf numFmtId="0" fontId="8" fillId="19" borderId="13" xfId="0" applyFont="1" applyFill="1" applyBorder="1" applyAlignment="1">
      <alignment horizontal="left" vertical="center"/>
    </xf>
    <xf numFmtId="0" fontId="0" fillId="18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21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23" fillId="13" borderId="0" xfId="0" applyNumberFormat="1" applyFont="1" applyFill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8">
    <cellStyle name="DayHeaders" xfId="6" xr:uid="{5BD8D972-AD09-44DE-98F1-3A8E5A51F4DC}"/>
    <cellStyle name="DayNumbers" xfId="7" xr:uid="{6D1BE92C-4C59-413F-B87E-8FBDCB650A1A}"/>
    <cellStyle name="DaySelector" xfId="3" xr:uid="{0BEDF722-8C41-432C-AFA6-654B41BFEB95}"/>
    <cellStyle name="InputLabel" xfId="2" xr:uid="{879AD8C5-DFDE-40CE-BE2B-865E1C2F9463}"/>
    <cellStyle name="Jaar" xfId="4" xr:uid="{FFB35D83-9F1C-4D1A-BAB2-FFEA9BBCE1B1}"/>
    <cellStyle name="Komma" xfId="1" builtinId="3"/>
    <cellStyle name="MonthTitles" xfId="5" xr:uid="{5E369865-5B54-4BCE-B892-E92E2F527859}"/>
    <cellStyle name="Standaard" xfId="0" builtinId="0"/>
  </cellStyles>
  <dxfs count="13"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font>
        <color theme="4" tint="-0.24994659260841701"/>
      </font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</dxfs>
  <tableStyles count="0" defaultTableStyle="TableStyleMedium2" defaultPivotStyle="PivotStyleMedium9"/>
  <colors>
    <mruColors>
      <color rgb="FF7DD35F"/>
      <color rgb="FF5EC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 Honsbeek" id="{D2E06ADE-4F2B-401A-BD17-CE99EB41D874}" userId="S::s.honsbeek@bsgr.nl::7c631789-6b33-4c47-9aec-3b9aa6cd2a6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6-01-20T09:15:24.94" personId="{D2E06ADE-4F2B-401A-BD17-CE99EB41D874}" id="{B0E1517B-1736-495C-AE1B-FAD65D2E6DB0}">
    <text>Aanmaning dwangbevel naar postnl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zoomScale="130" zoomScaleNormal="130" workbookViewId="0">
      <pane ySplit="3" topLeftCell="A4" activePane="bottomLeft" state="frozen"/>
      <selection pane="bottomLeft" activeCell="I6" sqref="I6"/>
    </sheetView>
  </sheetViews>
  <sheetFormatPr defaultColWidth="8.85546875" defaultRowHeight="12" x14ac:dyDescent="0.2"/>
  <cols>
    <col min="1" max="1" width="57.5703125" style="45" bestFit="1" customWidth="1"/>
    <col min="2" max="2" width="20.42578125" style="45" bestFit="1" customWidth="1"/>
    <col min="3" max="3" width="22.42578125" style="45" bestFit="1" customWidth="1"/>
    <col min="4" max="7" width="9.5703125" style="45" bestFit="1" customWidth="1"/>
    <col min="8" max="8" width="8.28515625" style="45" bestFit="1" customWidth="1"/>
    <col min="9" max="9" width="9.5703125" style="45" bestFit="1" customWidth="1"/>
    <col min="10" max="15" width="8.28515625" style="45" bestFit="1" customWidth="1"/>
    <col min="16" max="16384" width="8.85546875" style="45"/>
  </cols>
  <sheetData>
    <row r="1" spans="1:15" x14ac:dyDescent="0.2">
      <c r="A1" s="1" t="s">
        <v>0</v>
      </c>
      <c r="B1" s="50">
        <f ca="1">TODAY()</f>
        <v>46223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 s="53" customFormat="1" ht="15.75" x14ac:dyDescent="0.25">
      <c r="A2" s="52" t="s">
        <v>1</v>
      </c>
      <c r="B2" s="51"/>
      <c r="C2" s="51"/>
      <c r="D2" s="54">
        <f>SUM(D4:D76)</f>
        <v>161380</v>
      </c>
      <c r="E2" s="54">
        <f t="shared" ref="E2:O2" si="0">SUM(E4:E76)</f>
        <v>311765</v>
      </c>
      <c r="F2" s="54">
        <f t="shared" si="0"/>
        <v>126973</v>
      </c>
      <c r="G2" s="54">
        <f t="shared" si="0"/>
        <v>172296</v>
      </c>
      <c r="H2" s="54">
        <f t="shared" si="0"/>
        <v>97113</v>
      </c>
      <c r="I2" s="54">
        <f t="shared" si="0"/>
        <v>62468</v>
      </c>
      <c r="J2" s="54">
        <f t="shared" si="0"/>
        <v>22528</v>
      </c>
      <c r="K2" s="54">
        <f t="shared" si="0"/>
        <v>45359</v>
      </c>
      <c r="L2" s="54">
        <f t="shared" si="0"/>
        <v>37599</v>
      </c>
      <c r="M2" s="54">
        <f t="shared" si="0"/>
        <v>21764</v>
      </c>
      <c r="N2" s="54">
        <f t="shared" si="0"/>
        <v>25353</v>
      </c>
      <c r="O2" s="54">
        <f t="shared" si="0"/>
        <v>17018</v>
      </c>
    </row>
    <row r="3" spans="1:15" x14ac:dyDescent="0.2">
      <c r="A3" s="46" t="s">
        <v>2</v>
      </c>
      <c r="B3" s="46" t="s">
        <v>3</v>
      </c>
      <c r="C3" s="46" t="s">
        <v>4</v>
      </c>
      <c r="D3" s="47">
        <v>46023</v>
      </c>
      <c r="E3" s="47">
        <v>46054</v>
      </c>
      <c r="F3" s="47">
        <v>46082</v>
      </c>
      <c r="G3" s="47">
        <v>46113</v>
      </c>
      <c r="H3" s="47">
        <v>46143</v>
      </c>
      <c r="I3" s="47">
        <v>46174</v>
      </c>
      <c r="J3" s="47">
        <v>46204</v>
      </c>
      <c r="K3" s="47">
        <v>46235</v>
      </c>
      <c r="L3" s="47">
        <v>46266</v>
      </c>
      <c r="M3" s="47">
        <v>46296</v>
      </c>
      <c r="N3" s="47">
        <v>46327</v>
      </c>
      <c r="O3" s="47">
        <v>46357</v>
      </c>
    </row>
    <row r="4" spans="1:15" x14ac:dyDescent="0.2">
      <c r="A4" s="2" t="s">
        <v>5</v>
      </c>
      <c r="B4" s="5" t="s">
        <v>6</v>
      </c>
      <c r="C4" s="2"/>
      <c r="D4" s="3"/>
      <c r="E4" s="4"/>
      <c r="F4" s="4">
        <v>523</v>
      </c>
      <c r="G4" s="4"/>
      <c r="H4" s="4">
        <v>467</v>
      </c>
      <c r="I4" s="4"/>
      <c r="J4" s="4">
        <v>381</v>
      </c>
      <c r="K4" s="4"/>
      <c r="L4" s="4">
        <v>576</v>
      </c>
      <c r="M4" s="4"/>
      <c r="N4" s="4">
        <v>983</v>
      </c>
      <c r="O4" s="121">
        <v>1000</v>
      </c>
    </row>
    <row r="5" spans="1:15" x14ac:dyDescent="0.2">
      <c r="A5" s="6" t="s">
        <v>7</v>
      </c>
      <c r="B5" s="7" t="s">
        <v>6</v>
      </c>
      <c r="C5" s="6"/>
      <c r="D5" s="3"/>
      <c r="E5" s="4"/>
      <c r="F5" s="4">
        <v>6592</v>
      </c>
      <c r="G5" s="4"/>
      <c r="H5" s="4">
        <v>1101</v>
      </c>
      <c r="I5" s="4"/>
      <c r="J5" s="4">
        <v>993</v>
      </c>
      <c r="K5" s="4"/>
      <c r="L5" s="4">
        <v>1349</v>
      </c>
      <c r="M5" s="4"/>
      <c r="N5" s="4">
        <v>3193</v>
      </c>
      <c r="O5" s="121">
        <v>1000</v>
      </c>
    </row>
    <row r="6" spans="1:15" x14ac:dyDescent="0.2">
      <c r="A6" s="2" t="s">
        <v>8</v>
      </c>
      <c r="B6" s="2" t="s">
        <v>6</v>
      </c>
      <c r="C6" s="2"/>
      <c r="D6" s="3">
        <v>127644</v>
      </c>
      <c r="E6" s="4">
        <v>239091</v>
      </c>
      <c r="F6" s="4">
        <v>110865</v>
      </c>
      <c r="G6" s="4">
        <v>156804</v>
      </c>
      <c r="H6" s="4">
        <v>36710</v>
      </c>
      <c r="I6" s="4">
        <v>13032</v>
      </c>
      <c r="J6" s="4">
        <v>4114</v>
      </c>
      <c r="K6" s="4"/>
      <c r="L6" s="4">
        <v>8251</v>
      </c>
      <c r="M6" s="4">
        <v>6665</v>
      </c>
      <c r="N6" s="4">
        <v>4587</v>
      </c>
      <c r="O6" s="121">
        <v>5000</v>
      </c>
    </row>
    <row r="7" spans="1:15" x14ac:dyDescent="0.2">
      <c r="A7" s="2" t="s">
        <v>9</v>
      </c>
      <c r="B7" s="2" t="s">
        <v>10</v>
      </c>
      <c r="C7" s="48"/>
      <c r="D7" s="3">
        <v>10538</v>
      </c>
      <c r="E7" s="4">
        <v>9557</v>
      </c>
      <c r="F7" s="4">
        <v>354</v>
      </c>
      <c r="G7" s="4">
        <v>10000</v>
      </c>
      <c r="H7" s="4">
        <v>1000</v>
      </c>
      <c r="I7" s="4"/>
      <c r="J7" s="4"/>
      <c r="K7" s="4"/>
      <c r="L7" s="4"/>
      <c r="M7" s="4"/>
      <c r="N7" s="4"/>
      <c r="O7" s="121"/>
    </row>
    <row r="8" spans="1:15" x14ac:dyDescent="0.2">
      <c r="A8" s="2" t="s">
        <v>11</v>
      </c>
      <c r="B8" s="2" t="s">
        <v>6</v>
      </c>
      <c r="C8" s="5"/>
      <c r="D8" s="3"/>
      <c r="E8" s="4"/>
      <c r="F8" s="4"/>
      <c r="G8" s="4"/>
      <c r="H8" s="4">
        <v>1000</v>
      </c>
      <c r="I8" s="4"/>
      <c r="J8" s="4"/>
      <c r="K8" s="4"/>
      <c r="L8" s="4">
        <v>1000</v>
      </c>
      <c r="M8" s="4"/>
      <c r="N8" s="4"/>
      <c r="O8" s="121">
        <v>1000</v>
      </c>
    </row>
    <row r="9" spans="1:15" x14ac:dyDescent="0.2"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122"/>
    </row>
    <row r="10" spans="1:15" x14ac:dyDescent="0.2">
      <c r="A10" s="2" t="s">
        <v>12</v>
      </c>
      <c r="B10" s="55" t="s">
        <v>13</v>
      </c>
      <c r="C10" s="55" t="s">
        <v>14</v>
      </c>
      <c r="D10" s="56">
        <v>24</v>
      </c>
      <c r="E10" s="56">
        <v>244</v>
      </c>
      <c r="F10" s="56">
        <v>130</v>
      </c>
      <c r="G10" s="56">
        <v>123</v>
      </c>
      <c r="H10" s="56">
        <v>186</v>
      </c>
      <c r="I10" s="56">
        <v>114</v>
      </c>
      <c r="J10" s="56">
        <v>148</v>
      </c>
      <c r="K10" s="56">
        <v>161</v>
      </c>
      <c r="L10" s="56">
        <v>141</v>
      </c>
      <c r="M10" s="56">
        <v>136</v>
      </c>
      <c r="N10" s="56">
        <v>122</v>
      </c>
      <c r="O10" s="123">
        <v>250</v>
      </c>
    </row>
    <row r="11" spans="1:15" x14ac:dyDescent="0.2">
      <c r="A11" s="2" t="s">
        <v>15</v>
      </c>
      <c r="B11" s="55" t="s">
        <v>16</v>
      </c>
      <c r="C11" s="55" t="s">
        <v>17</v>
      </c>
      <c r="D11" s="56">
        <v>43</v>
      </c>
      <c r="E11" s="56">
        <v>172</v>
      </c>
      <c r="F11" s="56">
        <v>196</v>
      </c>
      <c r="G11" s="56">
        <v>240</v>
      </c>
      <c r="H11" s="56">
        <v>152</v>
      </c>
      <c r="I11" s="56">
        <v>114</v>
      </c>
      <c r="J11" s="56">
        <v>233</v>
      </c>
      <c r="K11" s="56">
        <v>146</v>
      </c>
      <c r="L11" s="56">
        <v>0</v>
      </c>
      <c r="M11" s="56">
        <v>155</v>
      </c>
      <c r="N11" s="56">
        <v>119</v>
      </c>
      <c r="O11" s="123">
        <v>250</v>
      </c>
    </row>
    <row r="12" spans="1:15" x14ac:dyDescent="0.2">
      <c r="A12" s="55" t="s">
        <v>18</v>
      </c>
      <c r="B12" s="55" t="s">
        <v>19</v>
      </c>
      <c r="C12" s="55"/>
      <c r="D12" s="56"/>
      <c r="E12" s="56"/>
      <c r="F12" s="56">
        <v>115</v>
      </c>
      <c r="G12" s="56"/>
      <c r="H12" s="56"/>
      <c r="I12" s="56">
        <v>85</v>
      </c>
      <c r="J12" s="56"/>
      <c r="K12" s="56"/>
      <c r="L12" s="56">
        <v>139</v>
      </c>
      <c r="M12" s="56"/>
      <c r="N12" s="56"/>
      <c r="O12" s="123">
        <v>250</v>
      </c>
    </row>
    <row r="13" spans="1:15" x14ac:dyDescent="0.2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22"/>
    </row>
    <row r="14" spans="1:15" x14ac:dyDescent="0.2">
      <c r="A14" s="45" t="s">
        <v>20</v>
      </c>
      <c r="B14" s="45" t="s">
        <v>21</v>
      </c>
      <c r="D14" s="49">
        <v>0</v>
      </c>
      <c r="E14" s="49">
        <v>25</v>
      </c>
      <c r="F14" s="49">
        <v>36</v>
      </c>
      <c r="G14" s="49">
        <v>24</v>
      </c>
      <c r="H14" s="49">
        <v>27</v>
      </c>
      <c r="I14" s="49">
        <v>16</v>
      </c>
      <c r="J14" s="49">
        <v>31</v>
      </c>
      <c r="K14" s="49"/>
      <c r="L14" s="49"/>
      <c r="M14" s="49">
        <v>42</v>
      </c>
      <c r="N14" s="49">
        <v>2</v>
      </c>
      <c r="O14" s="122"/>
    </row>
    <row r="15" spans="1:15" x14ac:dyDescent="0.2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122"/>
    </row>
    <row r="16" spans="1:15" x14ac:dyDescent="0.2">
      <c r="A16" s="45" t="s">
        <v>22</v>
      </c>
      <c r="B16" s="45" t="s">
        <v>23</v>
      </c>
      <c r="D16" s="49"/>
      <c r="E16" s="49">
        <v>9</v>
      </c>
      <c r="F16" s="49">
        <v>19</v>
      </c>
      <c r="G16" s="49">
        <v>25</v>
      </c>
      <c r="H16" s="49">
        <v>15</v>
      </c>
      <c r="I16" s="49">
        <v>14</v>
      </c>
      <c r="J16" s="49">
        <v>7</v>
      </c>
      <c r="K16" s="49">
        <v>6</v>
      </c>
      <c r="L16" s="49">
        <v>4</v>
      </c>
      <c r="M16" s="49">
        <v>2</v>
      </c>
      <c r="N16" s="49">
        <v>3</v>
      </c>
      <c r="O16" s="122"/>
    </row>
    <row r="17" spans="1:15" x14ac:dyDescent="0.2">
      <c r="A17" s="45" t="s">
        <v>24</v>
      </c>
      <c r="B17" s="45" t="s">
        <v>25</v>
      </c>
      <c r="D17" s="49">
        <v>21</v>
      </c>
      <c r="E17" s="49">
        <v>48</v>
      </c>
      <c r="F17" s="49">
        <v>38</v>
      </c>
      <c r="G17" s="49">
        <v>36</v>
      </c>
      <c r="H17" s="49">
        <v>15</v>
      </c>
      <c r="I17" s="49">
        <v>25</v>
      </c>
      <c r="J17" s="49">
        <v>12</v>
      </c>
      <c r="K17" s="49">
        <v>23</v>
      </c>
      <c r="L17" s="49">
        <v>14</v>
      </c>
      <c r="M17" s="49">
        <v>15</v>
      </c>
      <c r="N17" s="49">
        <v>12</v>
      </c>
      <c r="O17" s="122">
        <v>120</v>
      </c>
    </row>
    <row r="18" spans="1:15" x14ac:dyDescent="0.2">
      <c r="A18" s="45" t="s">
        <v>26</v>
      </c>
      <c r="B18" s="45" t="s">
        <v>27</v>
      </c>
      <c r="D18" s="49"/>
      <c r="E18" s="49"/>
      <c r="F18" s="49"/>
      <c r="G18" s="49"/>
      <c r="H18" s="49"/>
      <c r="I18" s="49"/>
      <c r="J18" s="49"/>
      <c r="K18" s="49"/>
      <c r="L18" s="49"/>
      <c r="M18" s="49">
        <v>614</v>
      </c>
      <c r="N18" s="49">
        <v>7</v>
      </c>
      <c r="O18" s="122"/>
    </row>
    <row r="19" spans="1:15" x14ac:dyDescent="0.2"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122"/>
    </row>
    <row r="20" spans="1:15" x14ac:dyDescent="0.2">
      <c r="A20" s="45" t="s">
        <v>28</v>
      </c>
      <c r="B20" s="45" t="s">
        <v>29</v>
      </c>
      <c r="C20" s="45" t="s">
        <v>30</v>
      </c>
      <c r="D20" s="49">
        <v>3</v>
      </c>
      <c r="E20" s="49">
        <v>3</v>
      </c>
      <c r="F20" s="49">
        <v>3</v>
      </c>
      <c r="G20" s="49">
        <v>3</v>
      </c>
      <c r="H20" s="49">
        <v>3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49">
        <v>3</v>
      </c>
      <c r="O20" s="122">
        <v>3</v>
      </c>
    </row>
    <row r="21" spans="1:15" x14ac:dyDescent="0.2">
      <c r="A21" s="45" t="s">
        <v>28</v>
      </c>
      <c r="B21" s="45" t="s">
        <v>31</v>
      </c>
      <c r="C21" s="45" t="s">
        <v>32</v>
      </c>
      <c r="D21" s="49">
        <v>140</v>
      </c>
      <c r="E21" s="49" t="s">
        <v>33</v>
      </c>
      <c r="F21" s="49"/>
      <c r="G21" s="49">
        <v>140</v>
      </c>
      <c r="H21" s="49"/>
      <c r="I21" s="49"/>
      <c r="J21" s="49">
        <v>140</v>
      </c>
      <c r="K21" s="49"/>
      <c r="L21" s="49"/>
      <c r="M21" s="49">
        <v>140</v>
      </c>
      <c r="N21" s="49"/>
      <c r="O21" s="122"/>
    </row>
    <row r="22" spans="1:15" x14ac:dyDescent="0.2">
      <c r="A22" s="45" t="s">
        <v>28</v>
      </c>
      <c r="B22" s="45" t="s">
        <v>34</v>
      </c>
      <c r="C22" s="45" t="s">
        <v>35</v>
      </c>
      <c r="D22" s="49">
        <v>1</v>
      </c>
      <c r="E22" s="49"/>
      <c r="F22" s="49"/>
      <c r="G22" s="49"/>
      <c r="H22" s="49"/>
      <c r="I22" s="49"/>
      <c r="J22" s="49">
        <v>1</v>
      </c>
      <c r="K22" s="49"/>
      <c r="L22" s="49"/>
      <c r="M22" s="49"/>
      <c r="N22" s="49"/>
      <c r="O22" s="122"/>
    </row>
    <row r="23" spans="1:15" x14ac:dyDescent="0.2"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122"/>
    </row>
    <row r="24" spans="1:15" x14ac:dyDescent="0.2">
      <c r="A24" s="45" t="s">
        <v>36</v>
      </c>
      <c r="B24" s="45" t="s">
        <v>37</v>
      </c>
      <c r="C24" s="45" t="s">
        <v>38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>
        <v>20</v>
      </c>
      <c r="O24" s="122"/>
    </row>
    <row r="25" spans="1:15" x14ac:dyDescent="0.2"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122"/>
    </row>
    <row r="26" spans="1:15" x14ac:dyDescent="0.2">
      <c r="A26" s="45" t="s">
        <v>39</v>
      </c>
      <c r="B26" s="45" t="s">
        <v>40</v>
      </c>
      <c r="C26" s="45" t="s">
        <v>41</v>
      </c>
      <c r="D26" s="49">
        <v>401</v>
      </c>
      <c r="E26" s="49">
        <v>1253</v>
      </c>
      <c r="F26" s="49">
        <v>1563</v>
      </c>
      <c r="G26" s="49">
        <v>819</v>
      </c>
      <c r="H26" s="49">
        <v>1417</v>
      </c>
      <c r="I26" s="49">
        <v>706</v>
      </c>
      <c r="J26" s="49">
        <v>896</v>
      </c>
      <c r="K26" s="49">
        <v>498</v>
      </c>
      <c r="L26" s="49">
        <v>1792</v>
      </c>
      <c r="M26" s="49">
        <v>739</v>
      </c>
      <c r="N26" s="49">
        <v>608</v>
      </c>
      <c r="O26" s="122">
        <v>500</v>
      </c>
    </row>
    <row r="27" spans="1:15" x14ac:dyDescent="0.2"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122"/>
    </row>
    <row r="28" spans="1:15" x14ac:dyDescent="0.2">
      <c r="A28" s="45" t="s">
        <v>42</v>
      </c>
      <c r="B28" s="45" t="s">
        <v>43</v>
      </c>
      <c r="D28" s="49"/>
      <c r="E28" s="49">
        <v>2</v>
      </c>
      <c r="F28" s="49"/>
      <c r="G28" s="49">
        <v>6</v>
      </c>
      <c r="H28" s="49"/>
      <c r="I28" s="49">
        <v>4</v>
      </c>
      <c r="J28" s="49"/>
      <c r="K28" s="49"/>
      <c r="L28" s="98"/>
      <c r="M28" s="98"/>
      <c r="N28" s="98"/>
      <c r="O28" s="124"/>
    </row>
    <row r="29" spans="1:15" x14ac:dyDescent="0.2">
      <c r="A29" s="45" t="s">
        <v>44</v>
      </c>
      <c r="B29" s="45" t="s">
        <v>43</v>
      </c>
      <c r="D29" s="49"/>
      <c r="E29" s="49">
        <v>343</v>
      </c>
      <c r="F29" s="49"/>
      <c r="G29" s="49">
        <v>17</v>
      </c>
      <c r="H29" s="49"/>
      <c r="I29" s="49">
        <v>5</v>
      </c>
      <c r="J29" s="49"/>
      <c r="K29" s="49"/>
      <c r="L29" s="98">
        <v>1058</v>
      </c>
      <c r="M29" s="98"/>
      <c r="N29" s="98">
        <v>1</v>
      </c>
      <c r="O29" s="124">
        <v>125</v>
      </c>
    </row>
    <row r="30" spans="1:15" x14ac:dyDescent="0.2">
      <c r="A30" s="45" t="s">
        <v>45</v>
      </c>
      <c r="B30" s="45" t="s">
        <v>43</v>
      </c>
      <c r="D30" s="49"/>
      <c r="E30" s="49"/>
      <c r="F30" s="49"/>
      <c r="G30" s="49">
        <v>39</v>
      </c>
      <c r="H30" s="49"/>
      <c r="I30" s="49">
        <v>196</v>
      </c>
      <c r="J30" s="49"/>
      <c r="K30" s="49"/>
      <c r="L30" s="98">
        <v>106</v>
      </c>
      <c r="M30" s="98"/>
      <c r="N30" s="98">
        <v>117</v>
      </c>
      <c r="O30" s="124">
        <v>400</v>
      </c>
    </row>
    <row r="31" spans="1:15" x14ac:dyDescent="0.2"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122"/>
    </row>
    <row r="32" spans="1:15" x14ac:dyDescent="0.2">
      <c r="A32" s="45" t="s">
        <v>46</v>
      </c>
      <c r="B32" s="45" t="s">
        <v>47</v>
      </c>
      <c r="C32" s="45" t="s">
        <v>48</v>
      </c>
      <c r="D32" s="49">
        <v>19</v>
      </c>
      <c r="E32" s="49">
        <v>19</v>
      </c>
      <c r="F32" s="49">
        <v>19</v>
      </c>
      <c r="G32" s="49">
        <v>19</v>
      </c>
      <c r="H32" s="49">
        <v>19</v>
      </c>
      <c r="I32" s="49">
        <v>19</v>
      </c>
      <c r="J32" s="49">
        <v>19</v>
      </c>
      <c r="K32" s="49">
        <v>19</v>
      </c>
      <c r="L32" s="49">
        <v>19</v>
      </c>
      <c r="M32" s="49">
        <v>19</v>
      </c>
      <c r="N32" s="49">
        <v>19</v>
      </c>
      <c r="O32" s="122">
        <v>19</v>
      </c>
    </row>
    <row r="33" spans="1:15" x14ac:dyDescent="0.2"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122"/>
    </row>
    <row r="34" spans="1:15" x14ac:dyDescent="0.2">
      <c r="A34" s="45" t="s">
        <v>49</v>
      </c>
      <c r="B34" s="45" t="s">
        <v>50</v>
      </c>
      <c r="D34" s="49">
        <v>1000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122"/>
    </row>
    <row r="35" spans="1:15" x14ac:dyDescent="0.2">
      <c r="A35" s="45" t="s">
        <v>51</v>
      </c>
      <c r="B35" s="45" t="s">
        <v>50</v>
      </c>
      <c r="C35" s="45" t="s">
        <v>14</v>
      </c>
      <c r="D35" s="49"/>
      <c r="E35" s="49"/>
      <c r="F35" s="49">
        <v>1000</v>
      </c>
      <c r="G35" s="49"/>
      <c r="H35" s="49">
        <v>29</v>
      </c>
      <c r="I35" s="49"/>
      <c r="J35" s="49">
        <v>200</v>
      </c>
      <c r="K35" s="49"/>
      <c r="L35" s="49"/>
      <c r="M35" s="49"/>
      <c r="N35" s="49"/>
      <c r="O35" s="122"/>
    </row>
    <row r="36" spans="1:15" x14ac:dyDescent="0.2">
      <c r="A36" s="45" t="s">
        <v>52</v>
      </c>
      <c r="B36" s="45" t="s">
        <v>50</v>
      </c>
      <c r="C36" s="45" t="s">
        <v>14</v>
      </c>
      <c r="D36" s="49"/>
      <c r="E36" s="49"/>
      <c r="F36" s="49">
        <v>370</v>
      </c>
      <c r="G36" s="49"/>
      <c r="H36" s="49">
        <v>45</v>
      </c>
      <c r="I36" s="49"/>
      <c r="J36" s="49">
        <v>350</v>
      </c>
      <c r="K36" s="49">
        <v>3</v>
      </c>
      <c r="L36" s="49">
        <v>131</v>
      </c>
      <c r="M36" s="49">
        <v>16</v>
      </c>
      <c r="N36" s="49">
        <v>22</v>
      </c>
      <c r="O36" s="122">
        <v>50</v>
      </c>
    </row>
    <row r="37" spans="1:15" x14ac:dyDescent="0.2">
      <c r="A37" s="45" t="s">
        <v>53</v>
      </c>
      <c r="B37" s="45" t="s">
        <v>54</v>
      </c>
      <c r="C37" s="45" t="s">
        <v>55</v>
      </c>
      <c r="D37" s="49"/>
      <c r="E37" s="49"/>
      <c r="F37" s="49"/>
      <c r="G37" s="49">
        <v>1</v>
      </c>
      <c r="H37" s="49"/>
      <c r="I37" s="49"/>
      <c r="J37" s="49"/>
      <c r="K37" s="49"/>
      <c r="L37" s="49"/>
      <c r="M37" s="49"/>
      <c r="N37" s="49">
        <v>2</v>
      </c>
      <c r="O37" s="122">
        <v>1</v>
      </c>
    </row>
    <row r="38" spans="1:15" x14ac:dyDescent="0.2"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5" t="s">
        <v>56</v>
      </c>
      <c r="B39" s="45" t="s">
        <v>57</v>
      </c>
      <c r="D39" s="49"/>
      <c r="E39" s="49"/>
      <c r="F39" s="49"/>
      <c r="G39" s="49"/>
      <c r="H39" s="49"/>
      <c r="I39" s="49">
        <v>3185</v>
      </c>
      <c r="J39" s="49"/>
      <c r="K39" s="49"/>
      <c r="L39" s="49"/>
      <c r="M39" s="49">
        <v>968</v>
      </c>
      <c r="N39" s="49">
        <v>50</v>
      </c>
      <c r="O39" s="49">
        <v>50</v>
      </c>
    </row>
    <row r="40" spans="1:15" x14ac:dyDescent="0.2">
      <c r="A40" s="45" t="s">
        <v>58</v>
      </c>
      <c r="B40" s="45" t="s">
        <v>57</v>
      </c>
      <c r="D40" s="125">
        <v>450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5" t="s">
        <v>59</v>
      </c>
      <c r="B41" s="45" t="s">
        <v>57</v>
      </c>
      <c r="D41" s="49"/>
      <c r="G41" s="49"/>
      <c r="H41" s="49"/>
      <c r="I41" s="49">
        <v>180</v>
      </c>
      <c r="J41" s="49"/>
      <c r="K41" s="49"/>
      <c r="L41" s="49">
        <v>6616</v>
      </c>
      <c r="M41" s="49"/>
      <c r="N41" s="49"/>
      <c r="O41" s="49"/>
    </row>
    <row r="42" spans="1:15" x14ac:dyDescent="0.2">
      <c r="A42" s="45" t="s">
        <v>60</v>
      </c>
      <c r="B42" s="45" t="s">
        <v>57</v>
      </c>
      <c r="D42" s="49">
        <v>96</v>
      </c>
      <c r="E42" s="49">
        <v>10462</v>
      </c>
      <c r="F42" s="49"/>
      <c r="G42" s="49"/>
      <c r="H42" s="49">
        <v>5827</v>
      </c>
      <c r="I42" s="49">
        <v>750</v>
      </c>
      <c r="J42" s="49"/>
      <c r="K42" s="49"/>
      <c r="L42" s="49"/>
      <c r="M42" s="49"/>
      <c r="N42" s="49">
        <v>1255</v>
      </c>
      <c r="O42" s="49">
        <v>500</v>
      </c>
    </row>
    <row r="43" spans="1:15" x14ac:dyDescent="0.2">
      <c r="A43" s="45" t="s">
        <v>61</v>
      </c>
      <c r="B43" s="45" t="s">
        <v>57</v>
      </c>
      <c r="D43" s="49"/>
      <c r="E43" s="49">
        <v>12037</v>
      </c>
      <c r="F43" s="49"/>
      <c r="G43" s="49"/>
      <c r="H43" s="45">
        <v>1000</v>
      </c>
      <c r="I43" s="49">
        <v>20</v>
      </c>
      <c r="J43" s="49"/>
      <c r="K43" s="49"/>
      <c r="L43" s="49"/>
      <c r="M43" s="49"/>
      <c r="N43" s="49">
        <v>728</v>
      </c>
      <c r="O43" s="49">
        <v>1500</v>
      </c>
    </row>
    <row r="44" spans="1:15" x14ac:dyDescent="0.2">
      <c r="A44" s="45" t="s">
        <v>62</v>
      </c>
      <c r="B44" s="45" t="s">
        <v>57</v>
      </c>
      <c r="D44" s="49"/>
      <c r="E44" s="49">
        <v>13000</v>
      </c>
      <c r="F44" s="49"/>
      <c r="G44" s="49"/>
      <c r="H44" s="49">
        <v>1500</v>
      </c>
      <c r="I44" s="49"/>
      <c r="J44" s="49"/>
      <c r="K44" s="49"/>
      <c r="L44" s="49"/>
      <c r="M44" s="49"/>
      <c r="N44" s="49">
        <v>1500</v>
      </c>
      <c r="O44" s="49"/>
    </row>
    <row r="45" spans="1:15" x14ac:dyDescent="0.2">
      <c r="A45" s="45" t="s">
        <v>63</v>
      </c>
      <c r="B45" s="45" t="s">
        <v>57</v>
      </c>
      <c r="D45" s="49"/>
      <c r="E45" s="49">
        <v>13500</v>
      </c>
      <c r="F45" s="49"/>
      <c r="G45" s="49"/>
      <c r="H45" s="49">
        <v>600</v>
      </c>
      <c r="I45" s="49"/>
      <c r="J45" s="49"/>
      <c r="K45" s="49"/>
      <c r="L45" s="49"/>
      <c r="M45" s="49"/>
      <c r="N45" s="49">
        <v>2000</v>
      </c>
      <c r="O45" s="49"/>
    </row>
    <row r="46" spans="1:15" x14ac:dyDescent="0.2">
      <c r="A46" s="45" t="s">
        <v>64</v>
      </c>
      <c r="D46" s="49"/>
      <c r="E46" s="49"/>
      <c r="F46" s="49">
        <v>400</v>
      </c>
      <c r="G46" s="49"/>
      <c r="H46" s="49"/>
      <c r="I46" s="49"/>
      <c r="J46" s="49"/>
      <c r="K46" s="49"/>
      <c r="L46" s="49">
        <v>4400</v>
      </c>
      <c r="M46" s="49"/>
      <c r="N46" s="49"/>
      <c r="O46" s="49"/>
    </row>
    <row r="47" spans="1:15" x14ac:dyDescent="0.2"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60" t="s">
        <v>65</v>
      </c>
      <c r="B49" s="60"/>
      <c r="C49" s="61"/>
      <c r="D49" s="3">
        <v>2000</v>
      </c>
      <c r="E49" s="4">
        <v>5500</v>
      </c>
      <c r="F49" s="4">
        <v>1500</v>
      </c>
      <c r="G49" s="4">
        <v>1500</v>
      </c>
      <c r="H49" s="4">
        <v>25000</v>
      </c>
      <c r="I49" s="4">
        <v>25000</v>
      </c>
      <c r="J49" s="4">
        <v>5000</v>
      </c>
      <c r="K49" s="4">
        <v>27500</v>
      </c>
      <c r="L49" s="4">
        <v>5000</v>
      </c>
      <c r="M49" s="4">
        <v>1500</v>
      </c>
      <c r="N49" s="4">
        <v>5000</v>
      </c>
      <c r="O49" s="4">
        <v>3000</v>
      </c>
    </row>
    <row r="50" spans="1:15" x14ac:dyDescent="0.2">
      <c r="A50" s="2" t="s">
        <v>66</v>
      </c>
      <c r="B50" s="2"/>
      <c r="C50" s="62"/>
      <c r="D50" s="3">
        <v>2000</v>
      </c>
      <c r="E50" s="4">
        <v>3000</v>
      </c>
      <c r="F50" s="4">
        <v>1500</v>
      </c>
      <c r="G50" s="4">
        <v>1500</v>
      </c>
      <c r="H50" s="4">
        <v>17500</v>
      </c>
      <c r="I50" s="4">
        <v>12500</v>
      </c>
      <c r="J50" s="4">
        <v>5000</v>
      </c>
      <c r="K50" s="4">
        <v>15000</v>
      </c>
      <c r="L50" s="4">
        <v>3500</v>
      </c>
      <c r="M50" s="4">
        <v>1500</v>
      </c>
      <c r="N50" s="4">
        <v>4250</v>
      </c>
      <c r="O50" s="4">
        <v>2000</v>
      </c>
    </row>
    <row r="51" spans="1:15" x14ac:dyDescent="0.2">
      <c r="A51" s="2" t="s">
        <v>67</v>
      </c>
      <c r="B51" s="2"/>
      <c r="C51" s="62"/>
      <c r="D51" s="3">
        <v>2000</v>
      </c>
      <c r="E51" s="4">
        <v>1000</v>
      </c>
      <c r="F51" s="4">
        <v>1250</v>
      </c>
      <c r="G51" s="4">
        <v>1000</v>
      </c>
      <c r="H51" s="4">
        <v>1000</v>
      </c>
      <c r="I51" s="4">
        <v>6500</v>
      </c>
      <c r="J51" s="4">
        <v>5000</v>
      </c>
      <c r="K51" s="4">
        <v>2000</v>
      </c>
      <c r="L51" s="4">
        <v>3500</v>
      </c>
      <c r="M51" s="4">
        <v>1750</v>
      </c>
      <c r="N51" s="4">
        <v>750</v>
      </c>
      <c r="O51" s="4"/>
    </row>
    <row r="52" spans="1:15" x14ac:dyDescent="0.2">
      <c r="A52" s="2" t="s">
        <v>68</v>
      </c>
      <c r="B52" s="2"/>
      <c r="C52" s="63"/>
      <c r="D52" s="3"/>
      <c r="E52" s="4"/>
      <c r="F52" s="4"/>
      <c r="G52" s="4"/>
      <c r="H52" s="4">
        <v>2500</v>
      </c>
      <c r="I52" s="4"/>
      <c r="J52" s="4"/>
      <c r="K52" s="4"/>
      <c r="L52" s="4"/>
      <c r="M52" s="4">
        <v>7500</v>
      </c>
      <c r="N52" s="4"/>
      <c r="O52" s="4"/>
    </row>
    <row r="53" spans="1:15" x14ac:dyDescent="0.2">
      <c r="A53" s="2" t="s">
        <v>69</v>
      </c>
      <c r="B53" s="2"/>
      <c r="C53" s="62"/>
      <c r="D53" s="3"/>
      <c r="E53" s="4"/>
      <c r="F53" s="4"/>
      <c r="G53" s="3"/>
      <c r="H53" s="4"/>
      <c r="I53" s="4"/>
      <c r="J53" s="3"/>
      <c r="K53" s="4"/>
      <c r="L53" s="4"/>
      <c r="M53" s="3"/>
      <c r="N53" s="4"/>
      <c r="O53" s="4"/>
    </row>
    <row r="54" spans="1:15" x14ac:dyDescent="0.2">
      <c r="A54" s="2" t="s">
        <v>70</v>
      </c>
      <c r="B54" s="2"/>
      <c r="C54" s="62"/>
      <c r="D54" s="3"/>
      <c r="E54" s="4"/>
      <c r="F54" s="4"/>
      <c r="G54" s="3"/>
      <c r="H54" s="4"/>
      <c r="I54" s="4"/>
      <c r="J54" s="3"/>
      <c r="K54" s="4"/>
      <c r="L54" s="4"/>
      <c r="M54" s="3"/>
      <c r="N54" s="4"/>
      <c r="O54" s="4"/>
    </row>
    <row r="55" spans="1:15" x14ac:dyDescent="0.2">
      <c r="A55" s="2" t="s">
        <v>71</v>
      </c>
      <c r="B55" s="2"/>
      <c r="C55" s="62"/>
      <c r="D55" s="3"/>
      <c r="E55" s="4"/>
      <c r="F55" s="4"/>
      <c r="G55" s="3"/>
      <c r="H55" s="4"/>
      <c r="I55" s="4"/>
      <c r="J55" s="3"/>
      <c r="K55" s="4"/>
      <c r="L55" s="4"/>
      <c r="M55" s="3"/>
      <c r="N55" s="4"/>
      <c r="O55" s="4"/>
    </row>
    <row r="56" spans="1:15" x14ac:dyDescent="0.2">
      <c r="A56" s="60" t="s">
        <v>72</v>
      </c>
      <c r="B56" s="60"/>
      <c r="C56" s="64"/>
      <c r="D56" s="3">
        <v>15000</v>
      </c>
      <c r="E56" s="4">
        <v>2500</v>
      </c>
      <c r="F56" s="4">
        <v>500</v>
      </c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1:15" x14ac:dyDescent="0.2"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1:15" x14ac:dyDescent="0.2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5" x14ac:dyDescent="0.2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5" x14ac:dyDescent="0.2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x14ac:dyDescent="0.2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x14ac:dyDescent="0.2"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x14ac:dyDescent="0.2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4:15" x14ac:dyDescent="0.2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4:15" x14ac:dyDescent="0.2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4:15" x14ac:dyDescent="0.2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4:15" x14ac:dyDescent="0.2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</sheetData>
  <pageMargins left="0.7" right="0.7" top="0.75" bottom="0.75" header="0.3" footer="0.3"/>
  <pageSetup paperSize="8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0C5F-C07C-4A36-8267-00AD2F58F5FA}">
  <sheetPr>
    <pageSetUpPr fitToPage="1"/>
  </sheetPr>
  <dimension ref="A1:AX55"/>
  <sheetViews>
    <sheetView tabSelected="1" workbookViewId="0">
      <selection activeCell="V46" sqref="V46"/>
    </sheetView>
  </sheetViews>
  <sheetFormatPr defaultRowHeight="15" x14ac:dyDescent="0.25"/>
  <cols>
    <col min="1" max="1" width="4.42578125" customWidth="1"/>
    <col min="2" max="8" width="5.7109375" customWidth="1"/>
    <col min="10" max="16" width="5.7109375" customWidth="1"/>
    <col min="17" max="17" width="6.42578125" customWidth="1"/>
    <col min="18" max="24" width="5.7109375" customWidth="1"/>
    <col min="25" max="25" width="7.42578125" customWidth="1"/>
    <col min="26" max="27" width="5.7109375" customWidth="1"/>
    <col min="28" max="28" width="7.42578125" bestFit="1" customWidth="1"/>
    <col min="29" max="30" width="5.7109375" customWidth="1"/>
    <col min="31" max="31" width="25.28515625" bestFit="1" customWidth="1"/>
    <col min="32" max="32" width="5.7109375" customWidth="1"/>
  </cols>
  <sheetData>
    <row r="1" spans="1:50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1"/>
    </row>
    <row r="2" spans="1:50" x14ac:dyDescent="0.25">
      <c r="A2" s="70"/>
      <c r="B2" s="72"/>
      <c r="C2" s="72"/>
      <c r="D2" s="73" t="s">
        <v>73</v>
      </c>
      <c r="E2" s="150">
        <v>2026</v>
      </c>
      <c r="F2" s="150"/>
      <c r="G2" s="150"/>
      <c r="H2" s="72"/>
      <c r="I2" s="72"/>
      <c r="J2" s="73" t="s">
        <v>74</v>
      </c>
      <c r="K2" s="150">
        <v>1</v>
      </c>
      <c r="L2" s="150"/>
      <c r="M2" s="72"/>
      <c r="N2" s="72"/>
      <c r="O2" s="73" t="s">
        <v>75</v>
      </c>
      <c r="P2" s="150">
        <v>2</v>
      </c>
      <c r="Q2" s="150"/>
      <c r="R2" s="74" t="s">
        <v>76</v>
      </c>
      <c r="S2" s="72"/>
      <c r="T2" s="72"/>
      <c r="U2" s="72"/>
      <c r="V2" s="72"/>
      <c r="W2" s="72"/>
      <c r="X2" s="72"/>
      <c r="Y2" s="75"/>
      <c r="Z2" s="72"/>
      <c r="AA2" s="71"/>
      <c r="AB2" s="68"/>
      <c r="AC2" s="68"/>
      <c r="AD2" s="68"/>
      <c r="AE2" s="68"/>
      <c r="AF2" s="68"/>
    </row>
    <row r="3" spans="1:5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1"/>
      <c r="AB3" s="69"/>
      <c r="AC3" s="69"/>
      <c r="AD3" s="69"/>
      <c r="AE3" s="69"/>
      <c r="AF3" s="69"/>
    </row>
    <row r="4" spans="1:50" x14ac:dyDescent="0.25">
      <c r="A4" s="70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0"/>
      <c r="AB4" s="69"/>
      <c r="AC4" s="69"/>
      <c r="AD4" s="69"/>
      <c r="AE4" s="69"/>
      <c r="AF4" s="69"/>
    </row>
    <row r="5" spans="1:50" ht="46.5" x14ac:dyDescent="0.25">
      <c r="A5" s="77"/>
      <c r="B5" s="78"/>
      <c r="C5" s="151">
        <v>2026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78"/>
      <c r="AA5" s="77"/>
      <c r="AB5" s="69"/>
      <c r="AC5" s="69"/>
      <c r="AD5" s="69"/>
      <c r="AE5" s="69"/>
      <c r="AF5" s="69"/>
    </row>
    <row r="6" spans="1:50" x14ac:dyDescent="0.25">
      <c r="A6" s="70"/>
      <c r="B6" s="7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6"/>
      <c r="AA6" s="70"/>
      <c r="AB6" s="69"/>
      <c r="AC6" s="69"/>
      <c r="AD6" s="69"/>
      <c r="AE6" s="69"/>
      <c r="AF6" s="69"/>
    </row>
    <row r="7" spans="1:50" ht="21" x14ac:dyDescent="0.35">
      <c r="A7" s="80"/>
      <c r="B7" s="81"/>
      <c r="C7" s="152">
        <f>DATE(E2,K2,1)</f>
        <v>46023</v>
      </c>
      <c r="D7" s="152"/>
      <c r="E7" s="152"/>
      <c r="F7" s="152"/>
      <c r="G7" s="152"/>
      <c r="H7" s="152"/>
      <c r="I7" s="152"/>
      <c r="J7" s="82"/>
      <c r="K7" s="152">
        <f>DATE(YEAR(C7+42),MONTH(C7+42),1)</f>
        <v>46054</v>
      </c>
      <c r="L7" s="152"/>
      <c r="M7" s="152"/>
      <c r="N7" s="152"/>
      <c r="O7" s="152"/>
      <c r="P7" s="152"/>
      <c r="Q7" s="152"/>
      <c r="R7" s="82"/>
      <c r="S7" s="152">
        <f>DATE(YEAR(K7+42),MONTH(K7+42),1)</f>
        <v>46082</v>
      </c>
      <c r="T7" s="152"/>
      <c r="U7" s="152"/>
      <c r="V7" s="152"/>
      <c r="W7" s="152"/>
      <c r="X7" s="152"/>
      <c r="Y7" s="152"/>
      <c r="Z7" s="83"/>
      <c r="AA7" s="80"/>
      <c r="AB7" s="97"/>
      <c r="AC7" s="94"/>
      <c r="AD7" s="94"/>
      <c r="AE7" s="94"/>
      <c r="AF7" s="94"/>
      <c r="AG7" s="95"/>
      <c r="AH7" s="95"/>
      <c r="AI7" s="95"/>
      <c r="AJ7" s="89"/>
      <c r="AK7" s="95"/>
      <c r="AL7" s="95"/>
      <c r="AM7" s="95"/>
      <c r="AN7" s="95"/>
      <c r="AO7" s="95"/>
      <c r="AP7" s="95"/>
      <c r="AQ7" s="95"/>
      <c r="AR7" s="89"/>
      <c r="AS7" s="95"/>
      <c r="AT7" s="95"/>
      <c r="AU7" s="95"/>
      <c r="AV7" s="95"/>
      <c r="AW7" s="95"/>
      <c r="AX7" s="95"/>
    </row>
    <row r="8" spans="1:50" ht="18.75" x14ac:dyDescent="0.3">
      <c r="A8" s="84"/>
      <c r="B8" s="83"/>
      <c r="C8" s="85" t="str">
        <f>CHOOSE(1+MOD($P$2+1-2,7),"S","M","T","W","T","F","S")</f>
        <v>M</v>
      </c>
      <c r="D8" s="85" t="str">
        <f>CHOOSE(1+MOD($P$2+2-2,7),"S","M","T","W","T","F","S")</f>
        <v>T</v>
      </c>
      <c r="E8" s="85" t="str">
        <f>CHOOSE(1+MOD($P$2+3-2,7),"S","M","T","W","T","F","S")</f>
        <v>W</v>
      </c>
      <c r="F8" s="85" t="str">
        <f>CHOOSE(1+MOD($P$2+4-2,7),"S","M","T","W","T","F","S")</f>
        <v>T</v>
      </c>
      <c r="G8" s="85" t="str">
        <f>CHOOSE(1+MOD($P$2+5-2,7),"S","M","T","W","T","F","S")</f>
        <v>F</v>
      </c>
      <c r="H8" s="85" t="str">
        <f>CHOOSE(1+MOD($P$2+6-2,7),"S","M","T","W","T","F","S")</f>
        <v>S</v>
      </c>
      <c r="I8" s="85" t="str">
        <f>CHOOSE(1+MOD($P$2+7-2,7),"S","M","T","W","T","F","S")</f>
        <v>S</v>
      </c>
      <c r="J8" s="86"/>
      <c r="K8" s="85" t="str">
        <f>CHOOSE(1+MOD($P$2+1-2,7),"S","M","T","W","T","F","S")</f>
        <v>M</v>
      </c>
      <c r="L8" s="85" t="str">
        <f>CHOOSE(1+MOD($P$2+2-2,7),"S","M","T","W","T","F","S")</f>
        <v>T</v>
      </c>
      <c r="M8" s="85" t="str">
        <f>CHOOSE(1+MOD($P$2+3-2,7),"S","M","T","W","T","F","S")</f>
        <v>W</v>
      </c>
      <c r="N8" s="85" t="str">
        <f>CHOOSE(1+MOD($P$2+4-2,7),"S","M","T","W","T","F","S")</f>
        <v>T</v>
      </c>
      <c r="O8" s="85" t="str">
        <f>CHOOSE(1+MOD($P$2+5-2,7),"S","M","T","W","T","F","S")</f>
        <v>F</v>
      </c>
      <c r="P8" s="85" t="str">
        <f>CHOOSE(1+MOD($P$2+6-2,7),"S","M","T","W","T","F","S")</f>
        <v>S</v>
      </c>
      <c r="Q8" s="85" t="str">
        <f>CHOOSE(1+MOD($P$2+7-2,7),"S","M","T","W","T","F","S")</f>
        <v>S</v>
      </c>
      <c r="R8" s="86"/>
      <c r="S8" s="85" t="str">
        <f>CHOOSE(1+MOD($P$2+1-2,7),"S","M","T","W","T","F","S")</f>
        <v>M</v>
      </c>
      <c r="T8" s="85" t="str">
        <f>CHOOSE(1+MOD($P$2+2-2,7),"S","M","T","W","T","F","S")</f>
        <v>T</v>
      </c>
      <c r="U8" s="85" t="str">
        <f>CHOOSE(1+MOD($P$2+3-2,7),"S","M","T","W","T","F","S")</f>
        <v>W</v>
      </c>
      <c r="V8" s="85" t="str">
        <f>CHOOSE(1+MOD($P$2+4-2,7),"S","M","T","W","T","F","S")</f>
        <v>T</v>
      </c>
      <c r="W8" s="85" t="str">
        <f>CHOOSE(1+MOD($P$2+5-2,7),"S","M","T","W","T","F","S")</f>
        <v>F</v>
      </c>
      <c r="X8" s="85" t="str">
        <f>CHOOSE(1+MOD($P$2+6-2,7),"S","M","T","W","T","F","S")</f>
        <v>S</v>
      </c>
      <c r="Y8" s="85" t="str">
        <f>CHOOSE(1+MOD($P$2+7-2,7),"S","M","T","W","T","F","S")</f>
        <v>S</v>
      </c>
      <c r="Z8" s="86"/>
      <c r="AA8" s="84"/>
      <c r="AB8" s="94"/>
      <c r="AC8" s="94"/>
      <c r="AD8" s="94"/>
      <c r="AE8" s="94"/>
      <c r="AF8" s="94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</row>
    <row r="9" spans="1:50" x14ac:dyDescent="0.25">
      <c r="A9" s="70"/>
      <c r="B9" s="76"/>
      <c r="C9" s="87" t="str">
        <f>IF(WEEKDAY(C7,1)=MOD($P$2-1,7)+1,C7,"")</f>
        <v/>
      </c>
      <c r="D9" s="87" t="str">
        <f>IF(C9="",IF(WEEKDAY(C7,1)=MOD($P$2,7)+1,C7,""),C9+1)</f>
        <v/>
      </c>
      <c r="E9" s="87" t="str">
        <f>IF(D9="",IF(WEEKDAY(C7,1)=MOD($P$2+1,7)+1,C7,""),D9+1)</f>
        <v/>
      </c>
      <c r="F9" s="104">
        <f>IF(E9="",IF(WEEKDAY(C7,1)=MOD($P$2+2,7)+1,C7,""),E9+1)</f>
        <v>46023</v>
      </c>
      <c r="G9" s="87">
        <f>IF(F9="",IF(WEEKDAY(C7,1)=MOD($P$2+3,7)+1,C7,""),F9+1)</f>
        <v>46024</v>
      </c>
      <c r="H9" s="87">
        <f>IF(G9="",IF(WEEKDAY(C7,1)=MOD($P$2+4,7)+1,C7,""),G9+1)</f>
        <v>46025</v>
      </c>
      <c r="I9" s="87">
        <f>IF(H9="",IF(WEEKDAY(C7,1)=MOD($P$2+5,7)+1,C7,""),H9+1)</f>
        <v>46026</v>
      </c>
      <c r="J9" s="79"/>
      <c r="K9" s="87" t="str">
        <f>IF(WEEKDAY(K7,1)=MOD($P$2-1,7)+1,K7,"")</f>
        <v/>
      </c>
      <c r="L9" s="87" t="str">
        <f>IF(K9="",IF(WEEKDAY(K7,1)=MOD($P$2,7)+1,K7,""),K9+1)</f>
        <v/>
      </c>
      <c r="M9" s="87" t="str">
        <f>IF(L9="",IF(WEEKDAY(K7,1)=MOD($P$2+1,7)+1,K7,""),L9+1)</f>
        <v/>
      </c>
      <c r="N9" s="87" t="str">
        <f>IF(M9="",IF(WEEKDAY(K7,1)=MOD($P$2+2,7)+1,K7,""),M9+1)</f>
        <v/>
      </c>
      <c r="O9" s="87" t="str">
        <f>IF(N9="",IF(WEEKDAY(K7,1)=MOD($P$2+3,7)+1,K7,""),N9+1)</f>
        <v/>
      </c>
      <c r="P9" s="87" t="str">
        <f>IF(O9="",IF(WEEKDAY(K7,1)=MOD($P$2+4,7)+1,K7,""),O9+1)</f>
        <v/>
      </c>
      <c r="Q9" s="87">
        <f>IF(P9="",IF(WEEKDAY(K7,1)=MOD($P$2+5,7)+1,K7,""),P9+1)</f>
        <v>46054</v>
      </c>
      <c r="R9" s="79"/>
      <c r="S9" s="87" t="str">
        <f>IF(WEEKDAY(S7,1)=MOD($P$2-1,7)+1,S7,"")</f>
        <v/>
      </c>
      <c r="T9" s="87" t="str">
        <f>IF(S9="",IF(WEEKDAY(S7,1)=MOD($P$2,7)+1,S7,""),S9+1)</f>
        <v/>
      </c>
      <c r="U9" s="87" t="str">
        <f>IF(T9="",IF(WEEKDAY(S7,1)=MOD($P$2+1,7)+1,S7,""),T9+1)</f>
        <v/>
      </c>
      <c r="V9" s="87" t="str">
        <f>IF(U9="",IF(WEEKDAY(S7,1)=MOD($P$2+2,7)+1,S7,""),U9+1)</f>
        <v/>
      </c>
      <c r="W9" s="87" t="str">
        <f>IF(V9="",IF(WEEKDAY(S7,1)=MOD($P$2+3,7)+1,S7,""),V9+1)</f>
        <v/>
      </c>
      <c r="X9" s="87" t="str">
        <f>IF(W9="",IF(WEEKDAY(S7,1)=MOD($P$2+4,7)+1,S7,""),W9+1)</f>
        <v/>
      </c>
      <c r="Y9" s="87">
        <f>IF(X9="",IF(WEEKDAY(S7,1)=MOD($P$2+5,7)+1,S7,""),X9+1)</f>
        <v>46082</v>
      </c>
      <c r="Z9" s="76"/>
      <c r="AA9" s="70"/>
      <c r="AB9" s="94"/>
      <c r="AC9" s="94"/>
      <c r="AD9" s="94"/>
      <c r="AE9" s="94"/>
      <c r="AF9" s="94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</row>
    <row r="10" spans="1:50" x14ac:dyDescent="0.25">
      <c r="A10" s="70"/>
      <c r="B10" s="76"/>
      <c r="C10" s="87">
        <f>IF(I9="","",IF(MONTH(I9+1)&lt;&gt;MONTH(I9),"",I9+1))</f>
        <v>46027</v>
      </c>
      <c r="D10" s="116">
        <f>IF(C10="","",IF(MONTH(C10+1)&lt;&gt;MONTH(C10),"",C10+1))</f>
        <v>46028</v>
      </c>
      <c r="E10" s="87">
        <f t="shared" ref="E10:I14" si="0">IF(D10="","",IF(MONTH(D10+1)&lt;&gt;MONTH(D10),"",D10+1))</f>
        <v>46029</v>
      </c>
      <c r="F10" s="118">
        <f t="shared" si="0"/>
        <v>46030</v>
      </c>
      <c r="G10" s="118">
        <f t="shared" si="0"/>
        <v>46031</v>
      </c>
      <c r="H10" s="87">
        <f t="shared" si="0"/>
        <v>46032</v>
      </c>
      <c r="I10" s="87">
        <f t="shared" si="0"/>
        <v>46033</v>
      </c>
      <c r="J10" s="79"/>
      <c r="K10" s="87">
        <f>IF(Q9="","",IF(MONTH(Q9+1)&lt;&gt;MONTH(Q9),"",Q9+1))</f>
        <v>46055</v>
      </c>
      <c r="L10" s="87">
        <f>IF(K10="","",IF(MONTH(K10+1)&lt;&gt;MONTH(K10),"",K10+1))</f>
        <v>46056</v>
      </c>
      <c r="M10" s="87">
        <f t="shared" ref="M10:Q14" si="1">IF(L10="","",IF(MONTH(L10+1)&lt;&gt;MONTH(L10),"",L10+1))</f>
        <v>46057</v>
      </c>
      <c r="N10" s="132">
        <f t="shared" si="1"/>
        <v>46058</v>
      </c>
      <c r="O10" s="134">
        <f t="shared" si="1"/>
        <v>46059</v>
      </c>
      <c r="P10" s="87">
        <f t="shared" si="1"/>
        <v>46060</v>
      </c>
      <c r="Q10" s="87">
        <f t="shared" si="1"/>
        <v>46061</v>
      </c>
      <c r="R10" s="79"/>
      <c r="S10" s="87">
        <f>IF(Y9="","",IF(MONTH(Y9+1)&lt;&gt;MONTH(Y9),"",Y9+1))</f>
        <v>46083</v>
      </c>
      <c r="T10" s="87">
        <f>IF(S10="","",IF(MONTH(S10+1)&lt;&gt;MONTH(S10),"",S10+1))</f>
        <v>46084</v>
      </c>
      <c r="U10" s="87">
        <f t="shared" ref="U10:Y14" si="2">IF(T10="","",IF(MONTH(T10+1)&lt;&gt;MONTH(T10),"",T10+1))</f>
        <v>46085</v>
      </c>
      <c r="V10" s="117">
        <f t="shared" si="2"/>
        <v>46086</v>
      </c>
      <c r="W10" s="134">
        <f t="shared" si="2"/>
        <v>46087</v>
      </c>
      <c r="X10" s="87">
        <f t="shared" si="2"/>
        <v>46088</v>
      </c>
      <c r="Y10" s="87">
        <f t="shared" si="2"/>
        <v>46089</v>
      </c>
      <c r="Z10" s="76"/>
      <c r="AA10" s="70"/>
      <c r="AB10" s="95"/>
      <c r="AC10" s="95"/>
      <c r="AD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</row>
    <row r="11" spans="1:50" x14ac:dyDescent="0.25">
      <c r="A11" s="70"/>
      <c r="B11" s="76"/>
      <c r="C11" s="87">
        <f>IF(I10="","",IF(MONTH(I10+1)&lt;&gt;MONTH(I10),"",I10+1))</f>
        <v>46034</v>
      </c>
      <c r="D11" s="87">
        <f>IF(C11="","",IF(MONTH(C11+1)&lt;&gt;MONTH(C11),"",C11+1))</f>
        <v>46035</v>
      </c>
      <c r="E11" s="87">
        <f t="shared" si="0"/>
        <v>46036</v>
      </c>
      <c r="F11" s="87">
        <f t="shared" si="0"/>
        <v>46037</v>
      </c>
      <c r="G11" s="87">
        <f t="shared" si="0"/>
        <v>46038</v>
      </c>
      <c r="H11" s="87">
        <f t="shared" si="0"/>
        <v>46039</v>
      </c>
      <c r="I11" s="87">
        <f t="shared" si="0"/>
        <v>46040</v>
      </c>
      <c r="J11" s="79"/>
      <c r="K11" s="87">
        <f>IF(Q10="","",IF(MONTH(Q10+1)&lt;&gt;MONTH(Q10),"",Q10+1))</f>
        <v>46062</v>
      </c>
      <c r="L11" s="118">
        <f>IF(K11="","",IF(MONTH(K11+1)&lt;&gt;MONTH(K11),"",K11+1))</f>
        <v>46063</v>
      </c>
      <c r="M11" s="118">
        <f t="shared" si="1"/>
        <v>46064</v>
      </c>
      <c r="N11" s="87">
        <f t="shared" si="1"/>
        <v>46065</v>
      </c>
      <c r="O11" s="87">
        <f t="shared" si="1"/>
        <v>46066</v>
      </c>
      <c r="P11" s="87">
        <f t="shared" si="1"/>
        <v>46067</v>
      </c>
      <c r="Q11" s="87">
        <f t="shared" si="1"/>
        <v>46068</v>
      </c>
      <c r="R11" s="79"/>
      <c r="S11" s="87">
        <f>IF(Y10="","",IF(MONTH(Y10+1)&lt;&gt;MONTH(Y10),"",Y10+1))</f>
        <v>46090</v>
      </c>
      <c r="T11" s="118">
        <f>IF(S11="","",IF(MONTH(S11+1)&lt;&gt;MONTH(S11),"",S11+1))</f>
        <v>46091</v>
      </c>
      <c r="U11" s="118">
        <f t="shared" si="2"/>
        <v>46092</v>
      </c>
      <c r="V11" s="87">
        <f t="shared" si="2"/>
        <v>46093</v>
      </c>
      <c r="W11" s="87">
        <f t="shared" si="2"/>
        <v>46094</v>
      </c>
      <c r="X11" s="87">
        <f t="shared" si="2"/>
        <v>46095</v>
      </c>
      <c r="Y11" s="87">
        <f t="shared" si="2"/>
        <v>46096</v>
      </c>
      <c r="Z11" s="76"/>
      <c r="AA11" s="70"/>
      <c r="AB11" s="96"/>
      <c r="AC11" s="96"/>
      <c r="AD11" s="96"/>
      <c r="AE11" s="16"/>
      <c r="AF11" s="96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</row>
    <row r="12" spans="1:50" x14ac:dyDescent="0.25">
      <c r="A12" s="70"/>
      <c r="B12" s="76"/>
      <c r="C12" s="87">
        <f>IF(I11="","",IF(MONTH(I11+1)&lt;&gt;MONTH(I11),"",I11+1))</f>
        <v>46041</v>
      </c>
      <c r="D12" s="87">
        <f>IF(C12="","",IF(MONTH(C12+1)&lt;&gt;MONTH(C12),"",C12+1))</f>
        <v>46042</v>
      </c>
      <c r="E12" s="113">
        <f t="shared" si="0"/>
        <v>46043</v>
      </c>
      <c r="F12" s="87">
        <f t="shared" si="0"/>
        <v>46044</v>
      </c>
      <c r="G12" s="87">
        <f t="shared" si="0"/>
        <v>46045</v>
      </c>
      <c r="H12" s="87">
        <f t="shared" si="0"/>
        <v>46046</v>
      </c>
      <c r="I12" s="87">
        <f t="shared" si="0"/>
        <v>46047</v>
      </c>
      <c r="J12" s="79"/>
      <c r="K12" s="113">
        <f>IF(Q11="","",IF(MONTH(Q11+1)&lt;&gt;MONTH(Q11),"",Q11+1))</f>
        <v>46069</v>
      </c>
      <c r="L12" s="87">
        <f>IF(K12="","",IF(MONTH(K12+1)&lt;&gt;MONTH(K12),"",K12+1))</f>
        <v>46070</v>
      </c>
      <c r="M12" s="87">
        <f t="shared" si="1"/>
        <v>46071</v>
      </c>
      <c r="N12" s="87">
        <f t="shared" si="1"/>
        <v>46072</v>
      </c>
      <c r="O12" s="115">
        <f t="shared" si="1"/>
        <v>46073</v>
      </c>
      <c r="P12" s="87">
        <f t="shared" si="1"/>
        <v>46074</v>
      </c>
      <c r="Q12" s="87">
        <f t="shared" si="1"/>
        <v>46075</v>
      </c>
      <c r="R12" s="79"/>
      <c r="S12" s="87">
        <f>IF(Y11="","",IF(MONTH(Y11+1)&lt;&gt;MONTH(Y11),"",Y11+1))</f>
        <v>46097</v>
      </c>
      <c r="T12" s="87">
        <f>IF(S12="","",IF(MONTH(S12+1)&lt;&gt;MONTH(S12),"",S12+1))</f>
        <v>46098</v>
      </c>
      <c r="U12" s="113">
        <f t="shared" si="2"/>
        <v>46099</v>
      </c>
      <c r="V12" s="87">
        <f t="shared" si="2"/>
        <v>46100</v>
      </c>
      <c r="W12" s="87">
        <f t="shared" si="2"/>
        <v>46101</v>
      </c>
      <c r="X12" s="87">
        <f t="shared" si="2"/>
        <v>46102</v>
      </c>
      <c r="Y12" s="87">
        <f t="shared" si="2"/>
        <v>46103</v>
      </c>
      <c r="Z12" s="76"/>
      <c r="AA12" s="70"/>
      <c r="AB12" s="94"/>
      <c r="AC12" s="94"/>
      <c r="AD12" s="94"/>
      <c r="AE12" s="127"/>
      <c r="AF12" s="94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</row>
    <row r="13" spans="1:50" x14ac:dyDescent="0.25">
      <c r="A13" s="70"/>
      <c r="B13" s="76"/>
      <c r="C13" s="130">
        <f>IF(I12="","",IF(MONTH(I12+1)&lt;&gt;MONTH(I12),"",I12+1))</f>
        <v>46048</v>
      </c>
      <c r="D13" s="115">
        <f>IF(C13="","",IF(MONTH(C13+1)&lt;&gt;MONTH(C13),"",C13+1))</f>
        <v>46049</v>
      </c>
      <c r="E13" s="87">
        <f t="shared" si="0"/>
        <v>46050</v>
      </c>
      <c r="F13" s="105">
        <f t="shared" si="0"/>
        <v>46051</v>
      </c>
      <c r="G13" s="105">
        <f t="shared" si="0"/>
        <v>46052</v>
      </c>
      <c r="H13" s="87">
        <f t="shared" si="0"/>
        <v>46053</v>
      </c>
      <c r="I13" s="87" t="str">
        <f t="shared" si="0"/>
        <v/>
      </c>
      <c r="J13" s="79"/>
      <c r="K13" s="130">
        <f>IF(Q12="","",IF(MONTH(Q12+1)&lt;&gt;MONTH(Q12),"",Q12+1))</f>
        <v>46076</v>
      </c>
      <c r="L13" s="105">
        <f>IF(K13="","",IF(MONTH(K13+1)&lt;&gt;MONTH(K13),"",K13+1))</f>
        <v>46077</v>
      </c>
      <c r="M13" s="105">
        <f t="shared" si="1"/>
        <v>46078</v>
      </c>
      <c r="N13" s="129">
        <f t="shared" si="1"/>
        <v>46079</v>
      </c>
      <c r="O13" s="129">
        <f t="shared" si="1"/>
        <v>46080</v>
      </c>
      <c r="P13" s="87">
        <f t="shared" si="1"/>
        <v>46081</v>
      </c>
      <c r="Q13" s="87" t="str">
        <f t="shared" si="1"/>
        <v/>
      </c>
      <c r="R13" s="79"/>
      <c r="S13" s="130">
        <f>IF(Y12="","",IF(MONTH(Y12+1)&lt;&gt;MONTH(Y12),"",Y12+1))</f>
        <v>46104</v>
      </c>
      <c r="T13" s="115">
        <f>IF(S13="","",IF(MONTH(S13+1)&lt;&gt;MONTH(S13),"",S13+1))</f>
        <v>46105</v>
      </c>
      <c r="U13" s="87">
        <f t="shared" si="2"/>
        <v>46106</v>
      </c>
      <c r="V13" s="105">
        <f t="shared" si="2"/>
        <v>46107</v>
      </c>
      <c r="W13" s="105">
        <f t="shared" si="2"/>
        <v>46108</v>
      </c>
      <c r="X13" s="87">
        <f t="shared" si="2"/>
        <v>46109</v>
      </c>
      <c r="Y13" s="87">
        <f t="shared" si="2"/>
        <v>46110</v>
      </c>
      <c r="Z13" s="76"/>
      <c r="AA13" s="70"/>
      <c r="AB13" s="94"/>
      <c r="AC13" s="94"/>
      <c r="AD13" s="94"/>
      <c r="AE13" s="16"/>
      <c r="AF13" s="94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</row>
    <row r="14" spans="1:50" x14ac:dyDescent="0.25">
      <c r="A14" s="70"/>
      <c r="B14" s="76"/>
      <c r="C14" s="87" t="str">
        <f>IF(I13="","",IF(MONTH(I13+1)&lt;&gt;MONTH(I13),"",I13+1))</f>
        <v/>
      </c>
      <c r="D14" s="87" t="str">
        <f>IF(C14="","",IF(MONTH(C14+1)&lt;&gt;MONTH(C14),"",C14+1))</f>
        <v/>
      </c>
      <c r="E14" s="87" t="str">
        <f t="shared" si="0"/>
        <v/>
      </c>
      <c r="F14" s="87" t="str">
        <f t="shared" si="0"/>
        <v/>
      </c>
      <c r="G14" s="87" t="str">
        <f t="shared" si="0"/>
        <v/>
      </c>
      <c r="H14" s="87" t="str">
        <f t="shared" si="0"/>
        <v/>
      </c>
      <c r="I14" s="87" t="str">
        <f t="shared" si="0"/>
        <v/>
      </c>
      <c r="J14" s="79"/>
      <c r="K14" s="87" t="str">
        <f>IF(Q13="","",IF(MONTH(Q13+1)&lt;&gt;MONTH(Q13),"",Q13+1))</f>
        <v/>
      </c>
      <c r="L14" s="87" t="str">
        <f>IF(K14="","",IF(MONTH(K14+1)&lt;&gt;MONTH(K14),"",K14+1))</f>
        <v/>
      </c>
      <c r="M14" s="87" t="str">
        <f t="shared" si="1"/>
        <v/>
      </c>
      <c r="N14" s="87" t="str">
        <f t="shared" si="1"/>
        <v/>
      </c>
      <c r="O14" s="87" t="str">
        <f t="shared" si="1"/>
        <v/>
      </c>
      <c r="P14" s="87" t="str">
        <f t="shared" si="1"/>
        <v/>
      </c>
      <c r="Q14" s="87" t="str">
        <f t="shared" si="1"/>
        <v/>
      </c>
      <c r="R14" s="79"/>
      <c r="S14" s="87">
        <f>IF(Y13="","",IF(MONTH(Y13+1)&lt;&gt;MONTH(Y13),"",Y13+1))</f>
        <v>46111</v>
      </c>
      <c r="T14" s="87">
        <f>IF(S14="","",IF(MONTH(S14+1)&lt;&gt;MONTH(S14),"",S14+1))</f>
        <v>46112</v>
      </c>
      <c r="U14" s="87" t="str">
        <f t="shared" si="2"/>
        <v/>
      </c>
      <c r="V14" s="87" t="str">
        <f t="shared" si="2"/>
        <v/>
      </c>
      <c r="W14" s="87" t="str">
        <f t="shared" si="2"/>
        <v/>
      </c>
      <c r="X14" s="87" t="str">
        <f t="shared" si="2"/>
        <v/>
      </c>
      <c r="Y14" s="87" t="str">
        <f t="shared" si="2"/>
        <v/>
      </c>
      <c r="Z14" s="76"/>
      <c r="AA14" s="70"/>
      <c r="AB14" s="94"/>
      <c r="AC14" s="94"/>
      <c r="AD14" s="94"/>
      <c r="AE14" s="16"/>
      <c r="AF14" s="94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</row>
    <row r="15" spans="1:50" x14ac:dyDescent="0.25">
      <c r="A15" s="70"/>
      <c r="B15" s="76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6"/>
      <c r="AA15" s="70"/>
      <c r="AB15" s="94"/>
      <c r="AC15" s="94"/>
      <c r="AD15" s="94"/>
      <c r="AE15" s="16"/>
      <c r="AF15" s="94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</row>
    <row r="16" spans="1:50" ht="21" x14ac:dyDescent="0.35">
      <c r="A16" s="70"/>
      <c r="B16" s="81"/>
      <c r="C16" s="152">
        <f>DATE(YEAR(S7+42),MONTH(S7+42),1)</f>
        <v>46113</v>
      </c>
      <c r="D16" s="152"/>
      <c r="E16" s="152"/>
      <c r="F16" s="152"/>
      <c r="G16" s="152"/>
      <c r="H16" s="152"/>
      <c r="I16" s="152"/>
      <c r="J16" s="82"/>
      <c r="K16" s="152">
        <f>DATE(YEAR(C16+42),MONTH(C16+42),1)</f>
        <v>46143</v>
      </c>
      <c r="L16" s="152"/>
      <c r="M16" s="152"/>
      <c r="N16" s="152"/>
      <c r="O16" s="152"/>
      <c r="P16" s="152"/>
      <c r="Q16" s="152"/>
      <c r="R16" s="82"/>
      <c r="S16" s="152">
        <f>DATE(YEAR(K16+42),MONTH(K16+42),1)</f>
        <v>46174</v>
      </c>
      <c r="T16" s="152"/>
      <c r="U16" s="152"/>
      <c r="V16" s="152"/>
      <c r="W16" s="152"/>
      <c r="X16" s="152"/>
      <c r="Y16" s="152"/>
      <c r="Z16" s="76"/>
      <c r="AA16" s="70"/>
      <c r="AB16" s="94"/>
      <c r="AC16" s="94"/>
      <c r="AD16" s="94"/>
      <c r="AE16" s="16"/>
      <c r="AF16" s="94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</row>
    <row r="17" spans="1:50" ht="18.75" x14ac:dyDescent="0.3">
      <c r="A17" s="70"/>
      <c r="B17" s="83"/>
      <c r="C17" s="85" t="str">
        <f>CHOOSE(1+MOD($P$2+1-2,7),"S","M","T","W","T","F","S")</f>
        <v>M</v>
      </c>
      <c r="D17" s="85" t="str">
        <f>CHOOSE(1+MOD($P$2+2-2,7),"S","M","T","W","T","F","S")</f>
        <v>T</v>
      </c>
      <c r="E17" s="85" t="str">
        <f>CHOOSE(1+MOD($P$2+3-2,7),"S","M","T","W","T","F","S")</f>
        <v>W</v>
      </c>
      <c r="F17" s="85" t="str">
        <f>CHOOSE(1+MOD($P$2+4-2,7),"S","M","T","W","T","F","S")</f>
        <v>T</v>
      </c>
      <c r="G17" s="85" t="str">
        <f>CHOOSE(1+MOD($P$2+5-2,7),"S","M","T","W","T","F","S")</f>
        <v>F</v>
      </c>
      <c r="H17" s="85" t="str">
        <f>CHOOSE(1+MOD($P$2+6-2,7),"S","M","T","W","T","F","S")</f>
        <v>S</v>
      </c>
      <c r="I17" s="85" t="str">
        <f>CHOOSE(1+MOD($P$2+7-2,7),"S","M","T","W","T","F","S")</f>
        <v>S</v>
      </c>
      <c r="J17" s="86"/>
      <c r="K17" s="85" t="str">
        <f>CHOOSE(1+MOD($P$2+1-2,7),"S","M","T","W","T","F","S")</f>
        <v>M</v>
      </c>
      <c r="L17" s="85" t="str">
        <f>CHOOSE(1+MOD($P$2+2-2,7),"S","M","T","W","T","F","S")</f>
        <v>T</v>
      </c>
      <c r="M17" s="85" t="str">
        <f>CHOOSE(1+MOD($P$2+3-2,7),"S","M","T","W","T","F","S")</f>
        <v>W</v>
      </c>
      <c r="N17" s="85" t="str">
        <f>CHOOSE(1+MOD($P$2+4-2,7),"S","M","T","W","T","F","S")</f>
        <v>T</v>
      </c>
      <c r="O17" s="85" t="str">
        <f>CHOOSE(1+MOD($P$2+5-2,7),"S","M","T","W","T","F","S")</f>
        <v>F</v>
      </c>
      <c r="P17" s="85" t="str">
        <f>CHOOSE(1+MOD($P$2+6-2,7),"S","M","T","W","T","F","S")</f>
        <v>S</v>
      </c>
      <c r="Q17" s="85" t="str">
        <f>CHOOSE(1+MOD($P$2+7-2,7),"S","M","T","W","T","F","S")</f>
        <v>S</v>
      </c>
      <c r="R17" s="86"/>
      <c r="S17" s="85" t="str">
        <f>CHOOSE(1+MOD($P$2+1-2,7),"S","M","T","W","T","F","S")</f>
        <v>M</v>
      </c>
      <c r="T17" s="85" t="str">
        <f>CHOOSE(1+MOD($P$2+2-2,7),"S","M","T","W","T","F","S")</f>
        <v>T</v>
      </c>
      <c r="U17" s="85" t="str">
        <f>CHOOSE(1+MOD($P$2+3-2,7),"S","M","T","W","T","F","S")</f>
        <v>W</v>
      </c>
      <c r="V17" s="85" t="str">
        <f>CHOOSE(1+MOD($P$2+4-2,7),"S","M","T","W","T","F","S")</f>
        <v>T</v>
      </c>
      <c r="W17" s="85" t="str">
        <f>CHOOSE(1+MOD($P$2+5-2,7),"S","M","T","W","T","F","S")</f>
        <v>F</v>
      </c>
      <c r="X17" s="85" t="str">
        <f>CHOOSE(1+MOD($P$2+6-2,7),"S","M","T","W","T","F","S")</f>
        <v>S</v>
      </c>
      <c r="Y17" s="85" t="str">
        <f>CHOOSE(1+MOD($P$2+7-2,7),"S","M","T","W","T","F","S")</f>
        <v>S</v>
      </c>
      <c r="Z17" s="76"/>
      <c r="AA17" s="70"/>
      <c r="AB17" s="94"/>
      <c r="AC17" s="94"/>
      <c r="AD17" s="94"/>
      <c r="AE17" s="16"/>
      <c r="AF17" s="94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</row>
    <row r="18" spans="1:50" x14ac:dyDescent="0.25">
      <c r="A18" s="70"/>
      <c r="B18" s="76"/>
      <c r="C18" s="87" t="str">
        <f>IF(WEEKDAY(C16,1)=MOD($P$2-1,7)+1,C16,"")</f>
        <v/>
      </c>
      <c r="D18" s="87" t="str">
        <f>IF(C18="",IF(WEEKDAY(C16,1)=MOD($P$2,7)+1,C16,""),C18+1)</f>
        <v/>
      </c>
      <c r="E18" s="87">
        <f>IF(D18="",IF(WEEKDAY(C16,1)=MOD($P$2+1,7)+1,C16,""),D18+1)</f>
        <v>46113</v>
      </c>
      <c r="F18" s="87">
        <f>IF(E18="",IF(WEEKDAY(C16,1)=MOD($P$2+2,7)+1,C16,""),E18+1)</f>
        <v>46114</v>
      </c>
      <c r="G18" s="87">
        <f>IF(F18="",IF(WEEKDAY(C16,1)=MOD($P$2+3,7)+1,C16,""),F18+1)</f>
        <v>46115</v>
      </c>
      <c r="H18" s="87">
        <f>IF(G18="",IF(WEEKDAY(C16,1)=MOD($P$2+4,7)+1,C16,""),G18+1)</f>
        <v>46116</v>
      </c>
      <c r="I18" s="104">
        <f>IF(H18="",IF(WEEKDAY(C16,1)=MOD($P$2+5,7)+1,C16,""),H18+1)</f>
        <v>46117</v>
      </c>
      <c r="J18" s="79"/>
      <c r="K18" s="87" t="str">
        <f>IF(WEEKDAY(K16,1)=MOD($P$2-1,7)+1,K16,"")</f>
        <v/>
      </c>
      <c r="L18" s="87" t="str">
        <f>IF(K18="",IF(WEEKDAY(K16,1)=MOD($P$2,7)+1,K16,""),K18+1)</f>
        <v/>
      </c>
      <c r="M18" s="87" t="str">
        <f>IF(L18="",IF(WEEKDAY(K16,1)=MOD($P$2+1,7)+1,K16,""),L18+1)</f>
        <v/>
      </c>
      <c r="N18" s="87" t="str">
        <f>IF(M18="",IF(WEEKDAY(K16,1)=MOD($P$2+2,7)+1,K16,""),M18+1)</f>
        <v/>
      </c>
      <c r="O18" s="87">
        <f>IF(N18="",IF(WEEKDAY(K16,1)=MOD($P$2+3,7)+1,K16,""),N18+1)</f>
        <v>46143</v>
      </c>
      <c r="P18" s="87">
        <f>IF(O18="",IF(WEEKDAY(K16,1)=MOD($P$2+4,7)+1,K16,""),O18+1)</f>
        <v>46144</v>
      </c>
      <c r="Q18" s="87">
        <f>IF(P18="",IF(WEEKDAY(K16,1)=MOD($P$2+5,7)+1,K16,""),P18+1)</f>
        <v>46145</v>
      </c>
      <c r="R18" s="79"/>
      <c r="S18" s="87">
        <f>IF(WEEKDAY(S16,1)=MOD($P$2-1,7)+1,S16,"")</f>
        <v>46174</v>
      </c>
      <c r="T18" s="87">
        <f>IF(S18="",IF(WEEKDAY(S16,1)=MOD($P$2,7)+1,S16,""),S18+1)</f>
        <v>46175</v>
      </c>
      <c r="U18" s="87">
        <f>IF(T18="",IF(WEEKDAY(S16,1)=MOD($P$2+1,7)+1,S16,""),T18+1)</f>
        <v>46176</v>
      </c>
      <c r="V18" s="116">
        <f>IF(U18="",IF(WEEKDAY(S16,1)=MOD($P$2+2,7)+1,S16,""),U18+1)</f>
        <v>46177</v>
      </c>
      <c r="W18" s="134">
        <f>IF(V18="",IF(WEEKDAY(S16,1)=MOD($P$2+3,7)+1,S16,""),V18+1)</f>
        <v>46178</v>
      </c>
      <c r="X18" s="87">
        <f>IF(W18="",IF(WEEKDAY(S16,1)=MOD($P$2+4,7)+1,S16,""),W18+1)</f>
        <v>46179</v>
      </c>
      <c r="Y18" s="87">
        <f>IF(X18="",IF(WEEKDAY(S16,1)=MOD($P$2+5,7)+1,S16,""),X18+1)</f>
        <v>46180</v>
      </c>
      <c r="Z18" s="76"/>
      <c r="AA18" s="70"/>
      <c r="AB18" s="94"/>
      <c r="AC18" s="94"/>
      <c r="AD18" s="94"/>
      <c r="AE18" s="16"/>
      <c r="AF18" s="94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</row>
    <row r="19" spans="1:50" x14ac:dyDescent="0.25">
      <c r="A19" s="70"/>
      <c r="B19" s="76"/>
      <c r="C19" s="104">
        <f>IF(I18="","",IF(MONTH(I18+1)&lt;&gt;MONTH(I18),"",I18+1))</f>
        <v>46118</v>
      </c>
      <c r="D19" s="87">
        <f>IF(C19="","",IF(MONTH(C19+1)&lt;&gt;MONTH(C19),"",C19+1))</f>
        <v>46119</v>
      </c>
      <c r="E19" s="87">
        <f t="shared" ref="E19:I23" si="3">IF(D19="","",IF(MONTH(D19+1)&lt;&gt;MONTH(D19),"",D19+1))</f>
        <v>46120</v>
      </c>
      <c r="F19" s="116">
        <f t="shared" si="3"/>
        <v>46121</v>
      </c>
      <c r="G19" s="134">
        <f t="shared" si="3"/>
        <v>46122</v>
      </c>
      <c r="H19" s="87">
        <f t="shared" si="3"/>
        <v>46123</v>
      </c>
      <c r="I19" s="87">
        <f t="shared" si="3"/>
        <v>46124</v>
      </c>
      <c r="J19" s="79"/>
      <c r="K19" s="87">
        <f>IF(Q18="","",IF(MONTH(Q18+1)&lt;&gt;MONTH(Q18),"",Q18+1))</f>
        <v>46146</v>
      </c>
      <c r="L19" s="104">
        <f>IF(K19="","",IF(MONTH(K19+1)&lt;&gt;MONTH(K19),"",K19+1))</f>
        <v>46147</v>
      </c>
      <c r="M19" s="87">
        <f t="shared" ref="M19:Q23" si="4">IF(L19="","",IF(MONTH(L19+1)&lt;&gt;MONTH(L19),"",L19+1))</f>
        <v>46148</v>
      </c>
      <c r="N19" s="116">
        <f t="shared" si="4"/>
        <v>46149</v>
      </c>
      <c r="O19" s="134">
        <f t="shared" si="4"/>
        <v>46150</v>
      </c>
      <c r="P19" s="87">
        <f t="shared" si="4"/>
        <v>46151</v>
      </c>
      <c r="Q19" s="87">
        <f t="shared" si="4"/>
        <v>46152</v>
      </c>
      <c r="R19" s="79"/>
      <c r="S19" s="87">
        <f>IF(Y18="","",IF(MONTH(Y18+1)&lt;&gt;MONTH(Y18),"",Y18+1))</f>
        <v>46181</v>
      </c>
      <c r="T19" s="118">
        <f>IF(S19="","",IF(MONTH(S19+1)&lt;&gt;MONTH(S19),"",S19+1))</f>
        <v>46182</v>
      </c>
      <c r="U19" s="118">
        <f t="shared" ref="U19:Y23" si="5">IF(T19="","",IF(MONTH(T19+1)&lt;&gt;MONTH(T19),"",T19+1))</f>
        <v>46183</v>
      </c>
      <c r="V19" s="87">
        <f t="shared" si="5"/>
        <v>46184</v>
      </c>
      <c r="W19" s="87">
        <f t="shared" si="5"/>
        <v>46185</v>
      </c>
      <c r="X19" s="87">
        <f t="shared" si="5"/>
        <v>46186</v>
      </c>
      <c r="Y19" s="87">
        <f t="shared" si="5"/>
        <v>46187</v>
      </c>
      <c r="Z19" s="76"/>
      <c r="AA19" s="70"/>
      <c r="AB19" s="95"/>
      <c r="AC19" s="95"/>
      <c r="AD19" s="95"/>
      <c r="AE19" s="16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</row>
    <row r="20" spans="1:50" x14ac:dyDescent="0.25">
      <c r="A20" s="70"/>
      <c r="B20" s="76"/>
      <c r="C20" s="87">
        <f>IF(I19="","",IF(MONTH(I19+1)&lt;&gt;MONTH(I19),"",I19+1))</f>
        <v>46125</v>
      </c>
      <c r="D20" s="118">
        <f>IF(C20="","",IF(MONTH(C20+1)&lt;&gt;MONTH(C20),"",C20+1))</f>
        <v>46126</v>
      </c>
      <c r="E20" s="118">
        <f t="shared" si="3"/>
        <v>46127</v>
      </c>
      <c r="F20" s="87">
        <f t="shared" si="3"/>
        <v>46128</v>
      </c>
      <c r="G20" s="87">
        <f t="shared" si="3"/>
        <v>46129</v>
      </c>
      <c r="H20" s="87">
        <f t="shared" si="3"/>
        <v>46130</v>
      </c>
      <c r="I20" s="87">
        <f t="shared" si="3"/>
        <v>46131</v>
      </c>
      <c r="J20" s="79"/>
      <c r="K20" s="87">
        <f>IF(Q19="","",IF(MONTH(Q19+1)&lt;&gt;MONTH(Q19),"",Q19+1))</f>
        <v>46153</v>
      </c>
      <c r="L20" s="118">
        <f>IF(K20="","",IF(MONTH(K20+1)&lt;&gt;MONTH(K20),"",K20+1))</f>
        <v>46154</v>
      </c>
      <c r="M20" s="118">
        <f t="shared" si="4"/>
        <v>46155</v>
      </c>
      <c r="N20" s="104">
        <f t="shared" si="4"/>
        <v>46156</v>
      </c>
      <c r="O20" s="87">
        <f t="shared" si="4"/>
        <v>46157</v>
      </c>
      <c r="P20" s="87">
        <f t="shared" si="4"/>
        <v>46158</v>
      </c>
      <c r="Q20" s="87">
        <f t="shared" si="4"/>
        <v>46159</v>
      </c>
      <c r="R20" s="79"/>
      <c r="S20" s="87">
        <f>IF(Y19="","",IF(MONTH(Y19+1)&lt;&gt;MONTH(Y19),"",Y19+1))</f>
        <v>46188</v>
      </c>
      <c r="T20" s="87">
        <f>IF(S20="","",IF(MONTH(S20+1)&lt;&gt;MONTH(S20),"",S20+1))</f>
        <v>46189</v>
      </c>
      <c r="U20" s="87">
        <f t="shared" si="5"/>
        <v>46190</v>
      </c>
      <c r="V20" s="113">
        <f t="shared" si="5"/>
        <v>46191</v>
      </c>
      <c r="W20" s="87">
        <f t="shared" si="5"/>
        <v>46192</v>
      </c>
      <c r="X20" s="87">
        <f t="shared" si="5"/>
        <v>46193</v>
      </c>
      <c r="Y20" s="87">
        <f t="shared" si="5"/>
        <v>46194</v>
      </c>
      <c r="Z20" s="76"/>
      <c r="AA20" s="70"/>
      <c r="AB20" s="96"/>
      <c r="AC20" s="96"/>
      <c r="AD20" s="96"/>
      <c r="AE20" s="16"/>
      <c r="AF20" s="96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</row>
    <row r="21" spans="1:50" x14ac:dyDescent="0.25">
      <c r="A21" s="70"/>
      <c r="B21" s="76"/>
      <c r="C21" s="87">
        <f>IF(I20="","",IF(MONTH(I20+1)&lt;&gt;MONTH(I20),"",I20+1))</f>
        <v>46132</v>
      </c>
      <c r="D21" s="113">
        <f>IF(C21="","",IF(MONTH(C21+1)&lt;&gt;MONTH(C21),"",C21+1))</f>
        <v>46133</v>
      </c>
      <c r="E21" s="87">
        <f t="shared" si="3"/>
        <v>46134</v>
      </c>
      <c r="F21" s="130">
        <f t="shared" si="3"/>
        <v>46135</v>
      </c>
      <c r="G21" s="115">
        <f t="shared" si="3"/>
        <v>46136</v>
      </c>
      <c r="H21" s="87">
        <f t="shared" si="3"/>
        <v>46137</v>
      </c>
      <c r="I21" s="87">
        <f t="shared" si="3"/>
        <v>46138</v>
      </c>
      <c r="J21" s="79"/>
      <c r="K21" s="87">
        <f>IF(Q20="","",IF(MONTH(Q20+1)&lt;&gt;MONTH(Q20),"",Q20+1))</f>
        <v>46160</v>
      </c>
      <c r="L21" s="87">
        <f>IF(K21="","",IF(MONTH(K21+1)&lt;&gt;MONTH(K21),"",K21+1))</f>
        <v>46161</v>
      </c>
      <c r="M21" s="87">
        <f t="shared" si="4"/>
        <v>46162</v>
      </c>
      <c r="N21" s="130">
        <f t="shared" si="4"/>
        <v>46163</v>
      </c>
      <c r="O21" s="131">
        <f t="shared" si="4"/>
        <v>46164</v>
      </c>
      <c r="P21" s="87">
        <f t="shared" si="4"/>
        <v>46165</v>
      </c>
      <c r="Q21" s="104">
        <f t="shared" si="4"/>
        <v>46166</v>
      </c>
      <c r="R21" s="79"/>
      <c r="S21" s="130">
        <f>IF(Y20="","",IF(MONTH(Y20+1)&lt;&gt;MONTH(Y20),"",Y20+1))</f>
        <v>46195</v>
      </c>
      <c r="T21" s="115">
        <f>IF(S21="","",IF(MONTH(S21+1)&lt;&gt;MONTH(S21),"",S21+1))</f>
        <v>46196</v>
      </c>
      <c r="U21" s="87">
        <f t="shared" si="5"/>
        <v>46197</v>
      </c>
      <c r="V21" s="105">
        <f t="shared" si="5"/>
        <v>46198</v>
      </c>
      <c r="W21" s="105">
        <f t="shared" si="5"/>
        <v>46199</v>
      </c>
      <c r="X21" s="87">
        <f t="shared" si="5"/>
        <v>46200</v>
      </c>
      <c r="Y21" s="87">
        <f t="shared" si="5"/>
        <v>46201</v>
      </c>
      <c r="Z21" s="76"/>
      <c r="AA21" s="70"/>
      <c r="AB21" s="94"/>
      <c r="AC21" s="94"/>
      <c r="AD21" s="94"/>
      <c r="AE21" s="16"/>
      <c r="AF21" s="94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</row>
    <row r="22" spans="1:50" x14ac:dyDescent="0.25">
      <c r="A22" s="70"/>
      <c r="B22" s="76"/>
      <c r="C22" s="104">
        <f>IF(I21="","",IF(MONTH(I21+1)&lt;&gt;MONTH(I21),"",I21+1))</f>
        <v>46139</v>
      </c>
      <c r="D22" s="105">
        <f>IF(C22="","",IF(MONTH(C22+1)&lt;&gt;MONTH(C22),"",C22+1))</f>
        <v>46140</v>
      </c>
      <c r="E22" s="105">
        <f t="shared" si="3"/>
        <v>46141</v>
      </c>
      <c r="F22" s="87">
        <f t="shared" si="3"/>
        <v>46142</v>
      </c>
      <c r="G22" s="87" t="str">
        <f t="shared" si="3"/>
        <v/>
      </c>
      <c r="H22" s="87" t="str">
        <f t="shared" si="3"/>
        <v/>
      </c>
      <c r="I22" s="87" t="str">
        <f t="shared" si="3"/>
        <v/>
      </c>
      <c r="J22" s="79"/>
      <c r="K22" s="104">
        <f>IF(Q21="","",IF(MONTH(Q21+1)&lt;&gt;MONTH(Q21),"",Q21+1))</f>
        <v>46167</v>
      </c>
      <c r="L22" s="129">
        <f>IF(K22="","",IF(MONTH(K22+1)&lt;&gt;MONTH(K22),"",K22+1))</f>
        <v>46168</v>
      </c>
      <c r="M22" s="129">
        <f t="shared" si="4"/>
        <v>46169</v>
      </c>
      <c r="N22" s="105">
        <f t="shared" si="4"/>
        <v>46170</v>
      </c>
      <c r="O22" s="105">
        <f t="shared" si="4"/>
        <v>46171</v>
      </c>
      <c r="P22" s="87">
        <f t="shared" si="4"/>
        <v>46172</v>
      </c>
      <c r="Q22" s="87">
        <f t="shared" si="4"/>
        <v>46173</v>
      </c>
      <c r="R22" s="79"/>
      <c r="S22" s="87">
        <f>IF(Y21="","",IF(MONTH(Y21+1)&lt;&gt;MONTH(Y21),"",Y21+1))</f>
        <v>46202</v>
      </c>
      <c r="T22" s="87">
        <f>IF(S22="","",IF(MONTH(S22+1)&lt;&gt;MONTH(S22),"",S22+1))</f>
        <v>46203</v>
      </c>
      <c r="U22" s="87" t="str">
        <f t="shared" si="5"/>
        <v/>
      </c>
      <c r="V22" s="87" t="str">
        <f t="shared" si="5"/>
        <v/>
      </c>
      <c r="W22" s="87" t="str">
        <f t="shared" si="5"/>
        <v/>
      </c>
      <c r="X22" s="87" t="str">
        <f t="shared" si="5"/>
        <v/>
      </c>
      <c r="Y22" s="87" t="str">
        <f t="shared" si="5"/>
        <v/>
      </c>
      <c r="Z22" s="76"/>
      <c r="AA22" s="70"/>
      <c r="AB22" s="94"/>
      <c r="AC22" s="94"/>
      <c r="AD22" s="94"/>
      <c r="AE22" s="114"/>
      <c r="AF22" s="94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</row>
    <row r="23" spans="1:50" x14ac:dyDescent="0.25">
      <c r="A23" s="70"/>
      <c r="B23" s="76"/>
      <c r="C23" s="87" t="str">
        <f>IF(I22="","",IF(MONTH(I22+1)&lt;&gt;MONTH(I22),"",I22+1))</f>
        <v/>
      </c>
      <c r="D23" s="87" t="str">
        <f>IF(C23="","",IF(MONTH(C23+1)&lt;&gt;MONTH(C23),"",C23+1))</f>
        <v/>
      </c>
      <c r="E23" s="87" t="str">
        <f t="shared" si="3"/>
        <v/>
      </c>
      <c r="F23" s="87" t="str">
        <f t="shared" si="3"/>
        <v/>
      </c>
      <c r="G23" s="87" t="str">
        <f t="shared" si="3"/>
        <v/>
      </c>
      <c r="H23" s="87" t="str">
        <f t="shared" si="3"/>
        <v/>
      </c>
      <c r="I23" s="87" t="str">
        <f t="shared" si="3"/>
        <v/>
      </c>
      <c r="J23" s="79"/>
      <c r="K23" s="87" t="str">
        <f>IF(Q22="","",IF(MONTH(Q22+1)&lt;&gt;MONTH(Q22),"",Q22+1))</f>
        <v/>
      </c>
      <c r="L23" s="87" t="str">
        <f>IF(K23="","",IF(MONTH(K23+1)&lt;&gt;MONTH(K23),"",K23+1))</f>
        <v/>
      </c>
      <c r="M23" s="87" t="str">
        <f t="shared" si="4"/>
        <v/>
      </c>
      <c r="N23" s="87" t="str">
        <f t="shared" si="4"/>
        <v/>
      </c>
      <c r="O23" s="87" t="str">
        <f t="shared" si="4"/>
        <v/>
      </c>
      <c r="P23" s="87" t="str">
        <f t="shared" si="4"/>
        <v/>
      </c>
      <c r="Q23" s="87" t="str">
        <f t="shared" si="4"/>
        <v/>
      </c>
      <c r="R23" s="79"/>
      <c r="S23" s="87" t="str">
        <f>IF(Y22="","",IF(MONTH(Y22+1)&lt;&gt;MONTH(Y22),"",Y22+1))</f>
        <v/>
      </c>
      <c r="T23" s="87" t="str">
        <f>IF(S23="","",IF(MONTH(S23+1)&lt;&gt;MONTH(S23),"",S23+1))</f>
        <v/>
      </c>
      <c r="U23" s="87" t="str">
        <f t="shared" si="5"/>
        <v/>
      </c>
      <c r="V23" s="87" t="str">
        <f t="shared" si="5"/>
        <v/>
      </c>
      <c r="W23" s="87" t="str">
        <f t="shared" si="5"/>
        <v/>
      </c>
      <c r="X23" s="87" t="str">
        <f t="shared" si="5"/>
        <v/>
      </c>
      <c r="Y23" s="87" t="str">
        <f t="shared" si="5"/>
        <v/>
      </c>
      <c r="Z23" s="76"/>
      <c r="AA23" s="70"/>
      <c r="AB23" s="94"/>
      <c r="AC23" s="94"/>
      <c r="AD23" s="94"/>
      <c r="AE23" s="94"/>
      <c r="AF23" s="94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</row>
    <row r="24" spans="1:50" x14ac:dyDescent="0.25">
      <c r="A24" s="70"/>
      <c r="B24" s="76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6"/>
      <c r="AA24" s="70"/>
      <c r="AB24" s="94"/>
      <c r="AC24" s="94"/>
      <c r="AD24" s="94"/>
      <c r="AE24" s="94"/>
      <c r="AF24" s="94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</row>
    <row r="25" spans="1:50" ht="21" x14ac:dyDescent="0.35">
      <c r="A25" s="70"/>
      <c r="B25" s="81"/>
      <c r="C25" s="152">
        <f>DATE(YEAR(S16+42),MONTH(S16+42),1)</f>
        <v>46204</v>
      </c>
      <c r="D25" s="152"/>
      <c r="E25" s="152"/>
      <c r="F25" s="152"/>
      <c r="G25" s="152"/>
      <c r="H25" s="152"/>
      <c r="I25" s="152"/>
      <c r="J25" s="82"/>
      <c r="K25" s="152">
        <f>DATE(YEAR(C25+42),MONTH(C25+42),1)</f>
        <v>46235</v>
      </c>
      <c r="L25" s="152"/>
      <c r="M25" s="152"/>
      <c r="N25" s="152"/>
      <c r="O25" s="152"/>
      <c r="P25" s="152"/>
      <c r="Q25" s="152"/>
      <c r="R25" s="82"/>
      <c r="S25" s="152">
        <f>DATE(YEAR(K25+42),MONTH(K25+42),1)</f>
        <v>46266</v>
      </c>
      <c r="T25" s="152"/>
      <c r="U25" s="152"/>
      <c r="V25" s="152"/>
      <c r="W25" s="152"/>
      <c r="X25" s="152"/>
      <c r="Y25" s="152"/>
      <c r="Z25" s="76"/>
      <c r="AA25" s="70"/>
      <c r="AB25" s="94"/>
      <c r="AC25" s="94"/>
      <c r="AD25" s="94"/>
      <c r="AE25" s="94"/>
      <c r="AF25" s="94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</row>
    <row r="26" spans="1:50" ht="18.75" x14ac:dyDescent="0.3">
      <c r="A26" s="70"/>
      <c r="B26" s="83"/>
      <c r="C26" s="85" t="str">
        <f>CHOOSE(1+MOD($P$2+1-2,7),"S","M","T","W","T","F","S")</f>
        <v>M</v>
      </c>
      <c r="D26" s="85" t="str">
        <f>CHOOSE(1+MOD($P$2+2-2,7),"S","M","T","W","T","F","S")</f>
        <v>T</v>
      </c>
      <c r="E26" s="85" t="str">
        <f>CHOOSE(1+MOD($P$2+3-2,7),"S","M","T","W","T","F","S")</f>
        <v>W</v>
      </c>
      <c r="F26" s="85" t="str">
        <f>CHOOSE(1+MOD($P$2+4-2,7),"S","M","T","W","T","F","S")</f>
        <v>T</v>
      </c>
      <c r="G26" s="85" t="str">
        <f>CHOOSE(1+MOD($P$2+5-2,7),"S","M","T","W","T","F","S")</f>
        <v>F</v>
      </c>
      <c r="H26" s="85" t="str">
        <f>CHOOSE(1+MOD($P$2+6-2,7),"S","M","T","W","T","F","S")</f>
        <v>S</v>
      </c>
      <c r="I26" s="85" t="str">
        <f>CHOOSE(1+MOD($P$2+7-2,7),"S","M","T","W","T","F","S")</f>
        <v>S</v>
      </c>
      <c r="J26" s="86"/>
      <c r="K26" s="85" t="str">
        <f>CHOOSE(1+MOD($P$2+1-2,7),"S","M","T","W","T","F","S")</f>
        <v>M</v>
      </c>
      <c r="L26" s="85" t="str">
        <f>CHOOSE(1+MOD($P$2+2-2,7),"S","M","T","W","T","F","S")</f>
        <v>T</v>
      </c>
      <c r="M26" s="85" t="str">
        <f>CHOOSE(1+MOD($P$2+3-2,7),"S","M","T","W","T","F","S")</f>
        <v>W</v>
      </c>
      <c r="N26" s="85" t="str">
        <f>CHOOSE(1+MOD($P$2+4-2,7),"S","M","T","W","T","F","S")</f>
        <v>T</v>
      </c>
      <c r="O26" s="85" t="str">
        <f>CHOOSE(1+MOD($P$2+5-2,7),"S","M","T","W","T","F","S")</f>
        <v>F</v>
      </c>
      <c r="P26" s="85" t="str">
        <f>CHOOSE(1+MOD($P$2+6-2,7),"S","M","T","W","T","F","S")</f>
        <v>S</v>
      </c>
      <c r="Q26" s="85" t="str">
        <f>CHOOSE(1+MOD($P$2+7-2,7),"S","M","T","W","T","F","S")</f>
        <v>S</v>
      </c>
      <c r="R26" s="86"/>
      <c r="S26" s="85" t="str">
        <f>CHOOSE(1+MOD($P$2+1-2,7),"S","M","T","W","T","F","S")</f>
        <v>M</v>
      </c>
      <c r="T26" s="85" t="str">
        <f>CHOOSE(1+MOD($P$2+2-2,7),"S","M","T","W","T","F","S")</f>
        <v>T</v>
      </c>
      <c r="U26" s="85" t="str">
        <f>CHOOSE(1+MOD($P$2+3-2,7),"S","M","T","W","T","F","S")</f>
        <v>W</v>
      </c>
      <c r="V26" s="85" t="str">
        <f>CHOOSE(1+MOD($P$2+4-2,7),"S","M","T","W","T","F","S")</f>
        <v>T</v>
      </c>
      <c r="W26" s="85" t="str">
        <f>CHOOSE(1+MOD($P$2+5-2,7),"S","M","T","W","T","F","S")</f>
        <v>F</v>
      </c>
      <c r="X26" s="85" t="str">
        <f>CHOOSE(1+MOD($P$2+6-2,7),"S","M","T","W","T","F","S")</f>
        <v>S</v>
      </c>
      <c r="Y26" s="85" t="str">
        <f>CHOOSE(1+MOD($P$2+7-2,7),"S","M","T","W","T","F","S")</f>
        <v>S</v>
      </c>
      <c r="Z26" s="76"/>
      <c r="AA26" s="70"/>
      <c r="AB26" s="94"/>
      <c r="AC26" s="94"/>
      <c r="AD26" s="94"/>
      <c r="AE26" s="94"/>
      <c r="AF26" s="94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</row>
    <row r="27" spans="1:50" x14ac:dyDescent="0.25">
      <c r="A27" s="70"/>
      <c r="B27" s="76"/>
      <c r="C27" s="87" t="str">
        <f>IF(WEEKDAY(C25,1)=MOD($P$2-1,7)+1,C25,"")</f>
        <v/>
      </c>
      <c r="D27" s="87" t="str">
        <f>IF(C27="",IF(WEEKDAY(C25,1)=MOD($P$2,7)+1,C25,""),C27+1)</f>
        <v/>
      </c>
      <c r="E27" s="87">
        <f>IF(D27="",IF(WEEKDAY(C25,1)=MOD($P$2+1,7)+1,C25,""),D27+1)</f>
        <v>46204</v>
      </c>
      <c r="F27" s="87">
        <f>IF(E27="",IF(WEEKDAY(C25,1)=MOD($P$2+2,7)+1,C25,""),E27+1)</f>
        <v>46205</v>
      </c>
      <c r="G27" s="87">
        <f>IF(F27="",IF(WEEKDAY(C25,1)=MOD($P$2+3,7)+1,C25,""),F27+1)</f>
        <v>46206</v>
      </c>
      <c r="H27" s="87">
        <f>IF(G27="",IF(WEEKDAY(C25,1)=MOD($P$2+4,7)+1,C25,""),G27+1)</f>
        <v>46207</v>
      </c>
      <c r="I27" s="87">
        <f>IF(H27="",IF(WEEKDAY(C25,1)=MOD($P$2+5,7)+1,C25,""),H27+1)</f>
        <v>46208</v>
      </c>
      <c r="J27" s="79"/>
      <c r="K27" s="87" t="str">
        <f>IF(WEEKDAY(K25,1)=MOD($P$2-1,7)+1,K25,"")</f>
        <v/>
      </c>
      <c r="L27" s="87" t="str">
        <f>IF(K27="",IF(WEEKDAY(K25,1)=MOD($P$2,7)+1,K25,""),K27+1)</f>
        <v/>
      </c>
      <c r="M27" s="87" t="str">
        <f>IF(L27="",IF(WEEKDAY(K25,1)=MOD($P$2+1,7)+1,K25,""),L27+1)</f>
        <v/>
      </c>
      <c r="N27" s="87" t="str">
        <f>IF(M27="",IF(WEEKDAY(K25,1)=MOD($P$2+2,7)+1,K25,""),M27+1)</f>
        <v/>
      </c>
      <c r="O27" s="87" t="str">
        <f>IF(N27="",IF(WEEKDAY(K25,1)=MOD($P$2+3,7)+1,K25,""),N27+1)</f>
        <v/>
      </c>
      <c r="P27" s="87">
        <f>IF(O27="",IF(WEEKDAY(K25,1)=MOD($P$2+4,7)+1,K25,""),O27+1)</f>
        <v>46235</v>
      </c>
      <c r="Q27" s="87">
        <f>IF(P27="",IF(WEEKDAY(K25,1)=MOD($P$2+5,7)+1,K25,""),P27+1)</f>
        <v>46236</v>
      </c>
      <c r="R27" s="79"/>
      <c r="S27" s="87" t="str">
        <f>IF(WEEKDAY(S25,1)=MOD($P$2-1,7)+1,S25,"")</f>
        <v/>
      </c>
      <c r="T27" s="87">
        <f>IF(S27="",IF(WEEKDAY(S25,1)=MOD($P$2,7)+1,S25,""),S27+1)</f>
        <v>46266</v>
      </c>
      <c r="U27" s="87">
        <f>IF(T27="",IF(WEEKDAY(S25,1)=MOD($P$2+1,7)+1,S25,""),T27+1)</f>
        <v>46267</v>
      </c>
      <c r="V27" s="87">
        <f>IF(U27="",IF(WEEKDAY(S25,1)=MOD($P$2+2,7)+1,S25,""),U27+1)</f>
        <v>46268</v>
      </c>
      <c r="W27" s="87">
        <f>IF(V27="",IF(WEEKDAY(S25,1)=MOD($P$2+3,7)+1,S25,""),V27+1)</f>
        <v>46269</v>
      </c>
      <c r="X27" s="87">
        <f>IF(W27="",IF(WEEKDAY(S25,1)=MOD($P$2+4,7)+1,S25,""),W27+1)</f>
        <v>46270</v>
      </c>
      <c r="Y27" s="87">
        <f>IF(X27="",IF(WEEKDAY(S25,1)=MOD($P$2+5,7)+1,S25,""),X27+1)</f>
        <v>46271</v>
      </c>
      <c r="Z27" s="76"/>
      <c r="AA27" s="70"/>
      <c r="AB27" s="94"/>
      <c r="AC27" s="94"/>
      <c r="AD27" s="94"/>
      <c r="AE27" s="94"/>
      <c r="AF27" s="94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</row>
    <row r="28" spans="1:50" x14ac:dyDescent="0.25">
      <c r="A28" s="70"/>
      <c r="B28" s="76"/>
      <c r="C28" s="116">
        <f>IF(I27="","",IF(MONTH(I27+1)&lt;&gt;MONTH(I27),"",I27+1))</f>
        <v>46209</v>
      </c>
      <c r="D28" s="134">
        <f>IF(C28="","",IF(MONTH(C28+1)&lt;&gt;MONTH(C28),"",C28+1))</f>
        <v>46210</v>
      </c>
      <c r="E28" s="87">
        <f t="shared" ref="E28:I32" si="6">IF(D28="","",IF(MONTH(D28+1)&lt;&gt;MONTH(D28),"",D28+1))</f>
        <v>46211</v>
      </c>
      <c r="F28" s="118">
        <f t="shared" si="6"/>
        <v>46212</v>
      </c>
      <c r="G28" s="118">
        <f t="shared" si="6"/>
        <v>46213</v>
      </c>
      <c r="H28" s="87">
        <f t="shared" si="6"/>
        <v>46214</v>
      </c>
      <c r="I28" s="87">
        <f t="shared" si="6"/>
        <v>46215</v>
      </c>
      <c r="J28" s="79"/>
      <c r="K28" s="87">
        <f>IF(Q27="","",IF(MONTH(Q27+1)&lt;&gt;MONTH(Q27),"",Q27+1))</f>
        <v>46237</v>
      </c>
      <c r="L28" s="87">
        <f>IF(K28="","",IF(MONTH(K28+1)&lt;&gt;MONTH(K28),"",K28+1))</f>
        <v>46238</v>
      </c>
      <c r="M28" s="87">
        <f t="shared" ref="M28:Q32" si="7">IF(L28="","",IF(MONTH(L28+1)&lt;&gt;MONTH(L28),"",L28+1))</f>
        <v>46239</v>
      </c>
      <c r="N28" s="116">
        <f t="shared" si="7"/>
        <v>46240</v>
      </c>
      <c r="O28" s="134">
        <f t="shared" si="7"/>
        <v>46241</v>
      </c>
      <c r="P28" s="87">
        <f t="shared" si="7"/>
        <v>46242</v>
      </c>
      <c r="Q28" s="87">
        <f t="shared" si="7"/>
        <v>46243</v>
      </c>
      <c r="R28" s="79"/>
      <c r="S28" s="117">
        <f>IF(Y27="","",IF(MONTH(Y27+1)&lt;&gt;MONTH(Y27),"",Y27+1))</f>
        <v>46272</v>
      </c>
      <c r="T28" s="134">
        <f>IF(S28="","",IF(MONTH(S28+1)&lt;&gt;MONTH(S28),"",S28+1))</f>
        <v>46273</v>
      </c>
      <c r="U28" s="87">
        <f t="shared" ref="U28:Y32" si="8">IF(T28="","",IF(MONTH(T28+1)&lt;&gt;MONTH(T28),"",T28+1))</f>
        <v>46274</v>
      </c>
      <c r="V28" s="118">
        <f t="shared" si="8"/>
        <v>46275</v>
      </c>
      <c r="W28" s="118">
        <f t="shared" si="8"/>
        <v>46276</v>
      </c>
      <c r="X28" s="87">
        <f t="shared" si="8"/>
        <v>46277</v>
      </c>
      <c r="Y28" s="87">
        <f t="shared" si="8"/>
        <v>46278</v>
      </c>
      <c r="Z28" s="76"/>
      <c r="AA28" s="70"/>
      <c r="AB28" s="94"/>
      <c r="AC28" s="94"/>
      <c r="AD28" s="94"/>
      <c r="AE28" s="94"/>
      <c r="AF28" s="94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</row>
    <row r="29" spans="1:50" x14ac:dyDescent="0.25">
      <c r="A29" s="70"/>
      <c r="B29" s="76"/>
      <c r="C29" s="87">
        <f>IF(I28="","",IF(MONTH(I28+1)&lt;&gt;MONTH(I28),"",I28+1))</f>
        <v>46216</v>
      </c>
      <c r="D29" s="87">
        <f>IF(C29="","",IF(MONTH(C29+1)&lt;&gt;MONTH(C29),"",C29+1))</f>
        <v>46217</v>
      </c>
      <c r="E29" s="87">
        <f t="shared" si="6"/>
        <v>46218</v>
      </c>
      <c r="F29" s="87">
        <f t="shared" si="6"/>
        <v>46219</v>
      </c>
      <c r="G29" s="87">
        <f t="shared" si="6"/>
        <v>46220</v>
      </c>
      <c r="H29" s="87">
        <f t="shared" si="6"/>
        <v>46221</v>
      </c>
      <c r="I29" s="87">
        <f t="shared" si="6"/>
        <v>46222</v>
      </c>
      <c r="J29" s="79"/>
      <c r="K29" s="87">
        <f>IF(Q28="","",IF(MONTH(Q28+1)&lt;&gt;MONTH(Q28),"",Q28+1))</f>
        <v>46244</v>
      </c>
      <c r="L29" s="118">
        <f>IF(K29="","",IF(MONTH(K29+1)&lt;&gt;MONTH(K29),"",K29+1))</f>
        <v>46245</v>
      </c>
      <c r="M29" s="118">
        <f t="shared" si="7"/>
        <v>46246</v>
      </c>
      <c r="N29" s="87">
        <f t="shared" si="7"/>
        <v>46247</v>
      </c>
      <c r="O29" s="87">
        <f t="shared" si="7"/>
        <v>46248</v>
      </c>
      <c r="P29" s="87">
        <f t="shared" si="7"/>
        <v>46249</v>
      </c>
      <c r="Q29" s="87">
        <f t="shared" si="7"/>
        <v>46250</v>
      </c>
      <c r="R29" s="79"/>
      <c r="S29" s="87">
        <f>IF(Y28="","",IF(MONTH(Y28+1)&lt;&gt;MONTH(Y28),"",Y28+1))</f>
        <v>46279</v>
      </c>
      <c r="T29" s="87">
        <f>IF(S29="","",IF(MONTH(S29+1)&lt;&gt;MONTH(S29),"",S29+1))</f>
        <v>46280</v>
      </c>
      <c r="U29" s="87">
        <f t="shared" si="8"/>
        <v>46281</v>
      </c>
      <c r="V29" s="87">
        <f t="shared" si="8"/>
        <v>46282</v>
      </c>
      <c r="W29" s="87">
        <f t="shared" si="8"/>
        <v>46283</v>
      </c>
      <c r="X29" s="87">
        <f t="shared" si="8"/>
        <v>46284</v>
      </c>
      <c r="Y29" s="87">
        <f t="shared" si="8"/>
        <v>46285</v>
      </c>
      <c r="Z29" s="76"/>
      <c r="AA29" s="70"/>
      <c r="AB29" s="94"/>
      <c r="AC29" s="94"/>
      <c r="AD29" s="94"/>
      <c r="AE29" s="94"/>
      <c r="AF29" s="94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</row>
    <row r="30" spans="1:50" x14ac:dyDescent="0.25">
      <c r="A30" s="70"/>
      <c r="B30" s="76"/>
      <c r="C30" s="87">
        <f>IF(I29="","",IF(MONTH(I29+1)&lt;&gt;MONTH(I29),"",I29+1))</f>
        <v>46223</v>
      </c>
      <c r="D30" s="87">
        <f>IF(C30="","",IF(MONTH(C30+1)&lt;&gt;MONTH(C30),"",C30+1))</f>
        <v>46224</v>
      </c>
      <c r="E30" s="87">
        <f t="shared" si="6"/>
        <v>46225</v>
      </c>
      <c r="F30" s="113">
        <f t="shared" si="6"/>
        <v>46226</v>
      </c>
      <c r="G30" s="87">
        <f t="shared" si="6"/>
        <v>46227</v>
      </c>
      <c r="H30" s="87">
        <f t="shared" si="6"/>
        <v>46228</v>
      </c>
      <c r="I30" s="87">
        <f t="shared" si="6"/>
        <v>46229</v>
      </c>
      <c r="J30" s="79"/>
      <c r="K30" s="87">
        <f>IF(Q29="","",IF(MONTH(Q29+1)&lt;&gt;MONTH(Q29),"",Q29+1))</f>
        <v>46251</v>
      </c>
      <c r="L30" s="87">
        <f>IF(K30="","",IF(MONTH(K30+1)&lt;&gt;MONTH(K30),"",K30+1))</f>
        <v>46252</v>
      </c>
      <c r="M30" s="87">
        <f t="shared" si="7"/>
        <v>46253</v>
      </c>
      <c r="N30" s="87">
        <f t="shared" si="7"/>
        <v>46254</v>
      </c>
      <c r="O30" s="87">
        <f t="shared" si="7"/>
        <v>46255</v>
      </c>
      <c r="P30" s="87">
        <f t="shared" si="7"/>
        <v>46256</v>
      </c>
      <c r="Q30" s="87">
        <f t="shared" si="7"/>
        <v>46257</v>
      </c>
      <c r="R30" s="79"/>
      <c r="S30" s="87">
        <f>IF(Y29="","",IF(MONTH(Y29+1)&lt;&gt;MONTH(Y29),"",Y29+1))</f>
        <v>46286</v>
      </c>
      <c r="T30" s="113">
        <f>IF(S30="","",IF(MONTH(S30+1)&lt;&gt;MONTH(S30),"",S30+1))</f>
        <v>46287</v>
      </c>
      <c r="U30" s="87">
        <f t="shared" si="8"/>
        <v>46288</v>
      </c>
      <c r="V30" s="130">
        <f t="shared" si="8"/>
        <v>46289</v>
      </c>
      <c r="W30" s="115">
        <f t="shared" si="8"/>
        <v>46290</v>
      </c>
      <c r="X30" s="87">
        <f t="shared" si="8"/>
        <v>46291</v>
      </c>
      <c r="Y30" s="87">
        <f t="shared" si="8"/>
        <v>46292</v>
      </c>
      <c r="Z30" s="76"/>
      <c r="AA30" s="70"/>
      <c r="AB30" s="94"/>
      <c r="AC30" s="94"/>
      <c r="AD30" s="94"/>
      <c r="AE30" s="94"/>
      <c r="AF30" s="94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</row>
    <row r="31" spans="1:50" x14ac:dyDescent="0.25">
      <c r="A31" s="70"/>
      <c r="B31" s="76"/>
      <c r="C31" s="130">
        <f>IF(I30="","",IF(MONTH(I30+1)&lt;&gt;MONTH(I30),"",I30+1))</f>
        <v>46230</v>
      </c>
      <c r="D31" s="115">
        <f>IF(C31="","",IF(MONTH(C31+1)&lt;&gt;MONTH(C31),"",C31+1))</f>
        <v>46231</v>
      </c>
      <c r="E31" s="87">
        <f t="shared" si="6"/>
        <v>46232</v>
      </c>
      <c r="F31" s="105">
        <f t="shared" si="6"/>
        <v>46233</v>
      </c>
      <c r="G31" s="105">
        <f t="shared" si="6"/>
        <v>46234</v>
      </c>
      <c r="H31" s="87" t="str">
        <f t="shared" si="6"/>
        <v/>
      </c>
      <c r="I31" s="87" t="str">
        <f t="shared" si="6"/>
        <v/>
      </c>
      <c r="J31" s="79"/>
      <c r="K31" s="130">
        <f>IF(Q30="","",IF(MONTH(Q30+1)&lt;&gt;MONTH(Q30),"",Q30+1))</f>
        <v>46258</v>
      </c>
      <c r="L31" s="115">
        <f>IF(K31="","",IF(MONTH(K31+1)&lt;&gt;MONTH(K31),"",K31+1))</f>
        <v>46259</v>
      </c>
      <c r="M31" s="87">
        <f t="shared" si="7"/>
        <v>46260</v>
      </c>
      <c r="N31" s="105">
        <f t="shared" si="7"/>
        <v>46261</v>
      </c>
      <c r="O31" s="105">
        <f t="shared" si="7"/>
        <v>46262</v>
      </c>
      <c r="P31" s="87">
        <f t="shared" si="7"/>
        <v>46263</v>
      </c>
      <c r="Q31" s="87">
        <f t="shared" si="7"/>
        <v>46264</v>
      </c>
      <c r="R31" s="79"/>
      <c r="S31" s="87">
        <f>IF(Y30="","",IF(MONTH(Y30+1)&lt;&gt;MONTH(Y30),"",Y30+1))</f>
        <v>46293</v>
      </c>
      <c r="T31" s="105">
        <f>IF(S31="","",IF(MONTH(S31+1)&lt;&gt;MONTH(S31),"",S31+1))</f>
        <v>46294</v>
      </c>
      <c r="U31" s="105">
        <f t="shared" si="8"/>
        <v>46295</v>
      </c>
      <c r="V31" s="87" t="str">
        <f t="shared" si="8"/>
        <v/>
      </c>
      <c r="W31" s="87" t="str">
        <f t="shared" si="8"/>
        <v/>
      </c>
      <c r="X31" s="87" t="str">
        <f t="shared" si="8"/>
        <v/>
      </c>
      <c r="Y31" s="87" t="str">
        <f t="shared" si="8"/>
        <v/>
      </c>
      <c r="Z31" s="76"/>
      <c r="AA31" s="70"/>
      <c r="AB31" s="94"/>
      <c r="AC31" s="94"/>
      <c r="AD31" s="94"/>
      <c r="AE31" s="94"/>
      <c r="AF31" s="94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</row>
    <row r="32" spans="1:50" x14ac:dyDescent="0.25">
      <c r="A32" s="70"/>
      <c r="B32" s="76"/>
      <c r="C32" s="87" t="str">
        <f>IF(I31="","",IF(MONTH(I31+1)&lt;&gt;MONTH(I31),"",I31+1))</f>
        <v/>
      </c>
      <c r="D32" s="87" t="str">
        <f>IF(C32="","",IF(MONTH(C32+1)&lt;&gt;MONTH(C32),"",C32+1))</f>
        <v/>
      </c>
      <c r="E32" s="87" t="str">
        <f t="shared" si="6"/>
        <v/>
      </c>
      <c r="F32" s="87" t="str">
        <f t="shared" si="6"/>
        <v/>
      </c>
      <c r="G32" s="87" t="str">
        <f t="shared" si="6"/>
        <v/>
      </c>
      <c r="H32" s="87" t="str">
        <f t="shared" si="6"/>
        <v/>
      </c>
      <c r="I32" s="87" t="str">
        <f t="shared" si="6"/>
        <v/>
      </c>
      <c r="J32" s="79"/>
      <c r="K32" s="87">
        <f>IF(Q31="","",IF(MONTH(Q31+1)&lt;&gt;MONTH(Q31),"",Q31+1))</f>
        <v>46265</v>
      </c>
      <c r="L32" s="87" t="str">
        <f>IF(K32="","",IF(MONTH(K32+1)&lt;&gt;MONTH(K32),"",K32+1))</f>
        <v/>
      </c>
      <c r="M32" s="87" t="str">
        <f t="shared" si="7"/>
        <v/>
      </c>
      <c r="N32" s="87" t="str">
        <f t="shared" si="7"/>
        <v/>
      </c>
      <c r="O32" s="87" t="str">
        <f t="shared" si="7"/>
        <v/>
      </c>
      <c r="P32" s="87" t="str">
        <f t="shared" si="7"/>
        <v/>
      </c>
      <c r="Q32" s="87" t="str">
        <f t="shared" si="7"/>
        <v/>
      </c>
      <c r="R32" s="79"/>
      <c r="S32" s="87" t="str">
        <f>IF(Y31="","",IF(MONTH(Y31+1)&lt;&gt;MONTH(Y31),"",Y31+1))</f>
        <v/>
      </c>
      <c r="T32" s="87" t="str">
        <f>IF(S32="","",IF(MONTH(S32+1)&lt;&gt;MONTH(S32),"",S32+1))</f>
        <v/>
      </c>
      <c r="U32" s="87" t="str">
        <f t="shared" si="8"/>
        <v/>
      </c>
      <c r="V32" s="87" t="str">
        <f t="shared" si="8"/>
        <v/>
      </c>
      <c r="W32" s="87" t="str">
        <f t="shared" si="8"/>
        <v/>
      </c>
      <c r="X32" s="87" t="str">
        <f t="shared" si="8"/>
        <v/>
      </c>
      <c r="Y32" s="87" t="str">
        <f t="shared" si="8"/>
        <v/>
      </c>
      <c r="Z32" s="76"/>
      <c r="AA32" s="70"/>
      <c r="AB32" s="94"/>
      <c r="AC32" s="94"/>
      <c r="AD32" s="94"/>
      <c r="AE32" s="94"/>
      <c r="AF32" s="94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</row>
    <row r="33" spans="1:50" x14ac:dyDescent="0.25">
      <c r="A33" s="70"/>
      <c r="B33" s="76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6"/>
      <c r="AA33" s="70"/>
      <c r="AB33" s="94"/>
      <c r="AC33" s="94"/>
      <c r="AD33" s="94"/>
      <c r="AE33" s="94"/>
      <c r="AF33" s="94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</row>
    <row r="34" spans="1:50" ht="21" x14ac:dyDescent="0.35">
      <c r="A34" s="70"/>
      <c r="B34" s="81"/>
      <c r="C34" s="152">
        <f>DATE(YEAR(S25+42),MONTH(S25+42),1)</f>
        <v>46296</v>
      </c>
      <c r="D34" s="152"/>
      <c r="E34" s="152"/>
      <c r="F34" s="152"/>
      <c r="G34" s="152"/>
      <c r="H34" s="152"/>
      <c r="I34" s="152"/>
      <c r="J34" s="82"/>
      <c r="K34" s="152">
        <f>DATE(YEAR(C34+42),MONTH(C34+42),1)</f>
        <v>46327</v>
      </c>
      <c r="L34" s="152"/>
      <c r="M34" s="152"/>
      <c r="N34" s="152"/>
      <c r="O34" s="152"/>
      <c r="P34" s="152"/>
      <c r="Q34" s="152"/>
      <c r="R34" s="82"/>
      <c r="S34" s="152">
        <f>DATE(YEAR(K34+42),MONTH(K34+42),1)</f>
        <v>46357</v>
      </c>
      <c r="T34" s="152"/>
      <c r="U34" s="152"/>
      <c r="V34" s="152"/>
      <c r="W34" s="152"/>
      <c r="X34" s="152"/>
      <c r="Y34" s="152"/>
      <c r="Z34" s="76"/>
      <c r="AA34" s="70"/>
      <c r="AB34" s="94"/>
      <c r="AC34" s="94"/>
      <c r="AD34" s="94"/>
      <c r="AE34" s="94"/>
      <c r="AF34" s="94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</row>
    <row r="35" spans="1:50" ht="18.75" x14ac:dyDescent="0.3">
      <c r="A35" s="70"/>
      <c r="B35" s="83"/>
      <c r="C35" s="85" t="str">
        <f>CHOOSE(1+MOD($P$2+1-2,7),"S","M","T","W","T","F","S")</f>
        <v>M</v>
      </c>
      <c r="D35" s="85" t="str">
        <f>CHOOSE(1+MOD($P$2+2-2,7),"S","M","T","W","T","F","S")</f>
        <v>T</v>
      </c>
      <c r="E35" s="85" t="str">
        <f>CHOOSE(1+MOD($P$2+3-2,7),"S","M","T","W","T","F","S")</f>
        <v>W</v>
      </c>
      <c r="F35" s="85" t="str">
        <f>CHOOSE(1+MOD($P$2+4-2,7),"S","M","T","W","T","F","S")</f>
        <v>T</v>
      </c>
      <c r="G35" s="85" t="str">
        <f>CHOOSE(1+MOD($P$2+5-2,7),"S","M","T","W","T","F","S")</f>
        <v>F</v>
      </c>
      <c r="H35" s="85" t="str">
        <f>CHOOSE(1+MOD($P$2+6-2,7),"S","M","T","W","T","F","S")</f>
        <v>S</v>
      </c>
      <c r="I35" s="85" t="str">
        <f>CHOOSE(1+MOD($P$2+7-2,7),"S","M","T","W","T","F","S")</f>
        <v>S</v>
      </c>
      <c r="J35" s="79"/>
      <c r="K35" s="85" t="str">
        <f>CHOOSE(1+MOD($P$2+1-2,7),"S","M","T","W","T","F","S")</f>
        <v>M</v>
      </c>
      <c r="L35" s="85" t="str">
        <f>CHOOSE(1+MOD($P$2+2-2,7),"S","M","T","W","T","F","S")</f>
        <v>T</v>
      </c>
      <c r="M35" s="85" t="str">
        <f>CHOOSE(1+MOD($P$2+3-2,7),"S","M","T","W","T","F","S")</f>
        <v>W</v>
      </c>
      <c r="N35" s="85" t="str">
        <f>CHOOSE(1+MOD($P$2+4-2,7),"S","M","T","W","T","F","S")</f>
        <v>T</v>
      </c>
      <c r="O35" s="85" t="str">
        <f>CHOOSE(1+MOD($P$2+5-2,7),"S","M","T","W","T","F","S")</f>
        <v>F</v>
      </c>
      <c r="P35" s="85" t="str">
        <f>CHOOSE(1+MOD($P$2+6-2,7),"S","M","T","W","T","F","S")</f>
        <v>S</v>
      </c>
      <c r="Q35" s="85" t="str">
        <f>CHOOSE(1+MOD($P$2+7-2,7),"S","M","T","W","T","F","S")</f>
        <v>S</v>
      </c>
      <c r="R35" s="79"/>
      <c r="S35" s="85" t="str">
        <f>CHOOSE(1+MOD($P$2+1-2,7),"S","M","T","W","T","F","S")</f>
        <v>M</v>
      </c>
      <c r="T35" s="85" t="str">
        <f>CHOOSE(1+MOD($P$2+2-2,7),"S","M","T","W","T","F","S")</f>
        <v>T</v>
      </c>
      <c r="U35" s="85" t="str">
        <f>CHOOSE(1+MOD($P$2+3-2,7),"S","M","T","W","T","F","S")</f>
        <v>W</v>
      </c>
      <c r="V35" s="85" t="str">
        <f>CHOOSE(1+MOD($P$2+4-2,7),"S","M","T","W","T","F","S")</f>
        <v>T</v>
      </c>
      <c r="W35" s="85" t="str">
        <f>CHOOSE(1+MOD($P$2+5-2,7),"S","M","T","W","T","F","S")</f>
        <v>F</v>
      </c>
      <c r="X35" s="85" t="str">
        <f>CHOOSE(1+MOD($P$2+6-2,7),"S","M","T","W","T","F","S")</f>
        <v>S</v>
      </c>
      <c r="Y35" s="85" t="str">
        <f>CHOOSE(1+MOD($P$2+7-2,7),"S","M","T","W","T","F","S")</f>
        <v>S</v>
      </c>
      <c r="Z35" s="76"/>
      <c r="AA35" s="70"/>
      <c r="AB35" s="94"/>
      <c r="AC35" s="94"/>
      <c r="AD35" s="94"/>
      <c r="AE35" s="94"/>
      <c r="AF35" s="94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</row>
    <row r="36" spans="1:50" ht="18.75" x14ac:dyDescent="0.3">
      <c r="A36" s="70"/>
      <c r="B36" s="83"/>
      <c r="C36" s="87" t="str">
        <f>IF(WEEKDAY(C34,1)=MOD($P$2-1,7)+1,C34,"")</f>
        <v/>
      </c>
      <c r="D36" s="87" t="str">
        <f>IF(C36="",IF(WEEKDAY(C34,1)=MOD($P$2,7)+1,C34,""),C36+1)</f>
        <v/>
      </c>
      <c r="E36" s="87" t="str">
        <f>IF(D36="",IF(WEEKDAY(C34,1)=MOD($P$2+1,7)+1,C34,""),D36+1)</f>
        <v/>
      </c>
      <c r="F36" s="87">
        <f>IF(E36="",IF(WEEKDAY(C34,1)=MOD($P$2+2,7)+1,C34,""),E36+1)</f>
        <v>46296</v>
      </c>
      <c r="G36" s="87">
        <f>IF(F36="",IF(WEEKDAY(C34,1)=MOD($P$2+3,7)+1,C34,""),F36+1)</f>
        <v>46297</v>
      </c>
      <c r="H36" s="87">
        <f>IF(G36="",IF(WEEKDAY(C34,1)=MOD($P$2+4,7)+1,C34,""),G36+1)</f>
        <v>46298</v>
      </c>
      <c r="I36" s="87">
        <f>IF(H36="",IF(WEEKDAY(C34,1)=MOD($P$2+5,7)+1,C34,""),H36+1)</f>
        <v>46299</v>
      </c>
      <c r="J36" s="79"/>
      <c r="K36" s="87" t="str">
        <f>IF(WEEKDAY(K34,1)=MOD($P$2-1,7)+1,K34,"")</f>
        <v/>
      </c>
      <c r="L36" s="87" t="str">
        <f>IF(K36="",IF(WEEKDAY(K34,1)=MOD($P$2,7)+1,K34,""),K36+1)</f>
        <v/>
      </c>
      <c r="M36" s="87" t="str">
        <f>IF(L36="",IF(WEEKDAY(K34,1)=MOD($P$2+1,7)+1,K34,""),L36+1)</f>
        <v/>
      </c>
      <c r="N36" s="87" t="str">
        <f>IF(M36="",IF(WEEKDAY(K34,1)=MOD($P$2+2,7)+1,K34,""),M36+1)</f>
        <v/>
      </c>
      <c r="O36" s="87" t="str">
        <f>IF(N36="",IF(WEEKDAY(K34,1)=MOD($P$2+3,7)+1,K34,""),N36+1)</f>
        <v/>
      </c>
      <c r="P36" s="87" t="str">
        <f>IF(O36="",IF(WEEKDAY(K34,1)=MOD($P$2+4,7)+1,K34,""),O36+1)</f>
        <v/>
      </c>
      <c r="Q36" s="87">
        <f>IF(P36="",IF(WEEKDAY(K34,1)=MOD($P$2+5,7)+1,K34,""),P36+1)</f>
        <v>46327</v>
      </c>
      <c r="R36" s="79"/>
      <c r="S36" s="87" t="str">
        <f>IF(WEEKDAY(S34,1)=MOD($P$2-1,7)+1,S34,"")</f>
        <v/>
      </c>
      <c r="T36" s="87">
        <f>IF(S36="",IF(WEEKDAY(S34,1)=MOD($P$2,7)+1,S34,""),S36+1)</f>
        <v>46357</v>
      </c>
      <c r="U36" s="87">
        <f>IF(T36="",IF(WEEKDAY(S34,1)=MOD($P$2+1,7)+1,S34,""),T36+1)</f>
        <v>46358</v>
      </c>
      <c r="V36" s="87">
        <f>IF(U36="",IF(WEEKDAY(S34,1)=MOD($P$2+2,7)+1,S34,""),U36+1)</f>
        <v>46359</v>
      </c>
      <c r="W36" s="87">
        <f>IF(V36="",IF(WEEKDAY(S34,1)=MOD($P$2+3,7)+1,S34,""),V36+1)</f>
        <v>46360</v>
      </c>
      <c r="X36" s="87">
        <f>IF(W36="",IF(WEEKDAY(S34,1)=MOD($P$2+4,7)+1,S34,""),W36+1)</f>
        <v>46361</v>
      </c>
      <c r="Y36" s="87">
        <f>IF(X36="",IF(WEEKDAY(S34,1)=MOD($P$2+5,7)+1,S34,""),X36+1)</f>
        <v>46362</v>
      </c>
      <c r="Z36" s="76"/>
      <c r="AA36" s="70"/>
      <c r="AB36" s="94"/>
      <c r="AC36" s="94"/>
      <c r="AD36" s="94"/>
      <c r="AE36" s="94"/>
      <c r="AF36" s="94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</row>
    <row r="37" spans="1:50" ht="18.75" x14ac:dyDescent="0.3">
      <c r="A37" s="70"/>
      <c r="B37" s="83"/>
      <c r="C37" s="117">
        <f>IF(I36="","",IF(MONTH(I36+1)&lt;&gt;MONTH(I36),"",I36+1))</f>
        <v>46300</v>
      </c>
      <c r="D37" s="134">
        <f>IF(C37="","",IF(MONTH(C37+1)&lt;&gt;MONTH(C37),"",C37+1))</f>
        <v>46301</v>
      </c>
      <c r="E37" s="87">
        <f t="shared" ref="E37:I41" si="9">IF(D37="","",IF(MONTH(D37+1)&lt;&gt;MONTH(D37),"",D37+1))</f>
        <v>46302</v>
      </c>
      <c r="F37" s="118">
        <f t="shared" si="9"/>
        <v>46303</v>
      </c>
      <c r="G37" s="118">
        <f t="shared" si="9"/>
        <v>46304</v>
      </c>
      <c r="H37" s="87">
        <f t="shared" si="9"/>
        <v>46305</v>
      </c>
      <c r="I37" s="87">
        <f t="shared" si="9"/>
        <v>46306</v>
      </c>
      <c r="J37" s="79"/>
      <c r="K37" s="87">
        <f>IF(Q36="","",IF(MONTH(Q36+1)&lt;&gt;MONTH(Q36),"",Q36+1))</f>
        <v>46328</v>
      </c>
      <c r="L37" s="87">
        <f>IF(K37="","",IF(MONTH(K37+1)&lt;&gt;MONTH(K37),"",K37+1))</f>
        <v>46329</v>
      </c>
      <c r="M37" s="87">
        <f t="shared" ref="M37:Q41" si="10">IF(L37="","",IF(MONTH(L37+1)&lt;&gt;MONTH(L37),"",L37+1))</f>
        <v>46330</v>
      </c>
      <c r="N37" s="117">
        <f t="shared" si="10"/>
        <v>46331</v>
      </c>
      <c r="O37" s="134">
        <f t="shared" si="10"/>
        <v>46332</v>
      </c>
      <c r="P37" s="87">
        <f t="shared" si="10"/>
        <v>46333</v>
      </c>
      <c r="Q37" s="87">
        <f t="shared" si="10"/>
        <v>46334</v>
      </c>
      <c r="R37" s="79"/>
      <c r="S37" s="117">
        <f>IF(Y36="","",IF(MONTH(Y36+1)&lt;&gt;MONTH(Y36),"",Y36+1))</f>
        <v>46363</v>
      </c>
      <c r="T37" s="134">
        <f>IF(S37="","",IF(MONTH(S37+1)&lt;&gt;MONTH(S37),"",S37+1))</f>
        <v>46364</v>
      </c>
      <c r="U37" s="87">
        <f t="shared" ref="U37:Y41" si="11">IF(T37="","",IF(MONTH(T37+1)&lt;&gt;MONTH(T37),"",T37+1))</f>
        <v>46365</v>
      </c>
      <c r="V37" s="118">
        <f t="shared" si="11"/>
        <v>46366</v>
      </c>
      <c r="W37" s="118">
        <f t="shared" si="11"/>
        <v>46367</v>
      </c>
      <c r="X37" s="87">
        <f t="shared" si="11"/>
        <v>46368</v>
      </c>
      <c r="Y37" s="87">
        <f t="shared" si="11"/>
        <v>46369</v>
      </c>
      <c r="Z37" s="76"/>
      <c r="AA37" s="70"/>
      <c r="AB37" s="94"/>
      <c r="AC37" s="94"/>
      <c r="AD37" s="94"/>
      <c r="AE37" s="94"/>
      <c r="AF37" s="94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</row>
    <row r="38" spans="1:50" ht="18.75" x14ac:dyDescent="0.3">
      <c r="A38" s="70"/>
      <c r="B38" s="83"/>
      <c r="C38" s="87">
        <f>IF(I37="","",IF(MONTH(I37+1)&lt;&gt;MONTH(I37),"",I37+1))</f>
        <v>46307</v>
      </c>
      <c r="D38" s="87">
        <f>IF(C38="","",IF(MONTH(C38+1)&lt;&gt;MONTH(C38),"",C38+1))</f>
        <v>46308</v>
      </c>
      <c r="E38" s="87">
        <f t="shared" si="9"/>
        <v>46309</v>
      </c>
      <c r="F38" s="87">
        <f t="shared" si="9"/>
        <v>46310</v>
      </c>
      <c r="G38" s="87">
        <f t="shared" si="9"/>
        <v>46311</v>
      </c>
      <c r="H38" s="87">
        <f t="shared" si="9"/>
        <v>46312</v>
      </c>
      <c r="I38" s="87">
        <f t="shared" si="9"/>
        <v>46313</v>
      </c>
      <c r="J38" s="79"/>
      <c r="K38" s="87">
        <f>IF(Q37="","",IF(MONTH(Q37+1)&lt;&gt;MONTH(Q37),"",Q37+1))</f>
        <v>46335</v>
      </c>
      <c r="L38" s="118">
        <f>IF(K38="","",IF(MONTH(K38+1)&lt;&gt;MONTH(K38),"",K38+1))</f>
        <v>46336</v>
      </c>
      <c r="M38" s="118">
        <f t="shared" si="10"/>
        <v>46337</v>
      </c>
      <c r="N38" s="87">
        <f t="shared" si="10"/>
        <v>46338</v>
      </c>
      <c r="O38" s="87">
        <f t="shared" si="10"/>
        <v>46339</v>
      </c>
      <c r="P38" s="87">
        <f t="shared" si="10"/>
        <v>46340</v>
      </c>
      <c r="Q38" s="87">
        <f t="shared" si="10"/>
        <v>46341</v>
      </c>
      <c r="R38" s="79"/>
      <c r="S38" s="87">
        <f>IF(Y37="","",IF(MONTH(Y37+1)&lt;&gt;MONTH(Y37),"",Y37+1))</f>
        <v>46370</v>
      </c>
      <c r="T38" s="87">
        <f>IF(S38="","",IF(MONTH(S38+1)&lt;&gt;MONTH(S38),"",S38+1))</f>
        <v>46371</v>
      </c>
      <c r="U38" s="87">
        <f t="shared" si="11"/>
        <v>46372</v>
      </c>
      <c r="V38" s="87">
        <f t="shared" si="11"/>
        <v>46373</v>
      </c>
      <c r="W38" s="87">
        <f t="shared" si="11"/>
        <v>46374</v>
      </c>
      <c r="X38" s="87">
        <f t="shared" si="11"/>
        <v>46375</v>
      </c>
      <c r="Y38" s="87">
        <f t="shared" si="11"/>
        <v>46376</v>
      </c>
      <c r="Z38" s="76"/>
      <c r="AA38" s="70"/>
      <c r="AB38" s="94"/>
      <c r="AC38" s="94"/>
      <c r="AD38" s="94"/>
      <c r="AE38" s="94"/>
      <c r="AF38" s="94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</row>
    <row r="39" spans="1:50" ht="18.75" x14ac:dyDescent="0.3">
      <c r="A39" s="70"/>
      <c r="B39" s="83"/>
      <c r="C39" s="87">
        <f>IF(I38="","",IF(MONTH(I38+1)&lt;&gt;MONTH(I38),"",I38+1))</f>
        <v>46314</v>
      </c>
      <c r="D39" s="87">
        <f>IF(C39="","",IF(MONTH(C39+1)&lt;&gt;MONTH(C39),"",C39+1))</f>
        <v>46315</v>
      </c>
      <c r="E39" s="87">
        <f t="shared" si="9"/>
        <v>46316</v>
      </c>
      <c r="F39" s="113">
        <f t="shared" si="9"/>
        <v>46317</v>
      </c>
      <c r="G39" s="87">
        <f t="shared" si="9"/>
        <v>46318</v>
      </c>
      <c r="H39" s="87">
        <f t="shared" si="9"/>
        <v>46319</v>
      </c>
      <c r="I39" s="87">
        <f t="shared" si="9"/>
        <v>46320</v>
      </c>
      <c r="J39" s="79"/>
      <c r="K39" s="87">
        <f>IF(Q38="","",IF(MONTH(Q38+1)&lt;&gt;MONTH(Q38),"",Q38+1))</f>
        <v>46342</v>
      </c>
      <c r="L39" s="87">
        <f>IF(K39="","",IF(MONTH(K39+1)&lt;&gt;MONTH(K39),"",K39+1))</f>
        <v>46343</v>
      </c>
      <c r="M39" s="87">
        <f t="shared" si="10"/>
        <v>46344</v>
      </c>
      <c r="N39" s="113">
        <f t="shared" si="10"/>
        <v>46345</v>
      </c>
      <c r="O39" s="87">
        <f t="shared" si="10"/>
        <v>46346</v>
      </c>
      <c r="P39" s="87">
        <f t="shared" si="10"/>
        <v>46347</v>
      </c>
      <c r="Q39" s="87">
        <f t="shared" si="10"/>
        <v>46348</v>
      </c>
      <c r="R39" s="79"/>
      <c r="S39" s="113">
        <f>IF(Y38="","",IF(MONTH(Y38+1)&lt;&gt;MONTH(Y38),"",Y38+1))</f>
        <v>46377</v>
      </c>
      <c r="T39" s="130">
        <f>IF(S39="","",IF(MONTH(S39+1)&lt;&gt;MONTH(S39),"",S39+1))</f>
        <v>46378</v>
      </c>
      <c r="U39" s="131">
        <f t="shared" si="11"/>
        <v>46379</v>
      </c>
      <c r="V39" s="87">
        <f t="shared" si="11"/>
        <v>46380</v>
      </c>
      <c r="W39" s="104">
        <f t="shared" si="11"/>
        <v>46381</v>
      </c>
      <c r="X39" s="104">
        <f t="shared" si="11"/>
        <v>46382</v>
      </c>
      <c r="Y39" s="87">
        <f t="shared" si="11"/>
        <v>46383</v>
      </c>
      <c r="Z39" s="76"/>
      <c r="AA39" s="70"/>
      <c r="AB39" s="94"/>
      <c r="AC39" s="94"/>
      <c r="AD39" s="94"/>
      <c r="AE39" s="94"/>
      <c r="AF39" s="94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</row>
    <row r="40" spans="1:50" ht="18.75" x14ac:dyDescent="0.3">
      <c r="A40" s="70"/>
      <c r="B40" s="83"/>
      <c r="C40" s="130">
        <f>IF(I39="","",IF(MONTH(I39+1)&lt;&gt;MONTH(I39),"",I39+1))</f>
        <v>46321</v>
      </c>
      <c r="D40" s="115">
        <f>IF(C40="","",IF(MONTH(C40+1)&lt;&gt;MONTH(C40),"",C40+1))</f>
        <v>46322</v>
      </c>
      <c r="E40" s="87">
        <f t="shared" si="9"/>
        <v>46323</v>
      </c>
      <c r="F40" s="105">
        <f t="shared" si="9"/>
        <v>46324</v>
      </c>
      <c r="G40" s="105">
        <f t="shared" si="9"/>
        <v>46325</v>
      </c>
      <c r="H40" s="87">
        <f t="shared" si="9"/>
        <v>46326</v>
      </c>
      <c r="I40" s="87" t="str">
        <f t="shared" si="9"/>
        <v/>
      </c>
      <c r="J40" s="79"/>
      <c r="K40" s="130">
        <f>IF(Q39="","",IF(MONTH(Q39+1)&lt;&gt;MONTH(Q39),"",Q39+1))</f>
        <v>46349</v>
      </c>
      <c r="L40" s="115">
        <f>IF(K40="","",IF(MONTH(K40+1)&lt;&gt;MONTH(K40),"",K40+1))</f>
        <v>46350</v>
      </c>
      <c r="M40" s="87">
        <f t="shared" si="10"/>
        <v>46351</v>
      </c>
      <c r="N40" s="105">
        <f t="shared" si="10"/>
        <v>46352</v>
      </c>
      <c r="O40" s="105">
        <f t="shared" si="10"/>
        <v>46353</v>
      </c>
      <c r="P40" s="87">
        <f t="shared" si="10"/>
        <v>46354</v>
      </c>
      <c r="Q40" s="87">
        <f t="shared" si="10"/>
        <v>46355</v>
      </c>
      <c r="R40" s="79"/>
      <c r="S40" s="87">
        <f>IF(Y39="","",IF(MONTH(Y39+1)&lt;&gt;MONTH(Y39),"",Y39+1))</f>
        <v>46384</v>
      </c>
      <c r="T40" s="105">
        <f>IF(S40="","",IF(MONTH(S40+1)&lt;&gt;MONTH(S40),"",S40+1))</f>
        <v>46385</v>
      </c>
      <c r="U40" s="105">
        <f t="shared" si="11"/>
        <v>46386</v>
      </c>
      <c r="V40" s="87">
        <f t="shared" si="11"/>
        <v>46387</v>
      </c>
      <c r="W40" s="87" t="str">
        <f t="shared" si="11"/>
        <v/>
      </c>
      <c r="X40" s="87" t="str">
        <f t="shared" si="11"/>
        <v/>
      </c>
      <c r="Y40" s="87" t="str">
        <f t="shared" si="11"/>
        <v/>
      </c>
      <c r="Z40" s="76"/>
      <c r="AA40" s="70"/>
      <c r="AB40" s="94"/>
      <c r="AC40" s="94"/>
      <c r="AD40" s="94"/>
      <c r="AE40" s="94"/>
      <c r="AF40" s="94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</row>
    <row r="41" spans="1:50" ht="18.75" x14ac:dyDescent="0.3">
      <c r="A41" s="70"/>
      <c r="B41" s="83"/>
      <c r="C41" s="87" t="str">
        <f>IF(I40="","",IF(MONTH(I40+1)&lt;&gt;MONTH(I40),"",I40+1))</f>
        <v/>
      </c>
      <c r="D41" s="87" t="str">
        <f>IF(C41="","",IF(MONTH(C41+1)&lt;&gt;MONTH(C41),"",C41+1))</f>
        <v/>
      </c>
      <c r="E41" s="87" t="str">
        <f t="shared" si="9"/>
        <v/>
      </c>
      <c r="F41" s="87" t="str">
        <f t="shared" si="9"/>
        <v/>
      </c>
      <c r="G41" s="87" t="str">
        <f t="shared" si="9"/>
        <v/>
      </c>
      <c r="H41" s="87" t="str">
        <f t="shared" si="9"/>
        <v/>
      </c>
      <c r="I41" s="87" t="str">
        <f t="shared" si="9"/>
        <v/>
      </c>
      <c r="J41" s="79"/>
      <c r="K41" s="87">
        <f>IF(Q40="","",IF(MONTH(Q40+1)&lt;&gt;MONTH(Q40),"",Q40+1))</f>
        <v>46356</v>
      </c>
      <c r="L41" s="87" t="str">
        <f>IF(K41="","",IF(MONTH(K41+1)&lt;&gt;MONTH(K41),"",K41+1))</f>
        <v/>
      </c>
      <c r="M41" s="87" t="str">
        <f t="shared" si="10"/>
        <v/>
      </c>
      <c r="N41" s="87" t="str">
        <f t="shared" si="10"/>
        <v/>
      </c>
      <c r="O41" s="87" t="str">
        <f t="shared" si="10"/>
        <v/>
      </c>
      <c r="P41" s="87" t="str">
        <f t="shared" si="10"/>
        <v/>
      </c>
      <c r="Q41" s="87" t="str">
        <f t="shared" si="10"/>
        <v/>
      </c>
      <c r="R41" s="79"/>
      <c r="S41" s="87" t="str">
        <f>IF(Y40="","",IF(MONTH(Y40+1)&lt;&gt;MONTH(Y40),"",Y40+1))</f>
        <v/>
      </c>
      <c r="T41" s="87" t="str">
        <f>IF(S41="","",IF(MONTH(S41+1)&lt;&gt;MONTH(S41),"",S41+1))</f>
        <v/>
      </c>
      <c r="U41" s="87" t="str">
        <f t="shared" si="11"/>
        <v/>
      </c>
      <c r="V41" s="87" t="str">
        <f t="shared" si="11"/>
        <v/>
      </c>
      <c r="W41" s="87" t="str">
        <f t="shared" si="11"/>
        <v/>
      </c>
      <c r="X41" s="87" t="str">
        <f t="shared" si="11"/>
        <v/>
      </c>
      <c r="Y41" s="87" t="str">
        <f t="shared" si="11"/>
        <v/>
      </c>
      <c r="Z41" s="76"/>
      <c r="AA41" s="70"/>
      <c r="AB41" s="94"/>
      <c r="AC41" s="94"/>
      <c r="AD41" s="94"/>
      <c r="AE41" s="94"/>
      <c r="AF41" s="94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</row>
    <row r="42" spans="1:50" x14ac:dyDescent="0.25">
      <c r="A42" s="70"/>
      <c r="B42" s="76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6"/>
      <c r="AA42" s="70"/>
      <c r="AB42" s="69"/>
      <c r="AC42" s="69"/>
      <c r="AD42" s="69"/>
      <c r="AE42" s="69"/>
      <c r="AF42" s="69"/>
    </row>
    <row r="43" spans="1:50" x14ac:dyDescent="0.25">
      <c r="A43" s="70"/>
      <c r="B43" s="76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6"/>
      <c r="AA43" s="70"/>
      <c r="AB43" s="69"/>
      <c r="AC43" s="69"/>
      <c r="AD43" s="69"/>
      <c r="AE43" s="69"/>
      <c r="AF43" s="69"/>
    </row>
    <row r="44" spans="1:50" x14ac:dyDescent="0.25">
      <c r="A44" s="70"/>
      <c r="B44" s="70"/>
      <c r="C44" s="70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70"/>
      <c r="AB44" s="69"/>
      <c r="AC44" s="69"/>
      <c r="AD44" s="69"/>
      <c r="AE44" s="69"/>
      <c r="AF44" s="69"/>
    </row>
    <row r="45" spans="1:50" x14ac:dyDescent="0.25">
      <c r="B45" s="69"/>
      <c r="C45" s="69"/>
      <c r="D45" s="69"/>
      <c r="E45" s="69"/>
      <c r="F45" s="69"/>
      <c r="G45" s="69"/>
      <c r="H45" s="69"/>
      <c r="J45" s="69"/>
      <c r="K45" s="69"/>
      <c r="L45" s="69"/>
      <c r="M45" s="69"/>
      <c r="N45" s="69"/>
      <c r="O45" s="69"/>
      <c r="P45" s="69"/>
      <c r="R45" s="69"/>
      <c r="S45" s="69"/>
      <c r="T45" s="69"/>
      <c r="U45" s="69"/>
      <c r="V45" s="69"/>
      <c r="W45" s="69"/>
      <c r="X45" s="69"/>
      <c r="Z45" s="69"/>
      <c r="AA45" s="69"/>
      <c r="AB45" s="69"/>
      <c r="AC45" s="69"/>
      <c r="AD45" s="69"/>
      <c r="AE45" s="69"/>
      <c r="AF45" s="69"/>
    </row>
    <row r="47" spans="1:50" x14ac:dyDescent="0.25">
      <c r="B47" s="145" t="s">
        <v>77</v>
      </c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50" x14ac:dyDescent="0.25">
      <c r="B48" s="133" t="s">
        <v>78</v>
      </c>
      <c r="C48" s="133"/>
      <c r="D48" s="133"/>
      <c r="E48" s="133"/>
      <c r="F48" s="133"/>
      <c r="G48" s="133"/>
      <c r="H48" s="133"/>
      <c r="I48" s="133"/>
      <c r="J48" s="133"/>
      <c r="K48" s="133"/>
    </row>
    <row r="49" spans="2:11" x14ac:dyDescent="0.25">
      <c r="B49" s="146" t="s">
        <v>79</v>
      </c>
      <c r="C49" s="146"/>
      <c r="D49" s="146"/>
      <c r="E49" s="146"/>
      <c r="F49" s="146"/>
      <c r="G49" s="146"/>
      <c r="H49" s="146"/>
      <c r="I49" s="146"/>
      <c r="J49" s="146"/>
      <c r="K49" s="146"/>
    </row>
    <row r="50" spans="2:11" x14ac:dyDescent="0.25">
      <c r="B50" s="147" t="s">
        <v>80</v>
      </c>
      <c r="C50" s="147"/>
      <c r="D50" s="147"/>
      <c r="E50" s="147"/>
      <c r="F50" s="147"/>
      <c r="G50" s="147"/>
      <c r="H50" s="147"/>
      <c r="I50" s="147"/>
      <c r="J50" s="147"/>
      <c r="K50" s="147"/>
    </row>
    <row r="51" spans="2:11" x14ac:dyDescent="0.25">
      <c r="B51" s="148" t="s">
        <v>81</v>
      </c>
      <c r="C51" s="148"/>
      <c r="D51" s="148"/>
      <c r="E51" s="148"/>
      <c r="F51" s="148"/>
      <c r="G51" s="148"/>
      <c r="H51" s="148"/>
      <c r="I51" s="148"/>
      <c r="J51" s="148"/>
      <c r="K51" s="148"/>
    </row>
    <row r="52" spans="2:11" x14ac:dyDescent="0.25">
      <c r="B52" s="149" t="s">
        <v>82</v>
      </c>
      <c r="C52" s="149"/>
      <c r="D52" s="149"/>
      <c r="E52" s="149"/>
      <c r="F52" s="149"/>
      <c r="G52" s="149"/>
      <c r="H52" s="149"/>
      <c r="I52" s="149"/>
      <c r="J52" s="149"/>
      <c r="K52" s="149"/>
    </row>
    <row r="53" spans="2:11" x14ac:dyDescent="0.25">
      <c r="B53" s="143" t="s">
        <v>83</v>
      </c>
      <c r="C53" s="143"/>
      <c r="D53" s="143"/>
      <c r="E53" s="143"/>
      <c r="F53" s="143"/>
      <c r="G53" s="143"/>
      <c r="H53" s="143"/>
      <c r="I53" s="143"/>
      <c r="J53" s="143"/>
      <c r="K53" s="143"/>
    </row>
    <row r="54" spans="2:11" x14ac:dyDescent="0.25">
      <c r="B54" s="144" t="s">
        <v>84</v>
      </c>
      <c r="C54" s="144"/>
      <c r="D54" s="144"/>
      <c r="E54" s="144"/>
      <c r="F54" s="144"/>
      <c r="G54" s="144"/>
      <c r="H54" s="144"/>
      <c r="I54" s="144"/>
      <c r="J54" s="144"/>
      <c r="K54" s="144"/>
    </row>
    <row r="55" spans="2:11" x14ac:dyDescent="0.25">
      <c r="B55" s="128" t="s">
        <v>85</v>
      </c>
      <c r="C55" s="128"/>
      <c r="D55" s="128"/>
      <c r="E55" s="128"/>
      <c r="F55" s="128"/>
      <c r="G55" s="128"/>
      <c r="H55" s="128"/>
      <c r="I55" s="128"/>
    </row>
  </sheetData>
  <mergeCells count="23">
    <mergeCell ref="C34:I34"/>
    <mergeCell ref="K34:Q34"/>
    <mergeCell ref="S34:Y34"/>
    <mergeCell ref="C16:I16"/>
    <mergeCell ref="K16:Q16"/>
    <mergeCell ref="S16:Y16"/>
    <mergeCell ref="C25:I25"/>
    <mergeCell ref="K25:Q25"/>
    <mergeCell ref="S25:Y25"/>
    <mergeCell ref="E2:G2"/>
    <mergeCell ref="K2:L2"/>
    <mergeCell ref="P2:Q2"/>
    <mergeCell ref="C5:Y5"/>
    <mergeCell ref="C7:I7"/>
    <mergeCell ref="K7:Q7"/>
    <mergeCell ref="S7:Y7"/>
    <mergeCell ref="B53:K53"/>
    <mergeCell ref="B54:K54"/>
    <mergeCell ref="B47:K47"/>
    <mergeCell ref="B49:K49"/>
    <mergeCell ref="B50:K50"/>
    <mergeCell ref="B51:K51"/>
    <mergeCell ref="B52:K52"/>
  </mergeCells>
  <conditionalFormatting sqref="C7">
    <cfRule type="expression" dxfId="12" priority="13">
      <formula>$K$2=1</formula>
    </cfRule>
  </conditionalFormatting>
  <conditionalFormatting sqref="C16">
    <cfRule type="expression" dxfId="11" priority="10">
      <formula>$K$2=1</formula>
    </cfRule>
  </conditionalFormatting>
  <conditionalFormatting sqref="C25">
    <cfRule type="expression" dxfId="10" priority="7">
      <formula>$K$2=1</formula>
    </cfRule>
  </conditionalFormatting>
  <conditionalFormatting sqref="C34">
    <cfRule type="expression" dxfId="9" priority="4">
      <formula>$K$2=1</formula>
    </cfRule>
  </conditionalFormatting>
  <conditionalFormatting sqref="C9:I14 K9:Q14 S9:Y14 C18:I23 K18:Q23 S18:Y23 C27:I32 K27:Q32 S27:Y32 C36:I41 K36:Q41 S36:Y41">
    <cfRule type="expression" dxfId="8" priority="1">
      <formula>OR(WEEKDAY(C9,1)=1,WEEKDAY(C9,1)=7)</formula>
    </cfRule>
  </conditionalFormatting>
  <conditionalFormatting sqref="K7">
    <cfRule type="expression" dxfId="7" priority="12">
      <formula>$K$2=1</formula>
    </cfRule>
  </conditionalFormatting>
  <conditionalFormatting sqref="K16">
    <cfRule type="expression" dxfId="6" priority="9">
      <formula>$K$2=1</formula>
    </cfRule>
  </conditionalFormatting>
  <conditionalFormatting sqref="K25">
    <cfRule type="expression" dxfId="5" priority="6">
      <formula>$K$2=1</formula>
    </cfRule>
  </conditionalFormatting>
  <conditionalFormatting sqref="K34">
    <cfRule type="expression" dxfId="4" priority="3">
      <formula>$K$2=1</formula>
    </cfRule>
  </conditionalFormatting>
  <conditionalFormatting sqref="S7">
    <cfRule type="expression" dxfId="3" priority="11">
      <formula>$K$2=1</formula>
    </cfRule>
  </conditionalFormatting>
  <conditionalFormatting sqref="S16">
    <cfRule type="expression" dxfId="2" priority="8">
      <formula>$K$2=1</formula>
    </cfRule>
  </conditionalFormatting>
  <conditionalFormatting sqref="S25">
    <cfRule type="expression" dxfId="1" priority="5">
      <formula>$K$2=1</formula>
    </cfRule>
  </conditionalFormatting>
  <conditionalFormatting sqref="S34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731026E5-8A3E-47C5-998F-7CB806636919}"/>
    <dataValidation allowBlank="1" showInputMessage="1" showErrorMessage="1" prompt="Enter starting year in this cell" sqref="E2:G2" xr:uid="{C54CE47A-D810-46D4-BB72-7DCECA576EC0}"/>
    <dataValidation allowBlank="1" showInputMessage="1" showErrorMessage="1" prompt="Enter starting month in this cell" sqref="K2:L2" xr:uid="{C3C77B90-9B61-492D-A0FB-5A310B23AB5A}"/>
    <dataValidation allowBlank="1" showInputMessage="1" showErrorMessage="1" prompt="Select starting day in this cell. Enter 1 for Sunday, 2 for Monday, and so on." sqref="P2:Q2" xr:uid="{FA4FDB62-B275-4142-A8E3-8733999DF4AA}"/>
    <dataValidation allowBlank="1" showInputMessage="1" showErrorMessage="1" prompt="Year is automatically updated in this cell" sqref="C5" xr:uid="{6AD7B98B-64EC-4861-A325-241FCB25A4C4}"/>
  </dataValidations>
  <printOptions horizontalCentered="1"/>
  <pageMargins left="0.25" right="0.25" top="0.75" bottom="0.75" header="0.3" footer="0.3"/>
  <pageSetup paperSize="8" scale="7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E169-419D-4546-84BD-8C0A5B7AB3C8}">
  <sheetPr>
    <pageSetUpPr fitToPage="1"/>
  </sheetPr>
  <dimension ref="A1:AG88"/>
  <sheetViews>
    <sheetView zoomScaleNormal="100" workbookViewId="0">
      <selection activeCell="F26" sqref="F26"/>
    </sheetView>
  </sheetViews>
  <sheetFormatPr defaultColWidth="8.85546875" defaultRowHeight="12" x14ac:dyDescent="0.25"/>
  <cols>
    <col min="1" max="1" width="2.7109375" style="8" customWidth="1"/>
    <col min="2" max="2" width="15.140625" style="8" customWidth="1"/>
    <col min="3" max="3" width="3.140625" style="8" customWidth="1"/>
    <col min="4" max="4" width="24.5703125" style="8" bestFit="1" customWidth="1"/>
    <col min="5" max="5" width="3.140625" style="8" customWidth="1"/>
    <col min="6" max="6" width="23" style="8" bestFit="1" customWidth="1"/>
    <col min="7" max="7" width="2.140625" style="8" customWidth="1"/>
    <col min="8" max="8" width="23.85546875" style="8" bestFit="1" customWidth="1"/>
    <col min="9" max="9" width="2.140625" style="8" customWidth="1"/>
    <col min="10" max="10" width="26" style="8" bestFit="1" customWidth="1"/>
    <col min="11" max="11" width="2.42578125" style="8" customWidth="1"/>
    <col min="12" max="12" width="24.85546875" style="8" bestFit="1" customWidth="1"/>
    <col min="13" max="13" width="2.140625" style="8" customWidth="1"/>
    <col min="14" max="14" width="27.7109375" style="16" bestFit="1" customWidth="1"/>
    <col min="15" max="15" width="2.28515625" style="8" customWidth="1"/>
    <col min="16" max="16" width="26" style="8" bestFit="1" customWidth="1"/>
    <col min="17" max="17" width="1.5703125" style="8" customWidth="1"/>
    <col min="18" max="18" width="26" style="16" bestFit="1" customWidth="1"/>
    <col min="19" max="19" width="25.7109375" style="16" bestFit="1" customWidth="1"/>
    <col min="20" max="20" width="1.42578125" style="8" customWidth="1"/>
    <col min="21" max="21" width="26" style="8" bestFit="1" customWidth="1"/>
    <col min="22" max="22" width="2.28515625" style="8" customWidth="1"/>
    <col min="23" max="16384" width="8.85546875" style="8"/>
  </cols>
  <sheetData>
    <row r="1" spans="2:21" x14ac:dyDescent="0.25">
      <c r="B1" s="30" t="s">
        <v>86</v>
      </c>
      <c r="D1" s="8">
        <v>2026</v>
      </c>
    </row>
    <row r="2" spans="2:21" ht="12.75" thickBot="1" x14ac:dyDescent="0.3">
      <c r="B2" s="8" t="s">
        <v>87</v>
      </c>
      <c r="D2" s="29">
        <f ca="1">TODAY()</f>
        <v>46223</v>
      </c>
    </row>
    <row r="3" spans="2:21" ht="12.75" thickBot="1" x14ac:dyDescent="0.3">
      <c r="B3" s="66" t="s">
        <v>88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7"/>
      <c r="O3" s="9"/>
      <c r="P3" s="9"/>
      <c r="Q3" s="9"/>
      <c r="R3" s="17"/>
      <c r="S3" s="17"/>
      <c r="T3" s="9"/>
      <c r="U3" s="9"/>
    </row>
    <row r="4" spans="2:21" ht="12.75" thickBot="1" x14ac:dyDescent="0.3"/>
    <row r="5" spans="2:21" ht="24.75" thickBot="1" x14ac:dyDescent="0.3">
      <c r="B5" s="18" t="s">
        <v>30</v>
      </c>
      <c r="D5" s="23" t="s">
        <v>89</v>
      </c>
      <c r="F5" s="10" t="s">
        <v>90</v>
      </c>
      <c r="G5" s="30"/>
      <c r="H5" s="10" t="s">
        <v>91</v>
      </c>
      <c r="I5" s="30"/>
      <c r="J5" s="10" t="s">
        <v>92</v>
      </c>
      <c r="L5" s="10" t="s">
        <v>91</v>
      </c>
      <c r="N5" s="10" t="s">
        <v>93</v>
      </c>
      <c r="P5" s="10" t="s">
        <v>94</v>
      </c>
      <c r="Q5" s="30"/>
      <c r="R5" s="137" t="s">
        <v>95</v>
      </c>
      <c r="S5" s="138"/>
      <c r="U5" s="18" t="s">
        <v>96</v>
      </c>
    </row>
    <row r="6" spans="2:21" ht="12.75" thickBot="1" x14ac:dyDescent="0.3"/>
    <row r="7" spans="2:21" ht="14.45" customHeight="1" x14ac:dyDescent="0.25">
      <c r="B7" s="31">
        <v>46023</v>
      </c>
      <c r="D7" s="57">
        <v>135000</v>
      </c>
      <c r="F7" s="11">
        <f t="shared" ref="F7:F13" si="0">SUM(J7-7)</f>
        <v>46026</v>
      </c>
      <c r="G7" s="16"/>
      <c r="H7" s="11">
        <f>SUM(L7-7)</f>
        <v>46027</v>
      </c>
      <c r="I7" s="16"/>
      <c r="J7" s="11">
        <v>46033</v>
      </c>
      <c r="L7" s="11">
        <f>SUM(J7+1)</f>
        <v>46034</v>
      </c>
      <c r="N7" s="11">
        <v>46043</v>
      </c>
      <c r="P7" s="11" t="s">
        <v>97</v>
      </c>
      <c r="R7" s="19">
        <v>46051</v>
      </c>
      <c r="S7" s="11">
        <f t="shared" ref="S7:S13" si="1">SUM(R7+1)</f>
        <v>46052</v>
      </c>
      <c r="U7" s="11">
        <v>46053</v>
      </c>
    </row>
    <row r="8" spans="2:21" x14ac:dyDescent="0.25">
      <c r="B8" s="32">
        <v>46054</v>
      </c>
      <c r="D8" s="58">
        <v>250000</v>
      </c>
      <c r="F8" s="101">
        <f t="shared" si="0"/>
        <v>46047</v>
      </c>
      <c r="G8" s="16"/>
      <c r="H8" s="101">
        <f t="shared" ref="H8:H18" si="2">SUM(L8-7)</f>
        <v>46048</v>
      </c>
      <c r="I8" s="112"/>
      <c r="J8" s="101">
        <v>46054</v>
      </c>
      <c r="L8" s="101">
        <v>46055</v>
      </c>
      <c r="N8" s="101">
        <v>46069</v>
      </c>
      <c r="P8" s="101">
        <v>46073</v>
      </c>
      <c r="R8" s="102">
        <v>46077</v>
      </c>
      <c r="S8" s="101">
        <f t="shared" si="1"/>
        <v>46078</v>
      </c>
      <c r="U8" s="67">
        <v>46078</v>
      </c>
    </row>
    <row r="9" spans="2:21" x14ac:dyDescent="0.25">
      <c r="B9" s="32">
        <v>46082</v>
      </c>
      <c r="D9" s="58">
        <v>300000</v>
      </c>
      <c r="F9" s="135">
        <f t="shared" si="0"/>
        <v>46082</v>
      </c>
      <c r="G9" s="119"/>
      <c r="H9" s="135">
        <f t="shared" si="2"/>
        <v>46083</v>
      </c>
      <c r="I9" s="119"/>
      <c r="J9" s="135">
        <v>46089</v>
      </c>
      <c r="K9" s="120"/>
      <c r="L9" s="135">
        <f t="shared" ref="L9:L10" si="3">J9+1</f>
        <v>46090</v>
      </c>
      <c r="M9" s="120"/>
      <c r="N9" s="135" t="s">
        <v>98</v>
      </c>
      <c r="O9" s="120"/>
      <c r="P9" s="135">
        <v>46105</v>
      </c>
      <c r="Q9" s="120"/>
      <c r="R9" s="136">
        <v>46107</v>
      </c>
      <c r="S9" s="135">
        <f t="shared" si="1"/>
        <v>46108</v>
      </c>
      <c r="T9" s="120"/>
      <c r="U9" s="135">
        <v>46112</v>
      </c>
    </row>
    <row r="10" spans="2:21" x14ac:dyDescent="0.25">
      <c r="B10" s="32">
        <v>46113</v>
      </c>
      <c r="D10" s="58">
        <v>20000</v>
      </c>
      <c r="F10" s="12">
        <f t="shared" si="0"/>
        <v>46117</v>
      </c>
      <c r="G10" s="16"/>
      <c r="H10" s="12">
        <f t="shared" si="2"/>
        <v>46118</v>
      </c>
      <c r="I10" s="16"/>
      <c r="J10" s="12">
        <v>46124</v>
      </c>
      <c r="L10" s="12">
        <f t="shared" si="3"/>
        <v>46125</v>
      </c>
      <c r="N10" s="12">
        <v>46133</v>
      </c>
      <c r="P10" s="12">
        <v>46136</v>
      </c>
      <c r="R10" s="20">
        <v>46140</v>
      </c>
      <c r="S10" s="12">
        <f t="shared" si="1"/>
        <v>46141</v>
      </c>
      <c r="U10" s="12">
        <v>46142</v>
      </c>
    </row>
    <row r="11" spans="2:21" x14ac:dyDescent="0.25">
      <c r="B11" s="32">
        <v>46143</v>
      </c>
      <c r="D11" s="58">
        <v>20000</v>
      </c>
      <c r="F11" s="12">
        <f t="shared" si="0"/>
        <v>46145</v>
      </c>
      <c r="G11" s="16"/>
      <c r="H11" s="12">
        <f t="shared" si="2"/>
        <v>46146</v>
      </c>
      <c r="I11" s="16"/>
      <c r="J11" s="12">
        <v>46152</v>
      </c>
      <c r="L11" s="12">
        <f>J11+1</f>
        <v>46153</v>
      </c>
      <c r="N11" s="12">
        <v>46163</v>
      </c>
      <c r="P11" s="12">
        <v>46168</v>
      </c>
      <c r="R11" s="20">
        <v>46170</v>
      </c>
      <c r="S11" s="12">
        <f t="shared" si="1"/>
        <v>46171</v>
      </c>
      <c r="U11" s="12">
        <v>46173</v>
      </c>
    </row>
    <row r="12" spans="2:21" x14ac:dyDescent="0.25">
      <c r="B12" s="32">
        <v>46174</v>
      </c>
      <c r="D12" s="58">
        <v>5000</v>
      </c>
      <c r="F12" s="12">
        <f t="shared" si="0"/>
        <v>46173</v>
      </c>
      <c r="G12" s="16"/>
      <c r="H12" s="12">
        <f t="shared" si="2"/>
        <v>46174</v>
      </c>
      <c r="I12" s="16"/>
      <c r="J12" s="12">
        <v>46180</v>
      </c>
      <c r="L12" s="12">
        <f>J12+1</f>
        <v>46181</v>
      </c>
      <c r="N12" s="12">
        <v>46191</v>
      </c>
      <c r="P12" s="12">
        <v>46196</v>
      </c>
      <c r="R12" s="20">
        <v>46198</v>
      </c>
      <c r="S12" s="12">
        <f t="shared" si="1"/>
        <v>46199</v>
      </c>
      <c r="U12" s="12">
        <v>46203</v>
      </c>
    </row>
    <row r="13" spans="2:21" x14ac:dyDescent="0.25">
      <c r="B13" s="32">
        <v>46204</v>
      </c>
      <c r="D13" s="58">
        <v>10000</v>
      </c>
      <c r="F13" s="12">
        <f t="shared" si="0"/>
        <v>46208</v>
      </c>
      <c r="G13" s="16"/>
      <c r="H13" s="12">
        <f t="shared" si="2"/>
        <v>46209</v>
      </c>
      <c r="I13" s="16"/>
      <c r="J13" s="12">
        <v>46215</v>
      </c>
      <c r="L13" s="12">
        <f>J13+1</f>
        <v>46216</v>
      </c>
      <c r="N13" s="12">
        <v>46226</v>
      </c>
      <c r="P13" s="12">
        <v>46231</v>
      </c>
      <c r="R13" s="20">
        <v>46233</v>
      </c>
      <c r="S13" s="12">
        <f t="shared" si="1"/>
        <v>46234</v>
      </c>
      <c r="U13" s="12">
        <v>46234</v>
      </c>
    </row>
    <row r="14" spans="2:21" x14ac:dyDescent="0.25">
      <c r="B14" s="32">
        <v>46235</v>
      </c>
      <c r="D14" s="58"/>
      <c r="F14" s="12"/>
      <c r="G14" s="16"/>
      <c r="H14" s="12"/>
      <c r="I14" s="16"/>
      <c r="J14" s="12"/>
      <c r="L14" s="12"/>
      <c r="N14" s="12"/>
      <c r="P14" s="12"/>
      <c r="R14" s="20"/>
      <c r="S14" s="12"/>
      <c r="U14" s="12"/>
    </row>
    <row r="15" spans="2:21" x14ac:dyDescent="0.25">
      <c r="B15" s="32">
        <v>46266</v>
      </c>
      <c r="D15" s="58">
        <v>5000</v>
      </c>
      <c r="F15" s="12">
        <f>SUM(J15-7)</f>
        <v>46271</v>
      </c>
      <c r="G15" s="16"/>
      <c r="H15" s="12">
        <f t="shared" si="2"/>
        <v>46272</v>
      </c>
      <c r="I15" s="16"/>
      <c r="J15" s="12">
        <v>46278</v>
      </c>
      <c r="L15" s="12">
        <f t="shared" ref="L15:L18" si="4">J15+1</f>
        <v>46279</v>
      </c>
      <c r="N15" s="12">
        <v>46287</v>
      </c>
      <c r="P15" s="12">
        <v>46290</v>
      </c>
      <c r="R15" s="20">
        <v>46294</v>
      </c>
      <c r="S15" s="12">
        <f>SUM(R15+1)</f>
        <v>46295</v>
      </c>
      <c r="U15" s="12">
        <v>46295</v>
      </c>
    </row>
    <row r="16" spans="2:21" x14ac:dyDescent="0.25">
      <c r="B16" s="32">
        <v>46296</v>
      </c>
      <c r="D16" s="58">
        <v>5000</v>
      </c>
      <c r="F16" s="12">
        <f>SUM(J16-7)</f>
        <v>46299</v>
      </c>
      <c r="G16" s="16"/>
      <c r="H16" s="12">
        <f t="shared" si="2"/>
        <v>46300</v>
      </c>
      <c r="I16" s="16"/>
      <c r="J16" s="12">
        <v>46306</v>
      </c>
      <c r="L16" s="12">
        <f t="shared" si="4"/>
        <v>46307</v>
      </c>
      <c r="N16" s="12">
        <v>46317</v>
      </c>
      <c r="P16" s="12">
        <v>46322</v>
      </c>
      <c r="R16" s="20">
        <v>46324</v>
      </c>
      <c r="S16" s="12">
        <f>SUM(R16+1)</f>
        <v>46325</v>
      </c>
      <c r="U16" s="12">
        <v>46326</v>
      </c>
    </row>
    <row r="17" spans="2:33" x14ac:dyDescent="0.25">
      <c r="B17" s="32">
        <v>46327</v>
      </c>
      <c r="D17" s="58">
        <v>1000</v>
      </c>
      <c r="F17" s="12">
        <f>SUM(J17-7)</f>
        <v>46327</v>
      </c>
      <c r="G17" s="16"/>
      <c r="H17" s="12">
        <f t="shared" si="2"/>
        <v>46328</v>
      </c>
      <c r="I17" s="16"/>
      <c r="J17" s="12">
        <v>46334</v>
      </c>
      <c r="L17" s="12">
        <f t="shared" si="4"/>
        <v>46335</v>
      </c>
      <c r="N17" s="12">
        <v>46345</v>
      </c>
      <c r="P17" s="12">
        <v>46350</v>
      </c>
      <c r="R17" s="20">
        <v>46352</v>
      </c>
      <c r="S17" s="12">
        <v>46353</v>
      </c>
      <c r="U17" s="12">
        <v>46356</v>
      </c>
    </row>
    <row r="18" spans="2:33" ht="12.75" thickBot="1" x14ac:dyDescent="0.3">
      <c r="B18" s="34">
        <v>46357</v>
      </c>
      <c r="D18" s="59">
        <v>6000</v>
      </c>
      <c r="F18" s="21">
        <f>SUM(J18-7)</f>
        <v>46362</v>
      </c>
      <c r="G18" s="16"/>
      <c r="H18" s="21">
        <f t="shared" si="2"/>
        <v>46363</v>
      </c>
      <c r="I18" s="16"/>
      <c r="J18" s="21">
        <v>46369</v>
      </c>
      <c r="L18" s="21">
        <f t="shared" si="4"/>
        <v>46370</v>
      </c>
      <c r="N18" s="13">
        <v>46377</v>
      </c>
      <c r="P18" s="13">
        <v>46380</v>
      </c>
      <c r="R18" s="22">
        <v>46385</v>
      </c>
      <c r="S18" s="21">
        <f>SUM(R18+1)</f>
        <v>46386</v>
      </c>
      <c r="U18" s="21">
        <v>46387</v>
      </c>
    </row>
    <row r="20" spans="2:33" ht="12.75" thickBot="1" x14ac:dyDescent="0.3">
      <c r="I20" s="41"/>
    </row>
    <row r="21" spans="2:33" ht="15" customHeight="1" thickBot="1" x14ac:dyDescent="0.3">
      <c r="B21" s="139" t="s">
        <v>99</v>
      </c>
      <c r="C21" s="140"/>
      <c r="D21" s="140"/>
      <c r="E21" s="140"/>
      <c r="F21" s="140"/>
      <c r="G21" s="140"/>
      <c r="H21" s="140"/>
      <c r="I21" s="141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2"/>
    </row>
    <row r="22" spans="2:33" ht="12.75" thickBot="1" x14ac:dyDescent="0.3"/>
    <row r="23" spans="2:33" ht="24.75" thickBot="1" x14ac:dyDescent="0.3">
      <c r="B23" s="18" t="s">
        <v>30</v>
      </c>
      <c r="D23" s="23" t="s">
        <v>89</v>
      </c>
      <c r="J23" s="10" t="s">
        <v>100</v>
      </c>
      <c r="L23" s="10"/>
      <c r="N23" s="10" t="s">
        <v>93</v>
      </c>
      <c r="P23" s="10" t="s">
        <v>94</v>
      </c>
      <c r="Q23" s="30"/>
      <c r="R23" s="137" t="s">
        <v>95</v>
      </c>
      <c r="S23" s="138"/>
      <c r="U23" s="18" t="s">
        <v>96</v>
      </c>
    </row>
    <row r="24" spans="2:33" ht="12.75" thickBot="1" x14ac:dyDescent="0.3"/>
    <row r="25" spans="2:33" x14ac:dyDescent="0.25">
      <c r="B25" s="31">
        <v>46023</v>
      </c>
      <c r="D25" s="107">
        <v>2000</v>
      </c>
      <c r="J25" s="11">
        <v>46028</v>
      </c>
      <c r="M25" s="29"/>
      <c r="N25" s="11">
        <f>SUM(P25)</f>
        <v>46028</v>
      </c>
      <c r="P25" s="11">
        <f>SUM(R25-2)</f>
        <v>46028</v>
      </c>
      <c r="R25" s="19">
        <f>SUM(U25)</f>
        <v>46030</v>
      </c>
      <c r="S25" s="11">
        <f>SUM(R25+1)</f>
        <v>46031</v>
      </c>
      <c r="U25" s="11">
        <v>46030</v>
      </c>
    </row>
    <row r="26" spans="2:33" x14ac:dyDescent="0.25">
      <c r="B26" s="32">
        <v>46054</v>
      </c>
      <c r="D26" s="106">
        <v>5500</v>
      </c>
      <c r="J26" s="12" t="s">
        <v>101</v>
      </c>
      <c r="N26" s="12" t="s">
        <v>101</v>
      </c>
      <c r="P26" s="12" t="s">
        <v>102</v>
      </c>
      <c r="R26" s="20" t="s">
        <v>103</v>
      </c>
      <c r="S26" s="12" t="s">
        <v>104</v>
      </c>
      <c r="U26" s="12" t="s">
        <v>103</v>
      </c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</row>
    <row r="27" spans="2:33" x14ac:dyDescent="0.25">
      <c r="B27" s="32">
        <v>46082</v>
      </c>
      <c r="D27" s="106">
        <v>1500</v>
      </c>
      <c r="J27" s="12" t="s">
        <v>105</v>
      </c>
      <c r="N27" s="12" t="s">
        <v>105</v>
      </c>
      <c r="P27" s="12" t="s">
        <v>106</v>
      </c>
      <c r="R27" s="20" t="s">
        <v>107</v>
      </c>
      <c r="S27" s="12" t="s">
        <v>108</v>
      </c>
      <c r="U27" s="12" t="s">
        <v>107</v>
      </c>
    </row>
    <row r="28" spans="2:33" x14ac:dyDescent="0.25">
      <c r="B28" s="32">
        <v>46113</v>
      </c>
      <c r="D28" s="106">
        <v>1500</v>
      </c>
      <c r="J28" s="12" t="s">
        <v>109</v>
      </c>
      <c r="N28" s="12" t="s">
        <v>109</v>
      </c>
      <c r="P28" s="12" t="s">
        <v>110</v>
      </c>
      <c r="R28" s="20" t="s">
        <v>111</v>
      </c>
      <c r="S28" s="12" t="s">
        <v>112</v>
      </c>
      <c r="U28" s="12" t="s">
        <v>111</v>
      </c>
    </row>
    <row r="29" spans="2:33" x14ac:dyDescent="0.25">
      <c r="B29" s="32">
        <v>46143</v>
      </c>
      <c r="D29" s="33">
        <v>25000</v>
      </c>
      <c r="J29" s="12">
        <v>46149</v>
      </c>
      <c r="L29" s="8" t="s">
        <v>33</v>
      </c>
      <c r="N29" s="12">
        <v>46149</v>
      </c>
      <c r="P29" s="12" t="s">
        <v>113</v>
      </c>
      <c r="R29" s="20">
        <v>46154</v>
      </c>
      <c r="S29" s="12">
        <f t="shared" ref="S29:S34" si="5">SUM(R29+1)</f>
        <v>46155</v>
      </c>
      <c r="U29" s="12">
        <v>46154</v>
      </c>
    </row>
    <row r="30" spans="2:33" x14ac:dyDescent="0.25">
      <c r="B30" s="32">
        <v>46174</v>
      </c>
      <c r="D30" s="33">
        <v>25000</v>
      </c>
      <c r="J30" s="12">
        <v>46177</v>
      </c>
      <c r="N30" s="12">
        <v>46177</v>
      </c>
      <c r="P30" s="12" t="s">
        <v>114</v>
      </c>
      <c r="R30" s="20">
        <f t="shared" ref="R30:R36" si="6">SUM(U30)</f>
        <v>46182</v>
      </c>
      <c r="S30" s="12">
        <f t="shared" si="5"/>
        <v>46183</v>
      </c>
      <c r="U30" s="12">
        <v>46182</v>
      </c>
    </row>
    <row r="31" spans="2:33" x14ac:dyDescent="0.25">
      <c r="B31" s="32">
        <v>46204</v>
      </c>
      <c r="D31" s="33">
        <v>5000</v>
      </c>
      <c r="J31" s="12" t="s">
        <v>115</v>
      </c>
      <c r="N31" s="12" t="s">
        <v>115</v>
      </c>
      <c r="P31" s="12">
        <f t="shared" ref="P31:P36" si="7">SUM(R31-2)</f>
        <v>46210</v>
      </c>
      <c r="R31" s="20">
        <f t="shared" si="6"/>
        <v>46212</v>
      </c>
      <c r="S31" s="12">
        <f t="shared" si="5"/>
        <v>46213</v>
      </c>
      <c r="U31" s="12">
        <v>46212</v>
      </c>
      <c r="W31" s="8" t="s">
        <v>33</v>
      </c>
    </row>
    <row r="32" spans="2:33" x14ac:dyDescent="0.25">
      <c r="B32" s="32">
        <v>46235</v>
      </c>
      <c r="D32" s="33">
        <v>27500</v>
      </c>
      <c r="J32" s="12" t="s">
        <v>116</v>
      </c>
      <c r="L32" s="8" t="s">
        <v>33</v>
      </c>
      <c r="N32" s="12" t="s">
        <v>116</v>
      </c>
      <c r="P32" s="12" t="s">
        <v>117</v>
      </c>
      <c r="R32" s="20" t="s">
        <v>118</v>
      </c>
      <c r="S32" s="12" t="s">
        <v>119</v>
      </c>
      <c r="U32" s="12" t="s">
        <v>118</v>
      </c>
    </row>
    <row r="33" spans="2:21" x14ac:dyDescent="0.25">
      <c r="B33" s="32">
        <v>46266</v>
      </c>
      <c r="D33" s="33">
        <v>5000</v>
      </c>
      <c r="J33" s="12" t="s">
        <v>120</v>
      </c>
      <c r="N33" s="12" t="s">
        <v>120</v>
      </c>
      <c r="P33" s="12">
        <f t="shared" si="7"/>
        <v>46273</v>
      </c>
      <c r="R33" s="20">
        <f t="shared" si="6"/>
        <v>46275</v>
      </c>
      <c r="S33" s="12">
        <f t="shared" si="5"/>
        <v>46276</v>
      </c>
      <c r="U33" s="12">
        <v>46275</v>
      </c>
    </row>
    <row r="34" spans="2:21" x14ac:dyDescent="0.25">
      <c r="B34" s="32">
        <v>46296</v>
      </c>
      <c r="D34" s="33">
        <v>1500</v>
      </c>
      <c r="J34" s="12" t="s">
        <v>121</v>
      </c>
      <c r="N34" s="12" t="s">
        <v>121</v>
      </c>
      <c r="P34" s="12">
        <f t="shared" si="7"/>
        <v>46301</v>
      </c>
      <c r="R34" s="20">
        <f t="shared" si="6"/>
        <v>46303</v>
      </c>
      <c r="S34" s="12">
        <f t="shared" si="5"/>
        <v>46304</v>
      </c>
      <c r="U34" s="12">
        <v>46303</v>
      </c>
    </row>
    <row r="35" spans="2:21" x14ac:dyDescent="0.25">
      <c r="B35" s="32">
        <v>46327</v>
      </c>
      <c r="D35" s="33">
        <v>5000</v>
      </c>
      <c r="J35" s="12" t="s">
        <v>122</v>
      </c>
      <c r="N35" s="12" t="s">
        <v>122</v>
      </c>
      <c r="P35" s="12" t="s">
        <v>123</v>
      </c>
      <c r="R35" s="20" t="s">
        <v>124</v>
      </c>
      <c r="S35" s="12" t="s">
        <v>125</v>
      </c>
      <c r="U35" s="12" t="s">
        <v>124</v>
      </c>
    </row>
    <row r="36" spans="2:21" ht="12.75" thickBot="1" x14ac:dyDescent="0.3">
      <c r="B36" s="34">
        <v>46357</v>
      </c>
      <c r="D36" s="35">
        <v>3000</v>
      </c>
      <c r="J36" s="21" t="s">
        <v>126</v>
      </c>
      <c r="N36" s="21" t="s">
        <v>126</v>
      </c>
      <c r="P36" s="21">
        <f t="shared" si="7"/>
        <v>46364</v>
      </c>
      <c r="R36" s="21">
        <f t="shared" si="6"/>
        <v>46366</v>
      </c>
      <c r="S36" s="21">
        <v>46367</v>
      </c>
      <c r="U36" s="21">
        <v>46366</v>
      </c>
    </row>
    <row r="37" spans="2:21" ht="12.75" thickBot="1" x14ac:dyDescent="0.3"/>
    <row r="38" spans="2:21" ht="12.75" thickBot="1" x14ac:dyDescent="0.3">
      <c r="B38" s="65" t="s">
        <v>127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4"/>
      <c r="O38" s="15"/>
      <c r="P38" s="15"/>
      <c r="Q38" s="15"/>
      <c r="R38" s="24"/>
      <c r="S38" s="24"/>
      <c r="T38" s="15"/>
      <c r="U38" s="25"/>
    </row>
    <row r="39" spans="2:21" ht="12.75" thickBot="1" x14ac:dyDescent="0.3"/>
    <row r="40" spans="2:21" ht="24.75" thickBot="1" x14ac:dyDescent="0.3">
      <c r="B40" s="18" t="s">
        <v>30</v>
      </c>
      <c r="D40" s="23" t="s">
        <v>89</v>
      </c>
      <c r="J40" s="10" t="s">
        <v>128</v>
      </c>
      <c r="L40" s="10"/>
      <c r="N40" s="10" t="s">
        <v>93</v>
      </c>
      <c r="P40" s="10" t="s">
        <v>94</v>
      </c>
      <c r="Q40" s="30"/>
      <c r="R40" s="137" t="s">
        <v>95</v>
      </c>
      <c r="S40" s="138"/>
      <c r="U40" s="18" t="s">
        <v>96</v>
      </c>
    </row>
    <row r="41" spans="2:21" ht="13.5" customHeight="1" thickBot="1" x14ac:dyDescent="0.3"/>
    <row r="42" spans="2:21" x14ac:dyDescent="0.25">
      <c r="B42" s="31">
        <v>46023</v>
      </c>
      <c r="D42" s="107">
        <v>2000</v>
      </c>
      <c r="J42" s="11" t="s">
        <v>129</v>
      </c>
      <c r="N42" s="11" t="s">
        <v>129</v>
      </c>
      <c r="P42" s="108" t="s">
        <v>97</v>
      </c>
      <c r="R42" s="19">
        <v>46051</v>
      </c>
      <c r="S42" s="11">
        <v>46052</v>
      </c>
      <c r="U42" s="11">
        <v>46051</v>
      </c>
    </row>
    <row r="43" spans="2:21" x14ac:dyDescent="0.25">
      <c r="B43" s="32">
        <v>46054</v>
      </c>
      <c r="D43" s="106">
        <v>3000</v>
      </c>
      <c r="J43" s="12" t="s">
        <v>130</v>
      </c>
      <c r="N43" s="12" t="s">
        <v>130</v>
      </c>
      <c r="P43" s="109" t="s">
        <v>131</v>
      </c>
      <c r="R43" s="20">
        <v>46079</v>
      </c>
      <c r="S43" s="12">
        <v>46080</v>
      </c>
      <c r="U43" s="12">
        <v>46079</v>
      </c>
    </row>
    <row r="44" spans="2:21" x14ac:dyDescent="0.25">
      <c r="B44" s="32">
        <v>46082</v>
      </c>
      <c r="D44" s="106">
        <v>1500</v>
      </c>
      <c r="J44" s="12" t="s">
        <v>132</v>
      </c>
      <c r="N44" s="12" t="s">
        <v>132</v>
      </c>
      <c r="P44" s="109" t="s">
        <v>133</v>
      </c>
      <c r="R44" s="20">
        <v>46107</v>
      </c>
      <c r="S44" s="12">
        <v>46108</v>
      </c>
      <c r="U44" s="12">
        <v>46107</v>
      </c>
    </row>
    <row r="45" spans="2:21" x14ac:dyDescent="0.25">
      <c r="B45" s="32">
        <v>46113</v>
      </c>
      <c r="D45" s="106">
        <v>1500</v>
      </c>
      <c r="J45" s="12">
        <v>46135</v>
      </c>
      <c r="N45" s="12">
        <f>SUM(J45)</f>
        <v>46135</v>
      </c>
      <c r="P45" s="109" t="s">
        <v>134</v>
      </c>
      <c r="R45" s="20">
        <v>46140</v>
      </c>
      <c r="S45" s="12">
        <v>46141</v>
      </c>
      <c r="U45" s="12">
        <v>46140</v>
      </c>
    </row>
    <row r="46" spans="2:21" x14ac:dyDescent="0.25">
      <c r="B46" s="32">
        <v>46143</v>
      </c>
      <c r="D46" s="106">
        <v>17500</v>
      </c>
      <c r="J46" s="12" t="s">
        <v>135</v>
      </c>
      <c r="K46" s="29"/>
      <c r="N46" s="12" t="s">
        <v>135</v>
      </c>
      <c r="P46" s="109" t="s">
        <v>136</v>
      </c>
      <c r="R46" s="20" t="s">
        <v>137</v>
      </c>
      <c r="S46" s="12" t="s">
        <v>138</v>
      </c>
      <c r="U46" s="12" t="s">
        <v>137</v>
      </c>
    </row>
    <row r="47" spans="2:21" x14ac:dyDescent="0.25">
      <c r="B47" s="32">
        <v>46174</v>
      </c>
      <c r="D47" s="106">
        <v>12500</v>
      </c>
      <c r="J47" s="12" t="s">
        <v>139</v>
      </c>
      <c r="K47" s="29"/>
      <c r="N47" s="12" t="s">
        <v>139</v>
      </c>
      <c r="P47" s="109" t="s">
        <v>140</v>
      </c>
      <c r="R47" s="20">
        <v>46198</v>
      </c>
      <c r="S47" s="12">
        <v>46199</v>
      </c>
      <c r="U47" s="12">
        <v>46198</v>
      </c>
    </row>
    <row r="48" spans="2:21" x14ac:dyDescent="0.25">
      <c r="B48" s="32">
        <v>46204</v>
      </c>
      <c r="D48" s="106">
        <v>5000</v>
      </c>
      <c r="J48" s="12">
        <v>46230</v>
      </c>
      <c r="K48" s="29"/>
      <c r="N48" s="12">
        <f t="shared" ref="N48:N53" si="8">SUM(J48)</f>
        <v>46230</v>
      </c>
      <c r="P48" s="109" t="s">
        <v>141</v>
      </c>
      <c r="R48" s="20">
        <v>46233</v>
      </c>
      <c r="S48" s="12">
        <v>46234</v>
      </c>
      <c r="U48" s="12">
        <v>46233</v>
      </c>
    </row>
    <row r="49" spans="1:33" x14ac:dyDescent="0.25">
      <c r="B49" s="32">
        <v>46235</v>
      </c>
      <c r="D49" s="106">
        <v>15000</v>
      </c>
      <c r="J49" s="12">
        <v>46258</v>
      </c>
      <c r="K49" s="29"/>
      <c r="N49" s="12">
        <f t="shared" si="8"/>
        <v>46258</v>
      </c>
      <c r="P49" s="109" t="s">
        <v>142</v>
      </c>
      <c r="R49" s="20">
        <v>46261</v>
      </c>
      <c r="S49" s="12">
        <v>46262</v>
      </c>
      <c r="U49" s="12">
        <v>46261</v>
      </c>
    </row>
    <row r="50" spans="1:33" x14ac:dyDescent="0.25">
      <c r="B50" s="32">
        <v>46266</v>
      </c>
      <c r="D50" s="106">
        <v>3500</v>
      </c>
      <c r="J50" s="12">
        <v>46289</v>
      </c>
      <c r="K50" s="29"/>
      <c r="N50" s="12">
        <f t="shared" si="8"/>
        <v>46289</v>
      </c>
      <c r="P50" s="109" t="s">
        <v>143</v>
      </c>
      <c r="R50" s="20">
        <v>46294</v>
      </c>
      <c r="S50" s="12">
        <v>46295</v>
      </c>
      <c r="U50" s="12">
        <f>SUM(U15-1)</f>
        <v>46294</v>
      </c>
    </row>
    <row r="51" spans="1:33" s="110" customFormat="1" x14ac:dyDescent="0.25">
      <c r="A51" s="8"/>
      <c r="B51" s="32">
        <v>46023</v>
      </c>
      <c r="C51" s="8"/>
      <c r="D51" s="106">
        <v>1500</v>
      </c>
      <c r="E51" s="8"/>
      <c r="F51" s="8"/>
      <c r="G51" s="8"/>
      <c r="H51" s="8"/>
      <c r="I51" s="8"/>
      <c r="J51" s="12">
        <v>46321</v>
      </c>
      <c r="K51" s="29"/>
      <c r="L51" s="8"/>
      <c r="M51" s="8"/>
      <c r="N51" s="12">
        <f t="shared" si="8"/>
        <v>46321</v>
      </c>
      <c r="O51" s="8"/>
      <c r="P51" s="109" t="s">
        <v>144</v>
      </c>
      <c r="Q51" s="8"/>
      <c r="R51" s="20">
        <v>46324</v>
      </c>
      <c r="S51" s="12">
        <v>46325</v>
      </c>
      <c r="T51" s="8"/>
      <c r="U51" s="12">
        <v>46324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x14ac:dyDescent="0.25">
      <c r="B52" s="32">
        <v>46327</v>
      </c>
      <c r="D52" s="106">
        <v>4250</v>
      </c>
      <c r="J52" s="12">
        <v>46349</v>
      </c>
      <c r="K52" s="29"/>
      <c r="N52" s="12">
        <f t="shared" si="8"/>
        <v>46349</v>
      </c>
      <c r="P52" s="109" t="s">
        <v>145</v>
      </c>
      <c r="R52" s="20">
        <v>46352</v>
      </c>
      <c r="S52" s="12">
        <v>46353</v>
      </c>
      <c r="U52" s="12">
        <v>46352</v>
      </c>
    </row>
    <row r="53" spans="1:33" ht="12.75" thickBot="1" x14ac:dyDescent="0.3">
      <c r="B53" s="34">
        <v>46357</v>
      </c>
      <c r="D53" s="126">
        <v>2000</v>
      </c>
      <c r="J53" s="21">
        <v>46378</v>
      </c>
      <c r="K53" s="29"/>
      <c r="N53" s="21">
        <f t="shared" si="8"/>
        <v>46378</v>
      </c>
      <c r="P53" s="14" t="s">
        <v>146</v>
      </c>
      <c r="R53" s="22">
        <v>46385</v>
      </c>
      <c r="S53" s="21">
        <v>46386</v>
      </c>
      <c r="U53" s="21">
        <v>46385</v>
      </c>
    </row>
    <row r="54" spans="1:33" ht="12.75" thickBot="1" x14ac:dyDescent="0.3"/>
    <row r="55" spans="1:33" ht="12.75" thickBot="1" x14ac:dyDescent="0.3">
      <c r="B55" s="65" t="s">
        <v>147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4"/>
      <c r="O55" s="15"/>
      <c r="P55" s="15"/>
      <c r="Q55" s="15"/>
      <c r="R55" s="24"/>
      <c r="S55" s="24"/>
      <c r="T55" s="15"/>
      <c r="U55" s="25"/>
    </row>
    <row r="56" spans="1:33" ht="12.75" thickBot="1" x14ac:dyDescent="0.3"/>
    <row r="57" spans="1:33" ht="24.6" customHeight="1" thickBot="1" x14ac:dyDescent="0.3">
      <c r="B57" s="18" t="s">
        <v>30</v>
      </c>
      <c r="D57" s="23" t="s">
        <v>89</v>
      </c>
      <c r="J57" s="10" t="s">
        <v>148</v>
      </c>
      <c r="L57" s="10"/>
      <c r="N57" s="10" t="s">
        <v>149</v>
      </c>
      <c r="P57" s="10" t="s">
        <v>150</v>
      </c>
      <c r="Q57" s="30"/>
      <c r="R57" s="137" t="s">
        <v>95</v>
      </c>
      <c r="S57" s="138"/>
      <c r="U57" s="18" t="s">
        <v>96</v>
      </c>
    </row>
    <row r="58" spans="1:33" ht="12.75" thickBot="1" x14ac:dyDescent="0.3"/>
    <row r="59" spans="1:33" x14ac:dyDescent="0.25">
      <c r="B59" s="31">
        <v>46023</v>
      </c>
      <c r="D59" s="107">
        <v>2000</v>
      </c>
      <c r="J59" s="11" t="s">
        <v>129</v>
      </c>
      <c r="N59" s="11" t="s">
        <v>129</v>
      </c>
      <c r="P59" s="108" t="s">
        <v>97</v>
      </c>
      <c r="R59" s="19">
        <v>46051</v>
      </c>
      <c r="S59" s="11">
        <v>46052</v>
      </c>
      <c r="U59" s="11">
        <v>46051</v>
      </c>
      <c r="X59" s="8" t="s">
        <v>33</v>
      </c>
    </row>
    <row r="60" spans="1:33" x14ac:dyDescent="0.25">
      <c r="B60" s="32">
        <v>46054</v>
      </c>
      <c r="D60" s="106">
        <v>1000</v>
      </c>
      <c r="J60" s="12" t="s">
        <v>130</v>
      </c>
      <c r="N60" s="12" t="s">
        <v>130</v>
      </c>
      <c r="P60" s="109" t="s">
        <v>131</v>
      </c>
      <c r="R60" s="20">
        <v>46079</v>
      </c>
      <c r="S60" s="12">
        <v>46080</v>
      </c>
      <c r="U60" s="12">
        <v>46079</v>
      </c>
    </row>
    <row r="61" spans="1:33" x14ac:dyDescent="0.25">
      <c r="B61" s="32">
        <v>46082</v>
      </c>
      <c r="D61" s="106">
        <v>1250</v>
      </c>
      <c r="J61" s="12" t="s">
        <v>132</v>
      </c>
      <c r="N61" s="12" t="s">
        <v>132</v>
      </c>
      <c r="P61" s="109" t="s">
        <v>133</v>
      </c>
      <c r="R61" s="20">
        <v>46107</v>
      </c>
      <c r="S61" s="12">
        <v>46108</v>
      </c>
      <c r="U61" s="12">
        <v>46107</v>
      </c>
    </row>
    <row r="62" spans="1:33" x14ac:dyDescent="0.25">
      <c r="B62" s="32">
        <v>46113</v>
      </c>
      <c r="D62" s="106">
        <v>1000</v>
      </c>
      <c r="H62" s="8" t="s">
        <v>33</v>
      </c>
      <c r="J62" s="12">
        <v>46135</v>
      </c>
      <c r="N62" s="12">
        <v>46135</v>
      </c>
      <c r="P62" s="109" t="s">
        <v>134</v>
      </c>
      <c r="R62" s="20">
        <v>46140</v>
      </c>
      <c r="S62" s="12">
        <v>46141</v>
      </c>
      <c r="U62" s="12">
        <v>46140</v>
      </c>
    </row>
    <row r="63" spans="1:33" x14ac:dyDescent="0.25">
      <c r="B63" s="32">
        <v>46143</v>
      </c>
      <c r="D63" s="106">
        <v>1000</v>
      </c>
      <c r="J63" s="12" t="s">
        <v>135</v>
      </c>
      <c r="K63" s="29"/>
      <c r="N63" s="12" t="s">
        <v>135</v>
      </c>
      <c r="P63" s="109" t="s">
        <v>136</v>
      </c>
      <c r="R63" s="20" t="s">
        <v>137</v>
      </c>
      <c r="S63" s="12" t="s">
        <v>138</v>
      </c>
      <c r="U63" s="12" t="s">
        <v>137</v>
      </c>
    </row>
    <row r="64" spans="1:33" x14ac:dyDescent="0.25">
      <c r="B64" s="32">
        <v>46174</v>
      </c>
      <c r="D64" s="106">
        <v>6500</v>
      </c>
      <c r="J64" s="12" t="s">
        <v>139</v>
      </c>
      <c r="K64" s="29"/>
      <c r="N64" s="12" t="s">
        <v>139</v>
      </c>
      <c r="P64" s="109" t="s">
        <v>140</v>
      </c>
      <c r="R64" s="20">
        <v>46198</v>
      </c>
      <c r="S64" s="12">
        <v>46199</v>
      </c>
      <c r="U64" s="12">
        <v>46198</v>
      </c>
    </row>
    <row r="65" spans="2:21" x14ac:dyDescent="0.25">
      <c r="B65" s="32">
        <v>46204</v>
      </c>
      <c r="D65" s="106">
        <v>5000</v>
      </c>
      <c r="J65" s="12">
        <v>46230</v>
      </c>
      <c r="K65" s="29"/>
      <c r="N65" s="12">
        <v>46230</v>
      </c>
      <c r="P65" s="109" t="s">
        <v>141</v>
      </c>
      <c r="R65" s="20">
        <v>46233</v>
      </c>
      <c r="S65" s="12">
        <v>46234</v>
      </c>
      <c r="U65" s="12">
        <v>46233</v>
      </c>
    </row>
    <row r="66" spans="2:21" x14ac:dyDescent="0.25">
      <c r="B66" s="32">
        <v>46235</v>
      </c>
      <c r="D66" s="106">
        <v>2000</v>
      </c>
      <c r="J66" s="12">
        <v>46258</v>
      </c>
      <c r="K66" s="29"/>
      <c r="N66" s="12">
        <v>46258</v>
      </c>
      <c r="P66" s="109" t="s">
        <v>142</v>
      </c>
      <c r="R66" s="20">
        <v>46261</v>
      </c>
      <c r="S66" s="12">
        <v>46262</v>
      </c>
      <c r="U66" s="12">
        <v>46261</v>
      </c>
    </row>
    <row r="67" spans="2:21" x14ac:dyDescent="0.25">
      <c r="B67" s="32">
        <v>46266</v>
      </c>
      <c r="D67" s="106">
        <v>3500</v>
      </c>
      <c r="J67" s="12">
        <v>46289</v>
      </c>
      <c r="K67" s="29"/>
      <c r="N67" s="12">
        <v>46289</v>
      </c>
      <c r="P67" s="109" t="s">
        <v>143</v>
      </c>
      <c r="R67" s="20">
        <v>46294</v>
      </c>
      <c r="S67" s="12">
        <v>46295</v>
      </c>
      <c r="U67" s="12" t="s">
        <v>151</v>
      </c>
    </row>
    <row r="68" spans="2:21" x14ac:dyDescent="0.25">
      <c r="B68" s="32">
        <v>46023</v>
      </c>
      <c r="D68" s="106">
        <v>1750</v>
      </c>
      <c r="J68" s="12">
        <v>46321</v>
      </c>
      <c r="K68" s="29"/>
      <c r="N68" s="12">
        <v>46321</v>
      </c>
      <c r="P68" s="109" t="s">
        <v>144</v>
      </c>
      <c r="R68" s="20">
        <v>46324</v>
      </c>
      <c r="S68" s="12">
        <v>46325</v>
      </c>
      <c r="U68" s="12">
        <v>46324</v>
      </c>
    </row>
    <row r="69" spans="2:21" x14ac:dyDescent="0.25">
      <c r="B69" s="32">
        <v>46327</v>
      </c>
      <c r="D69" s="106">
        <v>750</v>
      </c>
      <c r="J69" s="12">
        <v>46349</v>
      </c>
      <c r="K69" s="29"/>
      <c r="N69" s="12">
        <v>46349</v>
      </c>
      <c r="P69" s="109" t="s">
        <v>145</v>
      </c>
      <c r="R69" s="20">
        <v>46352</v>
      </c>
      <c r="S69" s="12">
        <v>46353</v>
      </c>
      <c r="U69" s="12">
        <v>46352</v>
      </c>
    </row>
    <row r="70" spans="2:21" ht="12.75" thickBot="1" x14ac:dyDescent="0.3">
      <c r="B70" s="34">
        <v>46357</v>
      </c>
      <c r="D70" s="35"/>
      <c r="J70" s="21"/>
      <c r="K70" s="29"/>
      <c r="N70" s="21"/>
      <c r="P70" s="14"/>
      <c r="R70" s="22"/>
      <c r="S70" s="21"/>
      <c r="U70" s="21"/>
    </row>
    <row r="73" spans="2:21" x14ac:dyDescent="0.25">
      <c r="B73" s="36" t="s">
        <v>152</v>
      </c>
      <c r="C73" s="37"/>
      <c r="D73" s="38">
        <v>46023</v>
      </c>
      <c r="E73" s="37"/>
      <c r="F73" s="37"/>
      <c r="G73" s="37"/>
      <c r="H73" s="37"/>
      <c r="I73" s="37"/>
      <c r="J73" s="26" t="s">
        <v>153</v>
      </c>
      <c r="L73" s="16"/>
      <c r="N73" s="8"/>
    </row>
    <row r="74" spans="2:21" x14ac:dyDescent="0.25">
      <c r="B74" s="39"/>
      <c r="D74" s="16">
        <v>46115</v>
      </c>
      <c r="J74" s="27" t="s">
        <v>154</v>
      </c>
      <c r="L74" s="16"/>
      <c r="N74" s="8"/>
    </row>
    <row r="75" spans="2:21" x14ac:dyDescent="0.25">
      <c r="B75" s="39"/>
      <c r="D75" s="16">
        <v>46118</v>
      </c>
      <c r="J75" s="27" t="s">
        <v>155</v>
      </c>
      <c r="L75" s="16"/>
      <c r="N75" s="8"/>
    </row>
    <row r="76" spans="2:21" x14ac:dyDescent="0.25">
      <c r="B76" s="39"/>
      <c r="D76" s="16">
        <v>46139</v>
      </c>
      <c r="J76" s="27" t="s">
        <v>156</v>
      </c>
      <c r="L76" s="16"/>
      <c r="N76" s="8"/>
    </row>
    <row r="77" spans="2:21" x14ac:dyDescent="0.25">
      <c r="B77" s="39"/>
      <c r="D77" s="16">
        <v>46156</v>
      </c>
      <c r="J77" s="27" t="s">
        <v>157</v>
      </c>
      <c r="L77" s="16"/>
      <c r="N77" s="8"/>
    </row>
    <row r="78" spans="2:21" x14ac:dyDescent="0.25">
      <c r="B78" s="39"/>
      <c r="D78" s="16">
        <v>46167</v>
      </c>
      <c r="J78" s="27" t="s">
        <v>158</v>
      </c>
      <c r="L78" s="16"/>
      <c r="N78" s="8"/>
    </row>
    <row r="79" spans="2:21" x14ac:dyDescent="0.25">
      <c r="B79" s="39"/>
      <c r="D79" s="16">
        <v>46381</v>
      </c>
      <c r="J79" s="27" t="s">
        <v>159</v>
      </c>
      <c r="L79" s="16"/>
      <c r="N79" s="8"/>
    </row>
    <row r="80" spans="2:21" x14ac:dyDescent="0.25">
      <c r="B80" s="39"/>
      <c r="D80" s="16">
        <v>46382</v>
      </c>
      <c r="J80" s="27" t="s">
        <v>160</v>
      </c>
      <c r="L80" s="16"/>
      <c r="N80" s="8"/>
    </row>
    <row r="81" spans="2:14" ht="12.75" thickBot="1" x14ac:dyDescent="0.3">
      <c r="B81" s="40"/>
      <c r="C81" s="41"/>
      <c r="D81" s="42">
        <v>46388</v>
      </c>
      <c r="E81" s="41"/>
      <c r="F81" s="41"/>
      <c r="G81" s="41"/>
      <c r="H81" s="41"/>
      <c r="I81" s="41"/>
      <c r="J81" s="28" t="s">
        <v>153</v>
      </c>
      <c r="L81" s="16"/>
      <c r="N81" s="8"/>
    </row>
    <row r="82" spans="2:14" x14ac:dyDescent="0.25">
      <c r="B82" s="37"/>
    </row>
    <row r="83" spans="2:14" x14ac:dyDescent="0.25">
      <c r="J83" s="29"/>
    </row>
    <row r="84" spans="2:14" x14ac:dyDescent="0.25">
      <c r="J84" s="29"/>
    </row>
    <row r="85" spans="2:14" x14ac:dyDescent="0.25">
      <c r="J85" s="29"/>
    </row>
    <row r="86" spans="2:14" x14ac:dyDescent="0.25">
      <c r="J86" s="29"/>
    </row>
    <row r="87" spans="2:14" x14ac:dyDescent="0.25">
      <c r="J87" s="29"/>
    </row>
    <row r="88" spans="2:14" x14ac:dyDescent="0.25">
      <c r="J88" s="29"/>
    </row>
  </sheetData>
  <sortState xmlns:xlrd2="http://schemas.microsoft.com/office/spreadsheetml/2017/richdata2" ref="D73:J81">
    <sortCondition ref="D73:D81"/>
  </sortState>
  <mergeCells count="5">
    <mergeCell ref="R5:S5"/>
    <mergeCell ref="R23:S23"/>
    <mergeCell ref="R40:S40"/>
    <mergeCell ref="R57:S57"/>
    <mergeCell ref="B21:U21"/>
  </mergeCells>
  <phoneticPr fontId="10" type="noConversion"/>
  <printOptions horizontalCentered="1"/>
  <pageMargins left="0.25" right="0.25" top="0.75" bottom="0.75" header="0.3" footer="0.3"/>
  <pageSetup paperSize="8" scale="6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FA50-0F8F-4443-AF3D-DC2ED6AEBD3B}">
  <dimension ref="B1:L33"/>
  <sheetViews>
    <sheetView zoomScale="85" zoomScaleNormal="85" workbookViewId="0">
      <selection activeCell="M17" sqref="M17"/>
    </sheetView>
  </sheetViews>
  <sheetFormatPr defaultRowHeight="15" x14ac:dyDescent="0.25"/>
  <sheetData>
    <row r="1" spans="2:12" ht="18.75" x14ac:dyDescent="0.3">
      <c r="B1" s="154" t="s">
        <v>161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3" spans="2:12" x14ac:dyDescent="0.25">
      <c r="B3" s="93" t="s">
        <v>162</v>
      </c>
      <c r="C3" s="93" t="s">
        <v>163</v>
      </c>
      <c r="D3" s="93" t="s">
        <v>164</v>
      </c>
      <c r="E3" s="93" t="s">
        <v>165</v>
      </c>
      <c r="F3" s="93" t="s">
        <v>166</v>
      </c>
      <c r="G3" s="93" t="s">
        <v>167</v>
      </c>
      <c r="H3" s="93" t="s">
        <v>168</v>
      </c>
      <c r="I3" s="93" t="s">
        <v>162</v>
      </c>
      <c r="J3" s="93" t="s">
        <v>163</v>
      </c>
      <c r="K3" s="93" t="s">
        <v>164</v>
      </c>
      <c r="L3" s="99"/>
    </row>
    <row r="4" spans="2:12" x14ac:dyDescent="0.25">
      <c r="B4" s="103"/>
      <c r="C4" s="90"/>
      <c r="D4" s="90"/>
      <c r="E4" s="91"/>
      <c r="F4" s="91"/>
      <c r="G4" s="92"/>
      <c r="H4" s="92"/>
      <c r="I4" s="90"/>
      <c r="J4" s="90"/>
      <c r="K4" s="90"/>
    </row>
    <row r="5" spans="2:12" x14ac:dyDescent="0.25">
      <c r="B5" s="90"/>
      <c r="C5" s="103"/>
      <c r="D5" s="90"/>
      <c r="E5" s="91"/>
      <c r="F5" s="91"/>
      <c r="G5" s="92"/>
      <c r="H5" s="92"/>
      <c r="I5" s="90"/>
      <c r="J5" s="90"/>
      <c r="K5" s="90"/>
    </row>
    <row r="6" spans="2:12" x14ac:dyDescent="0.25">
      <c r="B6" s="90"/>
      <c r="C6" s="90"/>
      <c r="D6" s="103"/>
      <c r="E6" s="90"/>
      <c r="F6" s="90"/>
      <c r="G6" s="92"/>
      <c r="H6" s="92"/>
      <c r="I6" s="90"/>
      <c r="J6" s="91"/>
      <c r="K6" s="91"/>
    </row>
    <row r="7" spans="2:12" x14ac:dyDescent="0.25">
      <c r="B7" s="90"/>
      <c r="C7" s="90"/>
      <c r="D7" s="90"/>
      <c r="E7" s="103"/>
      <c r="F7" s="90"/>
      <c r="G7" s="92"/>
      <c r="H7" s="92"/>
      <c r="I7" s="90"/>
      <c r="J7" s="91"/>
      <c r="K7" s="91"/>
    </row>
    <row r="8" spans="2:12" x14ac:dyDescent="0.25">
      <c r="B8" s="90"/>
      <c r="C8" s="90"/>
      <c r="D8" s="90"/>
      <c r="E8" s="90"/>
      <c r="F8" s="103"/>
      <c r="G8" s="92"/>
      <c r="H8" s="92"/>
      <c r="I8" s="90"/>
      <c r="J8" s="91"/>
      <c r="K8" s="91"/>
    </row>
    <row r="11" spans="2:12" ht="18.75" x14ac:dyDescent="0.3">
      <c r="B11" s="100"/>
      <c r="C11" s="100"/>
      <c r="D11" s="103"/>
      <c r="E11" s="153" t="s">
        <v>169</v>
      </c>
      <c r="F11" s="154"/>
      <c r="G11" s="154"/>
      <c r="H11" s="100"/>
      <c r="I11" s="100"/>
      <c r="J11" s="100"/>
      <c r="K11" s="100"/>
      <c r="L11" s="100"/>
    </row>
    <row r="12" spans="2:12" ht="18.75" x14ac:dyDescent="0.3">
      <c r="D12" s="91"/>
      <c r="E12" s="153" t="s">
        <v>170</v>
      </c>
      <c r="F12" s="154"/>
      <c r="G12" s="154"/>
      <c r="H12" s="100"/>
      <c r="I12" s="100"/>
    </row>
    <row r="13" spans="2:12" x14ac:dyDescent="0.25"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21" spans="2:12" ht="18.75" x14ac:dyDescent="0.3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</row>
    <row r="23" spans="2:12" x14ac:dyDescent="0.25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</row>
    <row r="31" spans="2:12" ht="18.75" x14ac:dyDescent="0.3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</row>
    <row r="33" spans="2:12" x14ac:dyDescent="0.25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</row>
  </sheetData>
  <mergeCells count="3">
    <mergeCell ref="E11:G11"/>
    <mergeCell ref="E12:G12"/>
    <mergeCell ref="B1:L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A8DE10CBB4DB459A96A2D646932689" ma:contentTypeVersion="15" ma:contentTypeDescription="Een nieuw document maken." ma:contentTypeScope="" ma:versionID="9d5e6688f2bdcaaafb41e4ef40a41b92">
  <xsd:schema xmlns:xsd="http://www.w3.org/2001/XMLSchema" xmlns:xs="http://www.w3.org/2001/XMLSchema" xmlns:p="http://schemas.microsoft.com/office/2006/metadata/properties" xmlns:ns2="6ab54b3a-ab83-43b3-92c0-832b41b577c5" xmlns:ns3="f57917cc-e311-4b0e-b6f7-fff2c613bd56" targetNamespace="http://schemas.microsoft.com/office/2006/metadata/properties" ma:root="true" ma:fieldsID="f386f35d3bdbb17f7eedfca7f886c8ff" ns2:_="" ns3:_="">
    <xsd:import namespace="6ab54b3a-ab83-43b3-92c0-832b41b577c5"/>
    <xsd:import namespace="f57917cc-e311-4b0e-b6f7-fff2c613b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54b3a-ab83-43b3-92c0-832b41b57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e2e6152e-f30a-4359-adb4-e4cbd756e0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917cc-e311-4b0e-b6f7-fff2c613bd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38da98-b56a-4f47-a0f7-72eb723a95dd}" ma:internalName="TaxCatchAll" ma:showField="CatchAllData" ma:web="f57917cc-e311-4b0e-b6f7-fff2c613b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917cc-e311-4b0e-b6f7-fff2c613bd56" xsi:nil="true"/>
    <lcf76f155ced4ddcb4097134ff3c332f xmlns="6ab54b3a-ab83-43b3-92c0-832b41b577c5">
      <Terms xmlns="http://schemas.microsoft.com/office/infopath/2007/PartnerControls"/>
    </lcf76f155ced4ddcb4097134ff3c332f>
    <SharedWithUsers xmlns="f57917cc-e311-4b0e-b6f7-fff2c613bd56">
      <UserInfo>
        <DisplayName>Erika van Niekerk</DisplayName>
        <AccountId>49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CE70DB-534E-4EF4-904E-1990707AF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54b3a-ab83-43b3-92c0-832b41b577c5"/>
    <ds:schemaRef ds:uri="f57917cc-e311-4b0e-b6f7-fff2c613b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FAA58-67B9-4543-BED0-98344659E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895B5-B3C6-4E5C-9F99-E592FF5A38D8}">
  <ds:schemaRefs>
    <ds:schemaRef ds:uri="6ab54b3a-ab83-43b3-92c0-832b41b577c5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f57917cc-e311-4b0e-b6f7-fff2c613bd56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6abb607-38b6-4add-9956-14ca8fe44d08}" enabled="0" method="" siteId="{a6abb607-38b6-4add-9956-14ca8fe44d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Planning aantallen</vt:lpstr>
      <vt:lpstr>Kalender 2026</vt:lpstr>
      <vt:lpstr>Partijenpost</vt:lpstr>
      <vt:lpstr>Schema PostNL</vt:lpstr>
      <vt:lpstr>'Kalender 2026'!Afdrukbereik</vt:lpstr>
      <vt:lpstr>Partijenpost!Afdrukbereik</vt:lpstr>
      <vt:lpstr>Kalenderjaar</vt:lpstr>
      <vt:lpstr>WeekStart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van Putten</dc:creator>
  <cp:keywords/>
  <dc:description/>
  <cp:lastModifiedBy>Marc Veenstra</cp:lastModifiedBy>
  <cp:revision/>
  <dcterms:created xsi:type="dcterms:W3CDTF">2024-06-06T10:52:36Z</dcterms:created>
  <dcterms:modified xsi:type="dcterms:W3CDTF">2026-07-20T09:11:22Z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0x01010010A8DE10CBB4DB459A96A2D646932689</vt:lpwstr>
  </property>
  <property fmtid="{D5CDD505-2E9C-101B-9397-08002B2CF9AE}" pid="3" name="MediaServiceImageTags">
    <vt:lpwstr/>
  </property>
</Properties>
</file>