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umc.sharepoint.com/sites/EA-RefractieUnitsOogheelkunde/Gedeelde documenten/General/1. Aanbestedingsstukken/Bijlages (mee te sturen in uitvraag)/"/>
    </mc:Choice>
  </mc:AlternateContent>
  <xr:revisionPtr revIDLastSave="245" documentId="11_E1638057055F922E49CBF641028AF2811249D457" xr6:coauthVersionLast="47" xr6:coauthVersionMax="47" xr10:uidLastSave="{FC603F17-EFBB-4317-B6E5-3310D7B2B387}"/>
  <bookViews>
    <workbookView xWindow="-120" yWindow="-120" windowWidth="29040" windowHeight="15720" tabRatio="508" xr2:uid="{00000000-000D-0000-FFFF-FFFF00000000}"/>
  </bookViews>
  <sheets>
    <sheet name="Voorblad" sheetId="1" r:id="rId1"/>
    <sheet name="Instructie" sheetId="2" r:id="rId2"/>
    <sheet name="Uitgangspunten" sheetId="3" r:id="rId3"/>
    <sheet name="1 Kernlevering" sheetId="4" r:id="rId4"/>
    <sheet name="2 Implementatie" sheetId="5" r:id="rId5"/>
    <sheet name="3 Onderhoud 10 jaar" sheetId="6" r:id="rId6"/>
    <sheet name="4 Reservedelen ref." sheetId="7" r:id="rId7"/>
    <sheet name="5 Optionele units" sheetId="8" r:id="rId8"/>
    <sheet name="6 Opties herziening" sheetId="9" r:id="rId9"/>
    <sheet name="Inschrijfprijs" sheetId="10" r:id="rId10"/>
    <sheet name="Betaling indexering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I13" i="7" s="1"/>
  <c r="E5" i="4"/>
  <c r="E6" i="4"/>
  <c r="O6" i="4" s="1"/>
  <c r="S6" i="4" s="1"/>
  <c r="E7" i="4"/>
  <c r="O7" i="4" s="1"/>
  <c r="E8" i="4"/>
  <c r="O8" i="4" s="1"/>
  <c r="E10" i="4"/>
  <c r="O10" i="4" s="1"/>
  <c r="E11" i="4"/>
  <c r="E12" i="4"/>
  <c r="E10" i="10"/>
  <c r="E9" i="10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L10" i="8"/>
  <c r="H10" i="8"/>
  <c r="I10" i="8" s="1"/>
  <c r="M10" i="8" s="1"/>
  <c r="H9" i="8"/>
  <c r="E9" i="8"/>
  <c r="L9" i="8" s="1"/>
  <c r="L8" i="8"/>
  <c r="H8" i="8"/>
  <c r="I8" i="8" s="1"/>
  <c r="M8" i="8" s="1"/>
  <c r="H7" i="8"/>
  <c r="E7" i="8"/>
  <c r="I7" i="8" s="1"/>
  <c r="L6" i="8"/>
  <c r="H6" i="8"/>
  <c r="E6" i="8"/>
  <c r="I6" i="8" s="1"/>
  <c r="M6" i="8" s="1"/>
  <c r="L5" i="8"/>
  <c r="H5" i="8"/>
  <c r="E5" i="8"/>
  <c r="H17" i="7"/>
  <c r="I17" i="7" s="1"/>
  <c r="H16" i="7"/>
  <c r="I16" i="7" s="1"/>
  <c r="H15" i="7"/>
  <c r="I15" i="7" s="1"/>
  <c r="H14" i="7"/>
  <c r="I14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R10" i="6"/>
  <c r="O10" i="6"/>
  <c r="N10" i="6"/>
  <c r="M10" i="6"/>
  <c r="L10" i="6"/>
  <c r="K10" i="6"/>
  <c r="J10" i="6"/>
  <c r="I10" i="6"/>
  <c r="H10" i="6"/>
  <c r="G10" i="6"/>
  <c r="F10" i="6"/>
  <c r="R9" i="6"/>
  <c r="O9" i="6"/>
  <c r="N9" i="6"/>
  <c r="M9" i="6"/>
  <c r="L9" i="6"/>
  <c r="K9" i="6"/>
  <c r="J9" i="6"/>
  <c r="I9" i="6"/>
  <c r="H9" i="6"/>
  <c r="G9" i="6"/>
  <c r="F9" i="6"/>
  <c r="R8" i="6"/>
  <c r="O8" i="6"/>
  <c r="N8" i="6"/>
  <c r="M8" i="6"/>
  <c r="L8" i="6"/>
  <c r="K8" i="6"/>
  <c r="J8" i="6"/>
  <c r="I8" i="6"/>
  <c r="H8" i="6"/>
  <c r="G8" i="6"/>
  <c r="F8" i="6"/>
  <c r="R7" i="6"/>
  <c r="O7" i="6"/>
  <c r="N7" i="6"/>
  <c r="M7" i="6"/>
  <c r="L7" i="6"/>
  <c r="K7" i="6"/>
  <c r="J7" i="6"/>
  <c r="I7" i="6"/>
  <c r="H7" i="6"/>
  <c r="G7" i="6"/>
  <c r="F7" i="6"/>
  <c r="R6" i="6"/>
  <c r="O6" i="6"/>
  <c r="N6" i="6"/>
  <c r="M6" i="6"/>
  <c r="L6" i="6"/>
  <c r="K6" i="6"/>
  <c r="J6" i="6"/>
  <c r="I6" i="6"/>
  <c r="H6" i="6"/>
  <c r="G6" i="6"/>
  <c r="F6" i="6"/>
  <c r="R5" i="6"/>
  <c r="O5" i="6"/>
  <c r="N5" i="6"/>
  <c r="M5" i="6"/>
  <c r="L5" i="6"/>
  <c r="K5" i="6"/>
  <c r="J5" i="6"/>
  <c r="I5" i="6"/>
  <c r="H5" i="6"/>
  <c r="G5" i="6"/>
  <c r="F5" i="6"/>
  <c r="H11" i="5"/>
  <c r="I11" i="5" s="1"/>
  <c r="H10" i="5"/>
  <c r="I10" i="5" s="1"/>
  <c r="H9" i="5"/>
  <c r="I9" i="5" s="1"/>
  <c r="H8" i="5"/>
  <c r="E8" i="5"/>
  <c r="I8" i="5" s="1"/>
  <c r="H7" i="5"/>
  <c r="E7" i="5"/>
  <c r="H6" i="5"/>
  <c r="E6" i="5"/>
  <c r="H5" i="5"/>
  <c r="I5" i="5" s="1"/>
  <c r="R18" i="4"/>
  <c r="O18" i="4"/>
  <c r="E18" i="4"/>
  <c r="R17" i="4"/>
  <c r="O17" i="4"/>
  <c r="E17" i="4"/>
  <c r="R16" i="4"/>
  <c r="O16" i="4"/>
  <c r="E16" i="4"/>
  <c r="R15" i="4"/>
  <c r="E15" i="4"/>
  <c r="O15" i="4" s="1"/>
  <c r="R14" i="4"/>
  <c r="O14" i="4"/>
  <c r="E14" i="4"/>
  <c r="R13" i="4"/>
  <c r="E13" i="4"/>
  <c r="O13" i="4" s="1"/>
  <c r="R12" i="4"/>
  <c r="O12" i="4"/>
  <c r="S12" i="4" s="1"/>
  <c r="R11" i="4"/>
  <c r="O11" i="4"/>
  <c r="R10" i="4"/>
  <c r="R9" i="4"/>
  <c r="O9" i="4"/>
  <c r="E9" i="4"/>
  <c r="R8" i="4"/>
  <c r="R7" i="4"/>
  <c r="R6" i="4"/>
  <c r="R5" i="4"/>
  <c r="O5" i="4"/>
  <c r="L25" i="3"/>
  <c r="L24" i="3"/>
  <c r="L23" i="3"/>
  <c r="L22" i="3"/>
  <c r="L21" i="3"/>
  <c r="S7" i="4" l="1"/>
  <c r="S11" i="4"/>
  <c r="S14" i="4"/>
  <c r="S15" i="4"/>
  <c r="S16" i="4"/>
  <c r="I5" i="8"/>
  <c r="M5" i="8" s="1"/>
  <c r="S18" i="4"/>
  <c r="S17" i="4"/>
  <c r="S13" i="4"/>
  <c r="S10" i="4"/>
  <c r="S9" i="4"/>
  <c r="S8" i="4"/>
  <c r="S5" i="4"/>
  <c r="S10" i="6"/>
  <c r="S9" i="6"/>
  <c r="S8" i="6"/>
  <c r="S7" i="6"/>
  <c r="S6" i="6"/>
  <c r="S5" i="6"/>
  <c r="I6" i="5"/>
  <c r="I7" i="5"/>
  <c r="I19" i="7"/>
  <c r="C13" i="10" s="1"/>
  <c r="I18" i="9"/>
  <c r="C15" i="10" s="1"/>
  <c r="E15" i="10" s="1"/>
  <c r="L7" i="8"/>
  <c r="M7" i="8" s="1"/>
  <c r="I9" i="8"/>
  <c r="M9" i="8" s="1"/>
  <c r="I13" i="5" l="1"/>
  <c r="C6" i="10" s="1"/>
  <c r="E6" i="10" s="1"/>
  <c r="S20" i="4"/>
  <c r="C5" i="10" s="1"/>
  <c r="E5" i="10" s="1"/>
  <c r="S12" i="6"/>
  <c r="C7" i="10" s="1"/>
  <c r="E7" i="10" s="1"/>
  <c r="M12" i="8"/>
  <c r="C14" i="10" s="1"/>
  <c r="E14" i="10" s="1"/>
  <c r="E13" i="10"/>
  <c r="C8" i="10" l="1"/>
  <c r="C9" i="10" s="1"/>
  <c r="C10" i="10" s="1"/>
  <c r="C16" i="10"/>
  <c r="E16" i="10" s="1"/>
  <c r="E8" i="10" l="1"/>
</calcChain>
</file>

<file path=xl/sharedStrings.xml><?xml version="1.0" encoding="utf-8"?>
<sst xmlns="http://schemas.openxmlformats.org/spreadsheetml/2006/main" count="557" uniqueCount="420">
  <si>
    <t>Bijlage 12 Prijzenblad</t>
  </si>
  <si>
    <t>Financieel inschrijfformulier voor de openbare Europese aanbesteding Refractieunits oogheelkunde.</t>
  </si>
  <si>
    <t>Projectnummer intern</t>
  </si>
  <si>
    <t>EA-2026-227</t>
  </si>
  <si>
    <t>TenderNed kenmerk</t>
  </si>
  <si>
    <t>TN 600137</t>
  </si>
  <si>
    <t>Aanbesteding</t>
  </si>
  <si>
    <t>Refractie units oogheelkunde</t>
  </si>
  <si>
    <t>Aanbestedende dienst</t>
  </si>
  <si>
    <t>Maastricht UMC+</t>
  </si>
  <si>
    <t>Versie prijzenblad</t>
  </si>
  <si>
    <t>Datum</t>
  </si>
  <si>
    <t>Conform TenderNed / in te vullen</t>
  </si>
  <si>
    <t>Naam Inschrijver</t>
  </si>
  <si>
    <t>Alleen geel gemarkeerde cellen invullen.</t>
  </si>
  <si>
    <t>Contactpersoon</t>
  </si>
  <si>
    <t>E-mail</t>
  </si>
  <si>
    <t>Telefoon</t>
  </si>
  <si>
    <t>KvK / registratienummer</t>
  </si>
  <si>
    <t>Kern uitgangspunten</t>
  </si>
  <si>
    <t>Waarde</t>
  </si>
  <si>
    <t>Bron/duiding</t>
  </si>
  <si>
    <t>Let op</t>
  </si>
  <si>
    <t>Hoofdopdracht</t>
  </si>
  <si>
    <t>Leidraad en PvE</t>
  </si>
  <si>
    <t>Rekenaantal voor vergelijkbaarheid; geen minimumafnamegarantie.</t>
  </si>
  <si>
    <t>Optie</t>
  </si>
  <si>
    <t>Leidraad</t>
  </si>
  <si>
    <t>Apart zichtbaar; telt niet mee in gunningsprijs tenzij MUMC+ de optie licht.</t>
  </si>
  <si>
    <t>Contractduur</t>
  </si>
  <si>
    <t>10 jaar inclusief onderhoud</t>
  </si>
  <si>
    <t>Gunningsprijs rekent met TCO jaar 1 t/m 10.</t>
  </si>
  <si>
    <t>Rolstoeltoegankelijke kamers</t>
  </si>
  <si>
    <t>3 kamers / 1 per etage</t>
  </si>
  <si>
    <t>Meenemen in hoofdopdracht.</t>
  </si>
  <si>
    <t>Scope</t>
  </si>
  <si>
    <t>Levering, plaatsing, installatie, configuratie, bedrijfsgerede oplevering, instructie, garantie en onderhoud</t>
  </si>
  <si>
    <t>Alle noodzakelijke kosten opnemen.</t>
  </si>
  <si>
    <t>Te handhaven systemen</t>
  </si>
  <si>
    <t>Spleetlampen, AR/KR, phoropters en overige systemen</t>
  </si>
  <si>
    <t>Bijlage overzicht te handhaven systemen</t>
  </si>
  <si>
    <t>Montage/inpassing meenemen in prijzen.</t>
  </si>
  <si>
    <t>Prijzen</t>
  </si>
  <si>
    <t>Euro excl. btw</t>
  </si>
  <si>
    <t>BTW apart informatief</t>
  </si>
  <si>
    <t>Geen prijsinformatie buiten dit prijzenblad.</t>
  </si>
  <si>
    <t>Instructie</t>
  </si>
  <si>
    <t>Invulinstructie voor inschrijvers. Geel = invullen. Grijs = automatische berekening/niet wijzigen.</t>
  </si>
  <si>
    <t>Nr.</t>
  </si>
  <si>
    <t>Invulinstructie</t>
  </si>
  <si>
    <t>Toelichting</t>
  </si>
  <si>
    <t>Vul uitsluitend geel gearceerde cellen in.</t>
  </si>
  <si>
    <t>Het wijzigen van formules, vaste aantallen of tabbladstructuur kan leiden tot ongeldigverklaring.</t>
  </si>
  <si>
    <t>Alle bedragen zijn in euro's exclusief btw.</t>
  </si>
  <si>
    <t>Het btw-bedrag wordt uitsluitend informatief berekend op het tabblad Inschrijfprijs.</t>
  </si>
  <si>
    <t>Alle noodzakelijke kosten voor uitvoering van de opdracht moeten zijn opgenomen.</t>
  </si>
  <si>
    <t>Niet geprijsde noodzakelijke kosten kunnen later niet separaat in rekening worden gebracht.</t>
  </si>
  <si>
    <t>Vul bruto prijzen en eventuele korting in; netto prijzen en totalen worden automatisch berekend.</t>
  </si>
  <si>
    <t>Korting invullen als percentage, bijvoorbeeld 10%.</t>
  </si>
  <si>
    <t>Negatieve prijzen zijn niet toegestaan.</t>
  </si>
  <si>
    <t>Gebruik bij inbegrepen onderdelen een prijs 0 en licht toe waar het is inbegrepen.</t>
  </si>
  <si>
    <t>De gunningsprijs is de TCO van de hoofdopdracht over contractjaar 1 t/m 10.</t>
  </si>
  <si>
    <t>Optionele extra units, reservedelen/referentieprijzen en herzieningsopties staan separaat.</t>
  </si>
  <si>
    <t>De aantallen zijn rekenaantallen voor vergelijkbaarheid.</t>
  </si>
  <si>
    <t>Hieraan kan geen minimumafname of omzetgarantie worden ontleend.</t>
  </si>
  <si>
    <t>Prijs een onderdeel slechts op één plek.</t>
  </si>
  <si>
    <t>Dubbelprijzen voorkomen: neem bij inbegrepen onderdelen 0 op en licht toe waar het is inbegrepen.</t>
  </si>
  <si>
    <t>Voeg het inschrijfformulier als Excel-bestand en ondertekende PDF toe.</t>
  </si>
  <si>
    <t>Voorkeursbestandsnaam: Naam Inschrijver - Bijlage 12 Prijzenblad.</t>
  </si>
  <si>
    <t>Tabblad</t>
  </si>
  <si>
    <t>Doel</t>
  </si>
  <si>
    <t>Wie vult in?</t>
  </si>
  <si>
    <t>Voorblad</t>
  </si>
  <si>
    <t>Inschrijvergegevens en kernuitgangspunten</t>
  </si>
  <si>
    <t>Inschrijver</t>
  </si>
  <si>
    <t>Uitgangspunten</t>
  </si>
  <si>
    <t>Vaste rekenaantallen en aannames</t>
  </si>
  <si>
    <t>Niet wijzigen</t>
  </si>
  <si>
    <t>1 Kernlevering</t>
  </si>
  <si>
    <t>Eenmalige aanschafkosten van de complete refractie-oplossing</t>
  </si>
  <si>
    <t>2 Implementatie</t>
  </si>
  <si>
    <t>Project, installatie, ingebruikname, instructie en documentatie</t>
  </si>
  <si>
    <t>3 Onderhoud 10 jaar</t>
  </si>
  <si>
    <t>Preventief/correctief onderhoud, service en levenscyclusondersteuning</t>
  </si>
  <si>
    <t>4 Reservedelen ref.</t>
  </si>
  <si>
    <t>Referentieprijzen voor reservedelen en vervangingsonderdelen</t>
  </si>
  <si>
    <t>5 Optionele units</t>
  </si>
  <si>
    <t>Separate prijsreferentie voor 2 extra units en rolstoelvariant</t>
  </si>
  <si>
    <t>6 Opties herziening</t>
  </si>
  <si>
    <t>Overige optionele referentieprijzen en verlengopties</t>
  </si>
  <si>
    <t>Inschrijfprijs</t>
  </si>
  <si>
    <t>Automatische berekening gunningsprijs/TCO</t>
  </si>
  <si>
    <t>Betaling indexering</t>
  </si>
  <si>
    <t>Bevestigingen over prijspeil, betaling en indexering</t>
  </si>
  <si>
    <t>De genoemde aantallen zijn rekenaantallen voor vergelijkbaarheid. Aan deze aantallen kunnen geen rechten worden ontleend.</t>
  </si>
  <si>
    <t>Parameter</t>
  </si>
  <si>
    <t>Prijspeil</t>
  </si>
  <si>
    <t>Datum inschrijving</t>
  </si>
  <si>
    <t>Contractjaren in gunningsprijs</t>
  </si>
  <si>
    <t>BTW percentage informatief</t>
  </si>
  <si>
    <t>Rekenaantal refractie-units hoofdopdracht</t>
  </si>
  <si>
    <t>Optie aanvullende refractie-units</t>
  </si>
  <si>
    <t>Rolstoeltoegankelijke onderzoekskamers</t>
  </si>
  <si>
    <t>Aantal etages</t>
  </si>
  <si>
    <t>Technische training aantal technici</t>
  </si>
  <si>
    <t>Garantieperiode hoofdopdracht in jaren</t>
  </si>
  <si>
    <t>Preventief onderhoud per unit per jaar</t>
  </si>
  <si>
    <t>Geen minimumafnamegarantie</t>
  </si>
  <si>
    <t>Ja</t>
  </si>
  <si>
    <t>Rekenparameter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</si>
  <si>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</si>
  <si>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</si>
  <si>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</si>
  <si>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</si>
  <si>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</si>
  <si>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</si>
  <si>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</si>
  <si>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</si>
  <si>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</si>
  <si>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</si>
  <si>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Totaal</t>
  </si>
  <si>
    <t>Nieuwe hoofdopdracht units</t>
  </si>
  <si>
    <t>Cumulatief hoofdopdracht units in onderhoud</t>
  </si>
  <si>
    <t>Rolstoeltoegankelijke uitvoering hoofdopdracht</t>
  </si>
  <si>
    <t>Optionele aanvullende units</t>
  </si>
  <si>
    <t>Vaste posten per jaar</t>
  </si>
  <si>
    <t>Eenmalige aanschafkosten voor de complete refractie-oplossing. Alle bedragen excl. btw.</t>
  </si>
  <si>
    <t>Code</t>
  </si>
  <si>
    <t>Prijscomponent</t>
  </si>
  <si>
    <t>Toelichting / PvE-koppeling</t>
  </si>
  <si>
    <t>Eenheid</t>
  </si>
  <si>
    <t>Aantal J1</t>
  </si>
  <si>
    <t>Aantal J2</t>
  </si>
  <si>
    <t>Aantal J3</t>
  </si>
  <si>
    <t>Aantal J4</t>
  </si>
  <si>
    <t>Aantal J5</t>
  </si>
  <si>
    <t>Aantal J6</t>
  </si>
  <si>
    <t>Aantal J7</t>
  </si>
  <si>
    <t>Aantal J8</t>
  </si>
  <si>
    <t>Aantal J9</t>
  </si>
  <si>
    <t>Aantal J10</t>
  </si>
  <si>
    <t>Totaal aantal</t>
  </si>
  <si>
    <t>Bruto prijs/eenheid excl. btw</t>
  </si>
  <si>
    <t>Korting %</t>
  </si>
  <si>
    <t>Netto prijs/eenheid</t>
  </si>
  <si>
    <t>TCO J1-J10 excl. btw</t>
  </si>
  <si>
    <t>Merk/type/artikelnummer</t>
  </si>
  <si>
    <t>Toelichting inschrijver</t>
  </si>
  <si>
    <t>K01</t>
  </si>
  <si>
    <t>Refractie-unit elektrisch hoog/laag</t>
  </si>
  <si>
    <t>Unit incl. instrumentenplateau met 2 posities voor spleetlamp en AR/KR.</t>
  </si>
  <si>
    <t>per unit</t>
  </si>
  <si>
    <t>K02</t>
  </si>
  <si>
    <t>Elektrische phoropterarm</t>
  </si>
  <si>
    <t>Elektrisch voorschuivende, merk-onafhankelijke phoropterarm geschikt voor Topcon CV-5000.</t>
  </si>
  <si>
    <t>K03</t>
  </si>
  <si>
    <t>Patiëntenstoel elektrisch</t>
  </si>
  <si>
    <t>Hoog/laag en voor/achter, incl. bediening conform PvE.</t>
  </si>
  <si>
    <t>per stoel</t>
  </si>
  <si>
    <t>K04</t>
  </si>
  <si>
    <t>Hoog/laagbureau</t>
  </si>
  <si>
    <t>Elektrisch bureau 80x180 incl. kabelgoot en ladekast 50x60x70 met 3 lades.</t>
  </si>
  <si>
    <t>per bureau</t>
  </si>
  <si>
    <t>K05</t>
  </si>
  <si>
    <t>Rolstoeltoegankelijke uitvoering</t>
  </si>
  <si>
    <t>Uitvoering voor 3 kamers waarbij stoel kan worden weggereden/op wielen staat.</t>
  </si>
  <si>
    <t>per kamer</t>
  </si>
  <si>
    <t>K06</t>
  </si>
  <si>
    <t>Bediening en veiligheid</t>
  </si>
  <si>
    <t>Touchscreen/bedieningspaneel, veiligheidsschakelaars, beknellingsbeveiliging en besturing.</t>
  </si>
  <si>
    <t>K07</t>
  </si>
  <si>
    <t>Verlichting/dimfunctie</t>
  </si>
  <si>
    <t>Bediening centrale verlichting, automatische dimming per positie en override-functie.</t>
  </si>
  <si>
    <t>K08</t>
  </si>
  <si>
    <t>Bekabeling/energieketting/voeding</t>
  </si>
  <si>
    <t>Voedings- en datakabels via energieketting; MUMC+ levert datakabels waar van toepassing.</t>
  </si>
  <si>
    <t>K09</t>
  </si>
  <si>
    <t>Inpassing bestaande apparatuur</t>
  </si>
  <si>
    <t>Mechanische/technische voorzieningen voor montage van spleetlamp, Tonoref/AR-KR en phoropter.</t>
  </si>
  <si>
    <t>K10</t>
  </si>
  <si>
    <t>Ruimte voor externe apparatuur/adapters</t>
  </si>
  <si>
    <t>Voorziening voor o.a. Moxa nPort, adapters, minimaal 3 Schuko-aansluitingen.</t>
  </si>
  <si>
    <t>K11</t>
  </si>
  <si>
    <t>Voetensteun patiëntenstoel</t>
  </si>
  <si>
    <t>Voetensteun conform PvE.</t>
  </si>
  <si>
    <t>K12</t>
  </si>
  <si>
    <t>Reserve bedieningspanelen</t>
  </si>
  <si>
    <t>2 reserve bedieningspanelen bij levering conform PvE.</t>
  </si>
  <si>
    <t>per stuk</t>
  </si>
  <si>
    <t>K13</t>
  </si>
  <si>
    <t>Kleur-/materiaalafwerking</t>
  </si>
  <si>
    <t>Configureerbare kleurstelling/materialen binnen hoofdscope.</t>
  </si>
  <si>
    <t>post</t>
  </si>
  <si>
    <t>K14</t>
  </si>
  <si>
    <t>Overige noodzakelijke hardware/accessoires</t>
  </si>
  <si>
    <t>Alle overige noodzakelijke onderdelen/accessoires die niet elders zijn opgenomen.</t>
  </si>
  <si>
    <t>Subtotaal kernlevering</t>
  </si>
  <si>
    <t>Implementatie, installatie, ingebruikname, scholing, documentatie en nazorg. Alle bedragen excl. btw.</t>
  </si>
  <si>
    <t>Toelichting / casuskoppeling</t>
  </si>
  <si>
    <t>Aantal</t>
  </si>
  <si>
    <t>TCO excl. btw</t>
  </si>
  <si>
    <t>Document/referentie</t>
  </si>
  <si>
    <t>I01</t>
  </si>
  <si>
    <t>Projectmanagement en planning</t>
  </si>
  <si>
    <t>Projectplan, detailplanning, coördinatie met MUMC+, voortgangsoverleg.</t>
  </si>
  <si>
    <t>I02</t>
  </si>
  <si>
    <t>I03</t>
  </si>
  <si>
    <t>I04</t>
  </si>
  <si>
    <t>Plaatsing/installatie/ingebruikname</t>
  </si>
  <si>
    <t>Plaatsing, montage, configuratie en ingebruikname per onderzoekskamer.</t>
  </si>
  <si>
    <t>I05</t>
  </si>
  <si>
    <t>Montage/integratie bestaande apparatuur</t>
  </si>
  <si>
    <t>Montage en veilige plaatsing van te handhaven apparatuur conform overzicht.</t>
  </si>
  <si>
    <t>I06</t>
  </si>
  <si>
    <t>Acceptatie/validatie/oplevering</t>
  </si>
  <si>
    <t>Acceptatie, test, opleverrapportage en vrijgave per kamer.</t>
  </si>
  <si>
    <t>I07</t>
  </si>
  <si>
    <t>Gebruikersinstructie</t>
  </si>
  <si>
    <t>Instructie voor artsen, assistenten, verpleegkundigen en overige gebruikers.</t>
  </si>
  <si>
    <t>Technische training MUMC+</t>
  </si>
  <si>
    <t>Technische training voor twee technici incl. eerstelijns storingen/onderhoud.</t>
  </si>
  <si>
    <t>Overige implementatiekosten</t>
  </si>
  <si>
    <t>Alle overige noodzakelijke implementatie-, oplever- of trainingskosten.</t>
  </si>
  <si>
    <t>Subtotaal implementatie</t>
  </si>
  <si>
    <t>Tariefbasis</t>
  </si>
  <si>
    <t>Tarief/eenheid excl. btw</t>
  </si>
  <si>
    <t>Netto tarief</t>
  </si>
  <si>
    <t>Servicelevel / condities</t>
  </si>
  <si>
    <t>S01</t>
  </si>
  <si>
    <t>Preventief onderhoud</t>
  </si>
  <si>
    <t>Jaarlijks preventief onderhoud conform PvE inclusief planning, checklist en rapportage.</t>
  </si>
  <si>
    <t>per unit/jaar</t>
  </si>
  <si>
    <t>cumulatief</t>
  </si>
  <si>
    <t>S02</t>
  </si>
  <si>
    <t>Correctief onderhoud/storingsafhandeling</t>
  </si>
  <si>
    <t>Correctief onderhoud, diagnose, herstel, arbeid en reguliere support.</t>
  </si>
  <si>
    <t>S03</t>
  </si>
  <si>
    <t>Service/SLA onsite en remote</t>
  </si>
  <si>
    <t>Beschikbaarheid helpdesk/servicedesk, responstijden, remote support en onsite inzet.</t>
  </si>
  <si>
    <t>S04</t>
  </si>
  <si>
    <t>Updates/upgrades/recalls/veiligheidsmeldingen</t>
  </si>
  <si>
    <t>Borging en uitvoering van veiligheidsmeldingen, updates, upgrades en recalls.</t>
  </si>
  <si>
    <t>S05</t>
  </si>
  <si>
    <t>S06</t>
  </si>
  <si>
    <t>per jaar</t>
  </si>
  <si>
    <t>vast</t>
  </si>
  <si>
    <t>Jaarlijkse service review</t>
  </si>
  <si>
    <t>Serviceoverleg, rapportage, verbetervoorstellen en contractevaluatie.</t>
  </si>
  <si>
    <t>Overige terugkerende kosten</t>
  </si>
  <si>
    <t>Alle overige jaarlijkse kosten die noodzakelijk zijn voor uitvoering gedurende 10 jaar.</t>
  </si>
  <si>
    <t>Subtotaal onderhoud en service</t>
  </si>
  <si>
    <t>4 Reservedelen referentieprijzen</t>
  </si>
  <si>
    <t>Onderdeel / referentieprijs</t>
  </si>
  <si>
    <t>Rekenaantal</t>
  </si>
  <si>
    <t>Referentiewaarde excl. btw</t>
  </si>
  <si>
    <t>Artikelnummer</t>
  </si>
  <si>
    <t>Levertijd</t>
  </si>
  <si>
    <t>R01</t>
  </si>
  <si>
    <t>Extra bedieningspaneel</t>
  </si>
  <si>
    <t>Vervanging/extra boven de 2 meegeleverde reserve bedieningspanelen.</t>
  </si>
  <si>
    <t>R02</t>
  </si>
  <si>
    <t>Actuator/motor hoog-laag unit</t>
  </si>
  <si>
    <t>Vervangingsonderdeel voor hoogteverstelling refractie-unit.</t>
  </si>
  <si>
    <t>R03</t>
  </si>
  <si>
    <t>Actuator/motor patiëntenstoel</t>
  </si>
  <si>
    <t>Vervangingsonderdeel voor stoelverstelling.</t>
  </si>
  <si>
    <t>R04</t>
  </si>
  <si>
    <t>Phoropterarm component</t>
  </si>
  <si>
    <t>Vervangingsonderdeel of complete arm indien separaat leverbaar.</t>
  </si>
  <si>
    <t>R05</t>
  </si>
  <si>
    <t>Bekleding/zitdeel patiëntenstoel</t>
  </si>
  <si>
    <t>Vervanging bekleding, rug/zitting of vergelijkbaar slijtdeel.</t>
  </si>
  <si>
    <t>per set</t>
  </si>
  <si>
    <t>R06</t>
  </si>
  <si>
    <t>Wielenset rolstoeltoegankelijke stoel</t>
  </si>
  <si>
    <t>Wielen/remmen/onderstel voor wegneembare stoel.</t>
  </si>
  <si>
    <t>R07</t>
  </si>
  <si>
    <t>Voetensteun</t>
  </si>
  <si>
    <t>Vervanging of extra voetensteun.</t>
  </si>
  <si>
    <t>R08</t>
  </si>
  <si>
    <t>Kabel/energieketting component</t>
  </si>
  <si>
    <t>Vervanging kabelgoot/energieketting/kabelset.</t>
  </si>
  <si>
    <t>R09</t>
  </si>
  <si>
    <t>Dimmer-/lichtbedieningscomponent</t>
  </si>
  <si>
    <t>Component voor dimmerplatform/lichtsturing.</t>
  </si>
  <si>
    <t>R10</t>
  </si>
  <si>
    <t>Uurtarief technicus kantooruren</t>
  </si>
  <si>
    <t>Arbeidstarief buiten inbegrepen onderhoud.</t>
  </si>
  <si>
    <t>per uur</t>
  </si>
  <si>
    <t>R11</t>
  </si>
  <si>
    <t>Voorrijkosten</t>
  </si>
  <si>
    <t>Voorrijkosten indien buiten inbegrepen onderhoud van toepassing.</t>
  </si>
  <si>
    <t>per bezoek</t>
  </si>
  <si>
    <t>R12</t>
  </si>
  <si>
    <t>Overige reservedelen</t>
  </si>
  <si>
    <t>Alle overige relevante reservedelen/vervangingsonderdelen.</t>
  </si>
  <si>
    <t>Subtotaal reservedelen referentie</t>
  </si>
  <si>
    <t>Optie / prijscomponent</t>
  </si>
  <si>
    <t>Eenmalig totaal</t>
  </si>
  <si>
    <t>Aantal servicejaren</t>
  </si>
  <si>
    <t>Tarief onderhoud/jaar excl. btw</t>
  </si>
  <si>
    <t>Service totaal</t>
  </si>
  <si>
    <t>Optionele TCO excl. btw</t>
  </si>
  <si>
    <t>OEU01</t>
  </si>
  <si>
    <t>Extra complete refractie-unit</t>
  </si>
  <si>
    <t>Complete unit gelijkwaardig aan hoofdscope incl. phoropterarm, stoel, bureau, installatiebasis.</t>
  </si>
  <si>
    <t>OEU02</t>
  </si>
  <si>
    <t>Extra rolstoeltoegankelijke uitvoering</t>
  </si>
  <si>
    <t>Meer-/minderprijs rolstoeltoegankelijke uitvoering boven standaard unit.</t>
  </si>
  <si>
    <t>OEU03</t>
  </si>
  <si>
    <t>Maatwerk/afwijkende kamermaat</t>
  </si>
  <si>
    <t>Referentieprijs voor maatwerkaanpassing binnen aard van de opdracht.</t>
  </si>
  <si>
    <t>OEU04</t>
  </si>
  <si>
    <t>Extra gebruikersinstructie</t>
  </si>
  <si>
    <t>Aanvullende instructiesessie bij optielichting.</t>
  </si>
  <si>
    <t>per sessie</t>
  </si>
  <si>
    <t>OEU05</t>
  </si>
  <si>
    <t>Onderhoud extra unit</t>
  </si>
  <si>
    <t>Onderhoud/service per extra unit per jaar.</t>
  </si>
  <si>
    <t>OEU06</t>
  </si>
  <si>
    <t>Overige kosten optie-units</t>
  </si>
  <si>
    <t>Alle overige kosten voor de optionele 2 units die niet elders zijn opgenomen.</t>
  </si>
  <si>
    <t>Subtotaal optionele units</t>
  </si>
  <si>
    <t>Overige optionele referentieprijzen voor herzieningsclausules, uitbreidingen en verlengjaren. Niet in gunningsprijs.</t>
  </si>
  <si>
    <t>Optie / referentieprijs</t>
  </si>
  <si>
    <t>Optionele referentiewaarde</t>
  </si>
  <si>
    <t>Artikel/conditie</t>
  </si>
  <si>
    <t>H01</t>
  </si>
  <si>
    <t>Extra hoog/laagbureau</t>
  </si>
  <si>
    <t>Losse uitbreiding/vervanging binnen productfamilie.</t>
  </si>
  <si>
    <t>H02</t>
  </si>
  <si>
    <t>Extra patiëntenstoel</t>
  </si>
  <si>
    <t>H03</t>
  </si>
  <si>
    <t>Extra elektrische phoropterarm</t>
  </si>
  <si>
    <t>H04</t>
  </si>
  <si>
    <t>Montage extra/gewijzigde bestaande apparatuur</t>
  </si>
  <si>
    <t>Arbeid en materialen voor gewijzigde apparatuur binnen aard van de opdracht.</t>
  </si>
  <si>
    <t>H05</t>
  </si>
  <si>
    <t>Wijziging dimmer-/lichtplatform</t>
  </si>
  <si>
    <t>Aanpassing koppeling/verlichting/dimming.</t>
  </si>
  <si>
    <t>H06</t>
  </si>
  <si>
    <t>Software/configuratie/bedieningsupdate</t>
  </si>
  <si>
    <t>Updates, configuratie of functionaliteit voor bediening/service.</t>
  </si>
  <si>
    <t>H07</t>
  </si>
  <si>
    <t>Maatwerk kamerindeling</t>
  </si>
  <si>
    <t>Kleine aanpassingen aan maatvoering/positie na gunning.</t>
  </si>
  <si>
    <t>H08</t>
  </si>
  <si>
    <t>Verlengjaar onderhoud 24 units</t>
  </si>
  <si>
    <t>Onderhoud/service voor hoofdopdracht per jaar na jaar 10 zolang niet EOL/EOS.</t>
  </si>
  <si>
    <t>H09</t>
  </si>
  <si>
    <t>Werkzaamheden buiten inbegrepen onderhoud.</t>
  </si>
  <si>
    <t>H10</t>
  </si>
  <si>
    <t>Uurtarief technicus buiten kantooruren</t>
  </si>
  <si>
    <t>Werkzaamheden buiten reguliere uren.</t>
  </si>
  <si>
    <t>H11</t>
  </si>
  <si>
    <t>Extra trainings-/instructiesessie</t>
  </si>
  <si>
    <t>Aanvullende gebruikers- of technische training.</t>
  </si>
  <si>
    <t>H12</t>
  </si>
  <si>
    <t>Overige opties/herziening</t>
  </si>
  <si>
    <t>Alle overige optionele uitbreidingen binnen de aard van de opdracht.</t>
  </si>
  <si>
    <t>Subtotaal overige optionele referentieprijzen</t>
  </si>
  <si>
    <t>Automatische samenvatting van de financiële inschrijving. De gunningsprijs betreft de hoofdopdracht TCO jaar 1 t/m 10.</t>
  </si>
  <si>
    <t>Onderdeel</t>
  </si>
  <si>
    <t>Type kosten</t>
  </si>
  <si>
    <t>Bedrag excl. btw</t>
  </si>
  <si>
    <t>Status</t>
  </si>
  <si>
    <t>1. Kernlevering refractieunits</t>
  </si>
  <si>
    <t>Eenmalig</t>
  </si>
  <si>
    <t>Tabblad 1 Kernlevering</t>
  </si>
  <si>
    <t>2. Implementatie, installatie en instructie</t>
  </si>
  <si>
    <t>Tabblad 2 Implementatie</t>
  </si>
  <si>
    <t>3. Onderhoud, service en levenscyclus</t>
  </si>
  <si>
    <t>Terugkerend 10 jaar</t>
  </si>
  <si>
    <t>Tabblad 3 Onderhoud 10 jaar</t>
  </si>
  <si>
    <t>Inschrijfprijs / gunningsprijs</t>
  </si>
  <si>
    <t>TCO jaar 1 t/m 10</t>
  </si>
  <si>
    <t>Hier wordt prijsdeel op gebaseerd</t>
  </si>
  <si>
    <t>BTW indicatief</t>
  </si>
  <si>
    <t>Informatief</t>
  </si>
  <si>
    <t>Niet onderdeel van beoordeling</t>
  </si>
  <si>
    <t>Totaal incl. btw indicatief</t>
  </si>
  <si>
    <t>Niet in gunningsprijs / optionele referentieprijzen</t>
  </si>
  <si>
    <t>Type</t>
  </si>
  <si>
    <t>Reservedelen en vervangingsonderdelen</t>
  </si>
  <si>
    <t>Referentie</t>
  </si>
  <si>
    <t>Tabblad 4 Reservedelen ref.</t>
  </si>
  <si>
    <t>Optioneel</t>
  </si>
  <si>
    <t>Tabblad 5 Optionele units</t>
  </si>
  <si>
    <t>Overige opties/herziening/verlenging</t>
  </si>
  <si>
    <t>Tabblad 6 Opties herziening</t>
  </si>
  <si>
    <t>Totale optionele referentiewaarde</t>
  </si>
  <si>
    <t>Niet in gunningsberekening</t>
  </si>
  <si>
    <t>Alleen prijsreferentie</t>
  </si>
  <si>
    <t>Bevestigingen rondom betalingscondities, prijspeil en indexering. Geel = invullen door inschrijver.</t>
  </si>
  <si>
    <t>Onderwerp</t>
  </si>
  <si>
    <t>Antwoord (Ja/Nee)</t>
  </si>
  <si>
    <t>Toelichting / voorwaarde</t>
  </si>
  <si>
    <t>Prijzen zijn in euro's excl. btw</t>
  </si>
  <si>
    <t>BTW wordt uitsluitend informatief berekend.</t>
  </si>
  <si>
    <t>Alle noodzakelijke kosten zijn opgenomen</t>
  </si>
  <si>
    <t>Kosten die ontbreken kunnen later niet separaat in rekening worden gebracht.</t>
  </si>
  <si>
    <t>Geen prijsinformatie buiten dit inschrijfformulier</t>
  </si>
  <si>
    <t>Alle prijsinformatie moet in dit formulier staan.</t>
  </si>
  <si>
    <t>Onderhoudscontract loopt 10 jaar</t>
  </si>
  <si>
    <t>Gunningsprijs bevat onderhoud/service voor jaar 1 t/m 10.</t>
  </si>
  <si>
    <t>Optionele 2 units zijn separaat</t>
  </si>
  <si>
    <t>Optie geeft prijsreferentie en verplicht MUMC+ niet tot afname.</t>
  </si>
  <si>
    <t>Reservedelen referentieprijzen zijn separaat</t>
  </si>
  <si>
    <t>Alleen van toepassing indien buiten inbegrepen onderhoud.</t>
  </si>
  <si>
    <t>Indexering</t>
  </si>
  <si>
    <t>Prijspeil is datum inschrijving. Eventuele indexering alleen conform overeenkomst/leidraad.</t>
  </si>
  <si>
    <t>R13</t>
  </si>
  <si>
    <t>Printplatenset</t>
  </si>
  <si>
    <t>Vervanging voor defecte aansturing</t>
  </si>
  <si>
    <t>1.0 Definitief</t>
  </si>
  <si>
    <t xml:space="preserve">Referentieprijzen voor reservedelen en vervangingsonderdelen. </t>
  </si>
  <si>
    <t>26 refractie-units</t>
  </si>
  <si>
    <t>4-8 aanvullende refractie-units</t>
  </si>
  <si>
    <t xml:space="preserve">Separate prijsreferentie voor de optie van aanvullende refractie-units. Let op: de prijs voor de basis onderdelen van deze aanvullende Units mogen maximaal 5% afwijken van de origineel aangeboden Refractie Units in tabblad 1. </t>
  </si>
  <si>
    <r>
      <t xml:space="preserve">Terugkerende onderhouds-, service-, support- en levenscycluskosten voor de hoofdopdracht. Alle bedragen excl. btw; niet indexeren in de prijsopgave.
</t>
    </r>
    <r>
      <rPr>
        <b/>
        <i/>
        <u/>
        <sz val="10"/>
        <color rgb="FF595959"/>
        <rFont val="Carlito"/>
      </rPr>
      <t>Let op: Preventief/correctief onderhoud, arbeid, onderdelen en SLA-dienstverlening die onder de garantie vallen zijn in jaar 1 en 2 inbegrepen in de aanschafprijs. Alleen expliciet benoemde aanvullende diensten mogen separaat worden geprijsd.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</si>
</sst>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;[Red]\-\€\ #,##0.00;\€\ \-"/>
  </numFmts>
  <fonts count="8">
    <font>
      <sz val="11"/>
      <name val="Carlito"/>
    </font>
    <font>
      <b/>
      <sz val="10"/>
      <color rgb="FFFFFFFF"/>
      <name val="Carlito"/>
    </font>
    <font>
      <i/>
      <sz val="10"/>
      <color rgb="FF595959"/>
      <name val="Carlito"/>
    </font>
    <font>
      <sz val="10"/>
      <name val="Carlito"/>
    </font>
    <font>
      <sz val="11"/>
      <name val="Carlito"/>
    </font>
    <font>
      <sz val="10"/>
      <color theme="1"/>
      <name val="Carlito"/>
    </font>
    <font>
      <sz val="8"/>
      <name val="Carlito"/>
    </font>
    <font>
      <b/>
      <i/>
      <u/>
      <sz val="10"/>
      <color rgb="FF595959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0529B"/>
      </patternFill>
    </fill>
    <fill>
      <patternFill patternType="solid">
        <fgColor rgb="FFEEF6FC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3" fillId="0" borderId="0" xfId="1" applyFont="1" applyAlignment="1">
      <alignment wrapText="1"/>
    </xf>
    <xf numFmtId="0" fontId="3" fillId="4" borderId="0" xfId="1" applyFont="1" applyFill="1" applyAlignment="1">
      <alignment wrapText="1"/>
    </xf>
    <xf numFmtId="0" fontId="1" fillId="2" borderId="0" xfId="1" applyFont="1" applyFill="1" applyAlignment="1">
      <alignment horizontal="center" vertical="center" wrapText="1"/>
    </xf>
    <xf numFmtId="1" fontId="3" fillId="0" borderId="0" xfId="1" applyNumberFormat="1" applyFont="1" applyAlignment="1">
      <alignment wrapText="1"/>
    </xf>
    <xf numFmtId="1" fontId="3" fillId="5" borderId="0" xfId="1" applyNumberFormat="1" applyFont="1" applyFill="1" applyAlignment="1">
      <alignment wrapText="1"/>
    </xf>
    <xf numFmtId="164" fontId="3" fillId="4" borderId="0" xfId="1" applyNumberFormat="1" applyFont="1" applyFill="1" applyAlignment="1">
      <alignment wrapText="1"/>
    </xf>
    <xf numFmtId="10" fontId="3" fillId="4" borderId="0" xfId="1" applyNumberFormat="1" applyFont="1" applyFill="1" applyAlignment="1">
      <alignment wrapText="1"/>
    </xf>
    <xf numFmtId="164" fontId="3" fillId="5" borderId="0" xfId="1" applyNumberFormat="1" applyFont="1" applyFill="1" applyAlignment="1">
      <alignment wrapText="1"/>
    </xf>
    <xf numFmtId="164" fontId="3" fillId="0" borderId="0" xfId="1" applyNumberFormat="1" applyFont="1" applyAlignment="1">
      <alignment wrapText="1"/>
    </xf>
    <xf numFmtId="1" fontId="3" fillId="4" borderId="0" xfId="1" applyNumberFormat="1" applyFont="1" applyFill="1" applyAlignment="1">
      <alignment wrapText="1"/>
    </xf>
    <xf numFmtId="0" fontId="3" fillId="5" borderId="0" xfId="1" applyFont="1" applyFill="1" applyAlignment="1">
      <alignment wrapText="1"/>
    </xf>
    <xf numFmtId="0" fontId="0" fillId="6" borderId="0" xfId="0" applyFill="1"/>
    <xf numFmtId="0" fontId="3" fillId="6" borderId="0" xfId="1" applyFont="1" applyFill="1" applyAlignment="1">
      <alignment wrapText="1"/>
    </xf>
    <xf numFmtId="0" fontId="3" fillId="6" borderId="1" xfId="1" applyFont="1" applyFill="1" applyBorder="1" applyAlignment="1">
      <alignment wrapText="1"/>
    </xf>
    <xf numFmtId="164" fontId="3" fillId="6" borderId="0" xfId="1" applyNumberFormat="1" applyFont="1" applyFill="1" applyAlignment="1">
      <alignment wrapText="1"/>
    </xf>
    <xf numFmtId="164" fontId="5" fillId="5" borderId="2" xfId="1" applyNumberFormat="1" applyFont="1" applyFill="1" applyBorder="1" applyAlignment="1">
      <alignment wrapText="1"/>
    </xf>
    <xf numFmtId="0" fontId="1" fillId="2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wrapText="1"/>
    </xf>
  </cellXfs>
  <cellStyles count="2">
    <cellStyle name="Normal" xfId="1" xr:uid="{00000000-0005-0000-0000-000000000000}"/>
    <cellStyle name="Standaard" xfId="0" builtinId="0"/>
  </cellStyles>
  <dxfs count="2">
    <dxf>
      <fill>
        <patternFill>
          <bgColor rgb="FFF4CCCC"/>
        </patternFill>
      </fill>
    </dxf>
    <dxf>
      <fill>
        <patternFill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ernleveringTable" displayName="KernleveringTable" ref="A4:U18">
  <tableColumns count="21">
    <tableColumn id="1" xr3:uid="{00000000-0010-0000-0000-000001000000}" name="Code"/>
    <tableColumn id="2" xr3:uid="{00000000-0010-0000-0000-000002000000}" name="Prijscomponent"/>
    <tableColumn id="3" xr3:uid="{00000000-0010-0000-0000-000003000000}" name="Toelichting / PvE-koppeling"/>
    <tableColumn id="4" xr3:uid="{00000000-0010-0000-0000-000004000000}" name="Eenheid"/>
    <tableColumn id="5" xr3:uid="{00000000-0010-0000-0000-000005000000}" name="Aantal J1"/>
    <tableColumn id="6" xr3:uid="{00000000-0010-0000-0000-000006000000}" name="Aantal J2"/>
    <tableColumn id="7" xr3:uid="{00000000-0010-0000-0000-000007000000}" name="Aantal J3"/>
    <tableColumn id="8" xr3:uid="{00000000-0010-0000-0000-000008000000}" name="Aantal J4"/>
    <tableColumn id="9" xr3:uid="{00000000-0010-0000-0000-000009000000}" name="Aantal J5"/>
    <tableColumn id="10" xr3:uid="{00000000-0010-0000-0000-00000A000000}" name="Aantal J6"/>
    <tableColumn id="11" xr3:uid="{00000000-0010-0000-0000-00000B000000}" name="Aantal J7"/>
    <tableColumn id="12" xr3:uid="{00000000-0010-0000-0000-00000C000000}" name="Aantal J8"/>
    <tableColumn id="13" xr3:uid="{00000000-0010-0000-0000-00000D000000}" name="Aantal J9"/>
    <tableColumn id="14" xr3:uid="{00000000-0010-0000-0000-00000E000000}" name="Aantal J10"/>
    <tableColumn id="15" xr3:uid="{00000000-0010-0000-0000-00000F000000}" name="Totaal aantal"/>
    <tableColumn id="16" xr3:uid="{00000000-0010-0000-0000-000010000000}" name="Bruto prijs/eenheid excl. btw"/>
    <tableColumn id="17" xr3:uid="{00000000-0010-0000-0000-000011000000}" name="Korting %"/>
    <tableColumn id="18" xr3:uid="{00000000-0010-0000-0000-000012000000}" name="Netto prijs/eenheid"/>
    <tableColumn id="19" xr3:uid="{00000000-0010-0000-0000-000013000000}" name="TCO J1-J10 excl. btw"/>
    <tableColumn id="20" xr3:uid="{00000000-0010-0000-0000-000014000000}" name="Merk/type/artikelnummer"/>
    <tableColumn id="21" xr3:uid="{00000000-0010-0000-0000-000015000000}" name="Toelichting inschrijv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mplementatieTable" displayName="ImplementatieTable" ref="A4:K11">
  <tableColumns count="11">
    <tableColumn id="1" xr3:uid="{00000000-0010-0000-0100-000001000000}" name="Code"/>
    <tableColumn id="2" xr3:uid="{00000000-0010-0000-0100-000002000000}" name="Prijscomponent"/>
    <tableColumn id="3" xr3:uid="{00000000-0010-0000-0100-000003000000}" name="Toelichting / casuskoppeling"/>
    <tableColumn id="4" xr3:uid="{00000000-0010-0000-0100-000004000000}" name="Eenheid"/>
    <tableColumn id="5" xr3:uid="{00000000-0010-0000-0100-000005000000}" name="Aantal"/>
    <tableColumn id="6" xr3:uid="{00000000-0010-0000-0100-000006000000}" name="Bruto prijs/eenheid excl. btw"/>
    <tableColumn id="7" xr3:uid="{00000000-0010-0000-0100-000007000000}" name="Korting %"/>
    <tableColumn id="8" xr3:uid="{00000000-0010-0000-0100-000008000000}" name="Netto prijs/eenheid"/>
    <tableColumn id="9" xr3:uid="{00000000-0010-0000-0100-000009000000}" name="TCO excl. btw"/>
    <tableColumn id="10" xr3:uid="{00000000-0010-0000-0100-00000A000000}" name="Document/referentie"/>
    <tableColumn id="11" xr3:uid="{00000000-0010-0000-0100-00000B000000}" name="Toelichting inschrijv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nderhoudTable" displayName="OnderhoudTable" ref="A4:U10">
  <tableColumns count="21">
    <tableColumn id="1" xr3:uid="{00000000-0010-0000-0200-000001000000}" name="Code"/>
    <tableColumn id="2" xr3:uid="{00000000-0010-0000-0200-000002000000}" name="Prijscomponent"/>
    <tableColumn id="3" xr3:uid="{00000000-0010-0000-0200-000003000000}" name="Toelichting"/>
    <tableColumn id="4" xr3:uid="{00000000-0010-0000-0200-000004000000}" name="Eenheid"/>
    <tableColumn id="5" xr3:uid="{00000000-0010-0000-0200-000005000000}" name="Tariefbasis"/>
    <tableColumn id="6" xr3:uid="{00000000-0010-0000-0200-000006000000}" name="Aantal J1"/>
    <tableColumn id="7" xr3:uid="{00000000-0010-0000-0200-000007000000}" name="Aantal J2"/>
    <tableColumn id="8" xr3:uid="{00000000-0010-0000-0200-000008000000}" name="Aantal J3"/>
    <tableColumn id="9" xr3:uid="{00000000-0010-0000-0200-000009000000}" name="Aantal J4"/>
    <tableColumn id="10" xr3:uid="{00000000-0010-0000-0200-00000A000000}" name="Aantal J5"/>
    <tableColumn id="11" xr3:uid="{00000000-0010-0000-0200-00000B000000}" name="Aantal J6"/>
    <tableColumn id="12" xr3:uid="{00000000-0010-0000-0200-00000C000000}" name="Aantal J7"/>
    <tableColumn id="13" xr3:uid="{00000000-0010-0000-0200-00000D000000}" name="Aantal J8"/>
    <tableColumn id="14" xr3:uid="{00000000-0010-0000-0200-00000E000000}" name="Aantal J9"/>
    <tableColumn id="15" xr3:uid="{00000000-0010-0000-0200-00000F000000}" name="Aantal J10"/>
    <tableColumn id="16" xr3:uid="{00000000-0010-0000-0200-000010000000}" name="Tarief/eenheid excl. btw"/>
    <tableColumn id="17" xr3:uid="{00000000-0010-0000-0200-000011000000}" name="Korting %"/>
    <tableColumn id="18" xr3:uid="{00000000-0010-0000-0200-000012000000}" name="Netto tarief"/>
    <tableColumn id="19" xr3:uid="{00000000-0010-0000-0200-000013000000}" name="TCO J1-J10 excl. btw"/>
    <tableColumn id="20" xr3:uid="{00000000-0010-0000-0200-000014000000}" name="Servicelevel / condities"/>
    <tableColumn id="21" xr3:uid="{00000000-0010-0000-0200-000015000000}" name="Toelichting inschrijv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servedelenTable" displayName="ReservedelenTable" ref="A4:L17">
  <tableColumns count="12">
    <tableColumn id="1" xr3:uid="{00000000-0010-0000-0300-000001000000}" name="Code"/>
    <tableColumn id="2" xr3:uid="{00000000-0010-0000-0300-000002000000}" name="Onderdeel / referentieprijs"/>
    <tableColumn id="3" xr3:uid="{00000000-0010-0000-0300-000003000000}" name="Toelichting"/>
    <tableColumn id="4" xr3:uid="{00000000-0010-0000-0300-000004000000}" name="Eenheid"/>
    <tableColumn id="5" xr3:uid="{00000000-0010-0000-0300-000005000000}" name="Rekenaantal"/>
    <tableColumn id="6" xr3:uid="{00000000-0010-0000-0300-000006000000}" name="Bruto prijs/eenheid excl. btw"/>
    <tableColumn id="7" xr3:uid="{00000000-0010-0000-0300-000007000000}" name="Korting %"/>
    <tableColumn id="8" xr3:uid="{00000000-0010-0000-0300-000008000000}" name="Netto prijs/eenheid"/>
    <tableColumn id="9" xr3:uid="{00000000-0010-0000-0300-000009000000}" name="Referentiewaarde excl. btw"/>
    <tableColumn id="10" xr3:uid="{00000000-0010-0000-0300-00000A000000}" name="Artikelnummer"/>
    <tableColumn id="11" xr3:uid="{00000000-0010-0000-0300-00000B000000}" name="Levertijd"/>
    <tableColumn id="12" xr3:uid="{00000000-0010-0000-0300-00000C000000}" name="Toelichting inschrijv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OptioneleUnitsTable" displayName="OptioneleUnitsTable" ref="A4:O10">
  <tableColumns count="15">
    <tableColumn id="1" xr3:uid="{00000000-0010-0000-0400-000001000000}" name="Code"/>
    <tableColumn id="2" xr3:uid="{00000000-0010-0000-0400-000002000000}" name="Optie / prijscomponent"/>
    <tableColumn id="3" xr3:uid="{00000000-0010-0000-0400-000003000000}" name="Toelichting"/>
    <tableColumn id="4" xr3:uid="{00000000-0010-0000-0400-000004000000}" name="Eenheid"/>
    <tableColumn id="5" xr3:uid="{00000000-0010-0000-0400-000005000000}" name="Aantal"/>
    <tableColumn id="6" xr3:uid="{00000000-0010-0000-0400-000006000000}" name="Bruto prijs/eenheid excl. btw"/>
    <tableColumn id="7" xr3:uid="{00000000-0010-0000-0400-000007000000}" name="Korting %"/>
    <tableColumn id="8" xr3:uid="{00000000-0010-0000-0400-000008000000}" name="Netto prijs/eenheid"/>
    <tableColumn id="9" xr3:uid="{00000000-0010-0000-0400-000009000000}" name="Eenmalig totaal"/>
    <tableColumn id="10" xr3:uid="{00000000-0010-0000-0400-00000A000000}" name="Aantal servicejaren"/>
    <tableColumn id="11" xr3:uid="{00000000-0010-0000-0400-00000B000000}" name="Tarief onderhoud/jaar excl. btw"/>
    <tableColumn id="12" xr3:uid="{00000000-0010-0000-0400-00000C000000}" name="Service totaal"/>
    <tableColumn id="13" xr3:uid="{00000000-0010-0000-0400-00000D000000}" name="Optionele TCO excl. btw"/>
    <tableColumn id="14" xr3:uid="{00000000-0010-0000-0400-00000E000000}" name="Merk/type/artikelnummer"/>
    <tableColumn id="15" xr3:uid="{00000000-0010-0000-0400-00000F000000}" name="Toelichting inschrijv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HerzieningTable" displayName="HerzieningTable" ref="A4:K16">
  <tableColumns count="11">
    <tableColumn id="1" xr3:uid="{00000000-0010-0000-0500-000001000000}" name="Code"/>
    <tableColumn id="2" xr3:uid="{00000000-0010-0000-0500-000002000000}" name="Optie / referentieprijs"/>
    <tableColumn id="3" xr3:uid="{00000000-0010-0000-0500-000003000000}" name="Toelichting"/>
    <tableColumn id="4" xr3:uid="{00000000-0010-0000-0500-000004000000}" name="Eenheid"/>
    <tableColumn id="5" xr3:uid="{00000000-0010-0000-0500-000005000000}" name="Rekenaantal"/>
    <tableColumn id="6" xr3:uid="{00000000-0010-0000-0500-000006000000}" name="Bruto prijs/eenheid excl. btw"/>
    <tableColumn id="7" xr3:uid="{00000000-0010-0000-0500-000007000000}" name="Korting %"/>
    <tableColumn id="8" xr3:uid="{00000000-0010-0000-0500-000008000000}" name="Netto prijs/eenheid"/>
    <tableColumn id="9" xr3:uid="{00000000-0010-0000-0500-000009000000}" name="Optionele referentiewaarde"/>
    <tableColumn id="10" xr3:uid="{00000000-0010-0000-0500-00000A000000}" name="Artikel/conditie"/>
    <tableColumn id="11" xr3:uid="{00000000-0010-0000-0500-00000B000000}" name="Toelichting inschrijv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BetalingTable" displayName="BetalingTable" ref="A4:D11">
  <tableColumns count="4">
    <tableColumn id="1" xr3:uid="{00000000-0010-0000-0600-000001000000}" name="Onderwerp"/>
    <tableColumn id="2" xr3:uid="{00000000-0010-0000-0600-000002000000}" name="Antwoord (Ja/Nee)"/>
    <tableColumn id="3" xr3:uid="{00000000-0010-0000-0600-000003000000}" name="Toelichting / voorwaarde"/>
    <tableColumn id="4" xr3:uid="{00000000-0010-0000-0600-000004000000}" name="Toelichting inschrijv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tabSelected="1" workbookViewId="0">
      <selection activeCell="B18" sqref="B18"/>
    </sheetView>
  </sheetViews>
  <sheetFormatPr defaultRowHeight="14.25"/>
  <cols>
    <col min="1" max="1" width="28" customWidth="1"/>
    <col min="2" max="2" width="34" customWidth="1"/>
    <col min="3" max="4" width="46" customWidth="1"/>
    <col min="5" max="36" width="9" style="12"/>
  </cols>
  <sheetData>
    <row r="1" spans="1:4" ht="26.1" customHeight="1">
      <c r="A1" s="17" t="s">
        <v>0</v>
      </c>
      <c r="B1" s="17"/>
      <c r="C1" s="17"/>
      <c r="D1" s="17"/>
    </row>
    <row r="2" spans="1:4" ht="33.950000000000003" customHeight="1">
      <c r="A2" s="18" t="s">
        <v>1</v>
      </c>
      <c r="B2" s="18"/>
      <c r="C2" s="18"/>
      <c r="D2" s="18"/>
    </row>
    <row r="3" spans="1:4" s="12" customFormat="1">
      <c r="A3" s="14" t="s">
        <v>2</v>
      </c>
      <c r="B3" s="14" t="s">
        <v>3</v>
      </c>
      <c r="C3" s="13"/>
      <c r="D3" s="13"/>
    </row>
    <row r="4" spans="1:4" s="12" customFormat="1">
      <c r="A4" s="14" t="s">
        <v>4</v>
      </c>
      <c r="B4" s="14" t="s">
        <v>5</v>
      </c>
      <c r="C4" s="13"/>
      <c r="D4" s="13"/>
    </row>
    <row r="5" spans="1:4" s="12" customFormat="1">
      <c r="A5" s="14" t="s">
        <v>6</v>
      </c>
      <c r="B5" s="14" t="s">
        <v>7</v>
      </c>
      <c r="C5" s="13"/>
      <c r="D5" s="13"/>
    </row>
    <row r="6" spans="1:4" s="12" customFormat="1">
      <c r="A6" s="14" t="s">
        <v>8</v>
      </c>
      <c r="B6" s="14" t="s">
        <v>9</v>
      </c>
      <c r="C6" s="13"/>
      <c r="D6" s="13"/>
    </row>
    <row r="7" spans="1:4" s="12" customFormat="1">
      <c r="A7" s="14" t="s">
        <v>10</v>
      </c>
      <c r="B7" s="14" t="s">
        <v>414</v>
      </c>
      <c r="C7" s="13"/>
      <c r="D7" s="13"/>
    </row>
    <row r="8" spans="1:4" s="12" customFormat="1">
      <c r="A8" s="14" t="s">
        <v>11</v>
      </c>
      <c r="B8" s="14" t="s">
        <v>12</v>
      </c>
      <c r="C8" s="13"/>
      <c r="D8" s="13"/>
    </row>
    <row r="9" spans="1:4" s="12" customFormat="1">
      <c r="A9" s="14" t="s">
        <v>13</v>
      </c>
      <c r="B9" s="14"/>
      <c r="C9" s="13" t="s">
        <v>14</v>
      </c>
      <c r="D9" s="13"/>
    </row>
    <row r="10" spans="1:4" s="12" customFormat="1">
      <c r="A10" s="14" t="s">
        <v>15</v>
      </c>
      <c r="B10" s="14"/>
      <c r="C10" s="13"/>
      <c r="D10" s="13"/>
    </row>
    <row r="11" spans="1:4" s="12" customFormat="1">
      <c r="A11" s="14" t="s">
        <v>16</v>
      </c>
      <c r="B11" s="14"/>
      <c r="C11" s="13"/>
      <c r="D11" s="13"/>
    </row>
    <row r="12" spans="1:4" s="12" customFormat="1">
      <c r="A12" s="14" t="s">
        <v>17</v>
      </c>
      <c r="B12" s="14"/>
      <c r="C12" s="13"/>
      <c r="D12" s="13"/>
    </row>
    <row r="13" spans="1:4" s="12" customFormat="1">
      <c r="A13" s="14" t="s">
        <v>18</v>
      </c>
      <c r="B13" s="14"/>
      <c r="C13" s="13"/>
      <c r="D13" s="13"/>
    </row>
    <row r="14" spans="1:4" s="12" customFormat="1">
      <c r="A14" s="13"/>
      <c r="B14" s="13"/>
      <c r="C14" s="13"/>
      <c r="D14" s="13"/>
    </row>
    <row r="15" spans="1:4" ht="36" customHeight="1">
      <c r="A15" s="3" t="s">
        <v>19</v>
      </c>
      <c r="B15" s="3" t="s">
        <v>20</v>
      </c>
      <c r="C15" s="3" t="s">
        <v>21</v>
      </c>
      <c r="D15" s="3" t="s">
        <v>22</v>
      </c>
    </row>
    <row r="16" spans="1:4" s="12" customFormat="1" ht="25.5">
      <c r="A16" s="14" t="s">
        <v>23</v>
      </c>
      <c r="B16" s="14" t="s">
        <v>416</v>
      </c>
      <c r="C16" s="14" t="s">
        <v>24</v>
      </c>
      <c r="D16" s="14" t="s">
        <v>25</v>
      </c>
    </row>
    <row r="17" spans="1:4" s="12" customFormat="1" ht="25.5">
      <c r="A17" s="14" t="s">
        <v>26</v>
      </c>
      <c r="B17" s="14" t="s">
        <v>417</v>
      </c>
      <c r="C17" s="14" t="s">
        <v>27</v>
      </c>
      <c r="D17" s="14" t="s">
        <v>28</v>
      </c>
    </row>
    <row r="18" spans="1:4" s="12" customFormat="1">
      <c r="A18" s="14" t="s">
        <v>29</v>
      </c>
      <c r="B18" s="14" t="s">
        <v>30</v>
      </c>
      <c r="C18" s="14" t="s">
        <v>27</v>
      </c>
      <c r="D18" s="14" t="s">
        <v>31</v>
      </c>
    </row>
    <row r="19" spans="1:4" s="12" customFormat="1">
      <c r="A19" s="14" t="s">
        <v>32</v>
      </c>
      <c r="B19" s="14" t="s">
        <v>33</v>
      </c>
      <c r="C19" s="14" t="s">
        <v>24</v>
      </c>
      <c r="D19" s="14" t="s">
        <v>34</v>
      </c>
    </row>
    <row r="20" spans="1:4" s="12" customFormat="1" ht="38.25">
      <c r="A20" s="14" t="s">
        <v>35</v>
      </c>
      <c r="B20" s="14" t="s">
        <v>36</v>
      </c>
      <c r="C20" s="14" t="s">
        <v>27</v>
      </c>
      <c r="D20" s="14" t="s">
        <v>37</v>
      </c>
    </row>
    <row r="21" spans="1:4" s="12" customFormat="1" ht="25.5">
      <c r="A21" s="14" t="s">
        <v>38</v>
      </c>
      <c r="B21" s="14" t="s">
        <v>39</v>
      </c>
      <c r="C21" s="14" t="s">
        <v>40</v>
      </c>
      <c r="D21" s="14" t="s">
        <v>41</v>
      </c>
    </row>
    <row r="22" spans="1:4" s="12" customFormat="1">
      <c r="A22" s="14" t="s">
        <v>42</v>
      </c>
      <c r="B22" s="14" t="s">
        <v>43</v>
      </c>
      <c r="C22" s="14" t="s">
        <v>44</v>
      </c>
      <c r="D22" s="14" t="s">
        <v>45</v>
      </c>
    </row>
    <row r="23" spans="1:4" s="12" customFormat="1"/>
    <row r="24" spans="1:4" s="12" customFormat="1"/>
    <row r="25" spans="1:4" s="12" customFormat="1"/>
    <row r="26" spans="1:4" s="12" customFormat="1"/>
    <row r="27" spans="1:4" s="12" customFormat="1"/>
    <row r="28" spans="1:4" s="12" customFormat="1"/>
    <row r="29" spans="1:4" s="12" customFormat="1"/>
    <row r="30" spans="1:4" s="12" customFormat="1"/>
    <row r="31" spans="1:4" s="12" customFormat="1"/>
    <row r="32" spans="1:4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</sheetData>
  <mergeCells count="2">
    <mergeCell ref="A1:D1"/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3"/>
  <sheetViews>
    <sheetView workbookViewId="0">
      <selection activeCell="D27" sqref="D27"/>
    </sheetView>
  </sheetViews>
  <sheetFormatPr defaultRowHeight="14.25"/>
  <cols>
    <col min="1" max="1" width="44" customWidth="1"/>
    <col min="2" max="2" width="24" customWidth="1"/>
    <col min="3" max="3" width="22" customWidth="1"/>
    <col min="4" max="4" width="46" customWidth="1"/>
    <col min="5" max="5" width="18" customWidth="1"/>
    <col min="6" max="31" width="9" style="12"/>
  </cols>
  <sheetData>
    <row r="1" spans="1:5" ht="26.1" customHeight="1">
      <c r="A1" s="17" t="s">
        <v>90</v>
      </c>
      <c r="B1" s="17"/>
      <c r="C1" s="17"/>
      <c r="D1" s="17"/>
      <c r="E1" s="17"/>
    </row>
    <row r="2" spans="1:5" ht="33.950000000000003" customHeight="1">
      <c r="A2" s="18" t="s">
        <v>361</v>
      </c>
      <c r="B2" s="18"/>
      <c r="C2" s="18"/>
      <c r="D2" s="18"/>
      <c r="E2" s="18"/>
    </row>
    <row r="3" spans="1:5">
      <c r="A3" s="1"/>
      <c r="B3" s="1"/>
      <c r="C3" s="1"/>
      <c r="D3" s="1"/>
      <c r="E3" s="1"/>
    </row>
    <row r="4" spans="1:5" ht="36" customHeight="1">
      <c r="A4" s="3" t="s">
        <v>362</v>
      </c>
      <c r="B4" s="3" t="s">
        <v>363</v>
      </c>
      <c r="C4" s="3" t="s">
        <v>364</v>
      </c>
      <c r="D4" s="3" t="s">
        <v>50</v>
      </c>
      <c r="E4" s="3" t="s">
        <v>365</v>
      </c>
    </row>
    <row r="5" spans="1:5">
      <c r="A5" s="1" t="s">
        <v>366</v>
      </c>
      <c r="B5" s="1" t="s">
        <v>367</v>
      </c>
      <c r="C5" s="8">
        <f>'1 Kernlevering'!S20</f>
        <v>0</v>
      </c>
      <c r="D5" s="1" t="s">
        <v>368</v>
      </c>
      <c r="E5" s="11" t="str">
        <f>IF(C5&gt;0,"OK","Te controleren")</f>
        <v>Te controleren</v>
      </c>
    </row>
    <row r="6" spans="1:5">
      <c r="A6" s="1" t="s">
        <v>369</v>
      </c>
      <c r="B6" s="1" t="s">
        <v>367</v>
      </c>
      <c r="C6" s="8">
        <f>'2 Implementatie'!I13</f>
        <v>0</v>
      </c>
      <c r="D6" s="1" t="s">
        <v>370</v>
      </c>
      <c r="E6" s="11" t="str">
        <f>IF(C6&gt;0,"OK","Te controleren")</f>
        <v>Te controleren</v>
      </c>
    </row>
    <row r="7" spans="1:5">
      <c r="A7" s="1" t="s">
        <v>371</v>
      </c>
      <c r="B7" s="1" t="s">
        <v>372</v>
      </c>
      <c r="C7" s="8">
        <f>'3 Onderhoud 10 jaar'!S12</f>
        <v>0</v>
      </c>
      <c r="D7" s="1" t="s">
        <v>373</v>
      </c>
      <c r="E7" s="11" t="str">
        <f>IF(C7&gt;0,"OK","Te controleren")</f>
        <v>Te controleren</v>
      </c>
    </row>
    <row r="8" spans="1:5">
      <c r="A8" s="1" t="s">
        <v>374</v>
      </c>
      <c r="B8" s="1" t="s">
        <v>375</v>
      </c>
      <c r="C8" s="8">
        <f>SUM(C5:C7)</f>
        <v>0</v>
      </c>
      <c r="D8" s="1" t="s">
        <v>376</v>
      </c>
      <c r="E8" s="11" t="str">
        <f>IF(C8&gt;0,"OK","Niet OK")</f>
        <v>Niet OK</v>
      </c>
    </row>
    <row r="9" spans="1:5">
      <c r="A9" s="1" t="s">
        <v>377</v>
      </c>
      <c r="B9" s="1" t="s">
        <v>378</v>
      </c>
      <c r="C9" s="8">
        <f>C8*Uitgangspunten!$B$10</f>
        <v>0</v>
      </c>
      <c r="D9" s="1" t="s">
        <v>379</v>
      </c>
      <c r="E9" s="11" t="str">
        <f>"Informatief"</f>
        <v>Informatief</v>
      </c>
    </row>
    <row r="10" spans="1:5">
      <c r="A10" s="1" t="s">
        <v>380</v>
      </c>
      <c r="B10" s="1" t="s">
        <v>378</v>
      </c>
      <c r="C10" s="8">
        <f>C8+C9</f>
        <v>0</v>
      </c>
      <c r="D10" s="1" t="s">
        <v>379</v>
      </c>
      <c r="E10" s="11" t="str">
        <f>"Informatief"</f>
        <v>Informatief</v>
      </c>
    </row>
    <row r="11" spans="1:5">
      <c r="A11" s="1"/>
      <c r="B11" s="1"/>
      <c r="C11" s="1"/>
      <c r="D11" s="1"/>
      <c r="E11" s="1"/>
    </row>
    <row r="12" spans="1:5" ht="36" customHeight="1">
      <c r="A12" s="3" t="s">
        <v>381</v>
      </c>
      <c r="B12" s="3" t="s">
        <v>382</v>
      </c>
      <c r="C12" s="3" t="s">
        <v>364</v>
      </c>
      <c r="D12" s="3" t="s">
        <v>50</v>
      </c>
      <c r="E12" s="3" t="s">
        <v>365</v>
      </c>
    </row>
    <row r="13" spans="1:5">
      <c r="A13" s="1" t="s">
        <v>383</v>
      </c>
      <c r="B13" s="1" t="s">
        <v>384</v>
      </c>
      <c r="C13" s="8">
        <f>'4 Reservedelen ref.'!I19</f>
        <v>0</v>
      </c>
      <c r="D13" s="1" t="s">
        <v>385</v>
      </c>
      <c r="E13" s="11" t="str">
        <f>IF(C13&gt;0,"OK","Te controleren")</f>
        <v>Te controleren</v>
      </c>
    </row>
    <row r="14" spans="1:5">
      <c r="A14" s="1" t="s">
        <v>124</v>
      </c>
      <c r="B14" s="1" t="s">
        <v>386</v>
      </c>
      <c r="C14" s="8">
        <f>'5 Optionele units'!M12</f>
        <v>0</v>
      </c>
      <c r="D14" s="1" t="s">
        <v>387</v>
      </c>
      <c r="E14" s="11" t="str">
        <f>IF(C14&gt;0,"OK","Te controleren")</f>
        <v>Te controleren</v>
      </c>
    </row>
    <row r="15" spans="1:5">
      <c r="A15" s="1" t="s">
        <v>388</v>
      </c>
      <c r="B15" s="1" t="s">
        <v>386</v>
      </c>
      <c r="C15" s="8">
        <f>'6 Opties herziening'!I18</f>
        <v>0</v>
      </c>
      <c r="D15" s="1" t="s">
        <v>389</v>
      </c>
      <c r="E15" s="11" t="str">
        <f>IF(C15&gt;0,"OK","Te controleren")</f>
        <v>Te controleren</v>
      </c>
    </row>
    <row r="16" spans="1:5">
      <c r="A16" s="1" t="s">
        <v>390</v>
      </c>
      <c r="B16" s="1" t="s">
        <v>391</v>
      </c>
      <c r="C16" s="8">
        <f>SUM(C13:C15)</f>
        <v>0</v>
      </c>
      <c r="D16" s="1" t="s">
        <v>392</v>
      </c>
      <c r="E16" s="11" t="str">
        <f>IF(C16&gt;=0,"OK","Niet OK")</f>
        <v>OK</v>
      </c>
    </row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</sheetData>
  <mergeCells count="2">
    <mergeCell ref="A1:E1"/>
    <mergeCell ref="A2:E2"/>
  </mergeCells>
  <conditionalFormatting sqref="E5:E16">
    <cfRule type="expression" dxfId="1" priority="1">
      <formula>E5="OK"</formula>
    </cfRule>
    <cfRule type="expression" dxfId="0" priority="2">
      <formula>OR(E5="Niet OK",E5="Te controleren")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76"/>
  <sheetViews>
    <sheetView workbookViewId="0">
      <selection activeCell="A19" sqref="A19"/>
    </sheetView>
  </sheetViews>
  <sheetFormatPr defaultRowHeight="14.25"/>
  <cols>
    <col min="1" max="1" width="42" customWidth="1"/>
    <col min="2" max="2" width="18" customWidth="1"/>
    <col min="3" max="3" width="66" customWidth="1"/>
    <col min="4" max="4" width="46" customWidth="1"/>
    <col min="5" max="36" width="9" style="12"/>
  </cols>
  <sheetData>
    <row r="1" spans="1:4" ht="26.1" customHeight="1">
      <c r="A1" s="17" t="s">
        <v>92</v>
      </c>
      <c r="B1" s="17"/>
      <c r="C1" s="17"/>
      <c r="D1" s="17"/>
    </row>
    <row r="2" spans="1:4" ht="33.950000000000003" customHeight="1">
      <c r="A2" s="18" t="s">
        <v>393</v>
      </c>
      <c r="B2" s="18"/>
      <c r="C2" s="18"/>
      <c r="D2" s="18"/>
    </row>
    <row r="3" spans="1:4">
      <c r="A3" s="1"/>
      <c r="B3" s="1"/>
      <c r="C3" s="1"/>
      <c r="D3" s="1"/>
    </row>
    <row r="4" spans="1:4" ht="36" customHeight="1">
      <c r="A4" s="3" t="s">
        <v>394</v>
      </c>
      <c r="B4" s="3" t="s">
        <v>395</v>
      </c>
      <c r="C4" s="3" t="s">
        <v>396</v>
      </c>
      <c r="D4" s="3" t="s">
        <v>147</v>
      </c>
    </row>
    <row r="5" spans="1:4">
      <c r="A5" s="1" t="s">
        <v>397</v>
      </c>
      <c r="B5" s="2"/>
      <c r="C5" s="1" t="s">
        <v>398</v>
      </c>
      <c r="D5" s="2"/>
    </row>
    <row r="6" spans="1:4">
      <c r="A6" s="1" t="s">
        <v>399</v>
      </c>
      <c r="B6" s="2"/>
      <c r="C6" s="1" t="s">
        <v>400</v>
      </c>
      <c r="D6" s="2"/>
    </row>
    <row r="7" spans="1:4">
      <c r="A7" s="1" t="s">
        <v>401</v>
      </c>
      <c r="B7" s="2"/>
      <c r="C7" s="1" t="s">
        <v>402</v>
      </c>
      <c r="D7" s="2"/>
    </row>
    <row r="8" spans="1:4">
      <c r="A8" s="1" t="s">
        <v>403</v>
      </c>
      <c r="B8" s="2"/>
      <c r="C8" s="1" t="s">
        <v>404</v>
      </c>
      <c r="D8" s="2"/>
    </row>
    <row r="9" spans="1:4">
      <c r="A9" s="1" t="s">
        <v>405</v>
      </c>
      <c r="B9" s="2"/>
      <c r="C9" s="1" t="s">
        <v>406</v>
      </c>
      <c r="D9" s="2"/>
    </row>
    <row r="10" spans="1:4">
      <c r="A10" s="1" t="s">
        <v>407</v>
      </c>
      <c r="B10" s="2"/>
      <c r="C10" s="1" t="s">
        <v>408</v>
      </c>
      <c r="D10" s="2"/>
    </row>
    <row r="11" spans="1:4" ht="25.5">
      <c r="A11" s="1" t="s">
        <v>409</v>
      </c>
      <c r="B11" s="2"/>
      <c r="C11" s="1" t="s">
        <v>410</v>
      </c>
      <c r="D11" s="2"/>
    </row>
    <row r="12" spans="1:4" s="12" customFormat="1"/>
    <row r="13" spans="1:4" s="12" customFormat="1"/>
    <row r="14" spans="1:4" s="12" customFormat="1"/>
    <row r="15" spans="1:4" s="12" customFormat="1"/>
    <row r="16" spans="1:4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</sheetData>
  <mergeCells count="2">
    <mergeCell ref="A1:D1"/>
    <mergeCell ref="A2:D2"/>
  </mergeCells>
  <dataValidations count="1">
    <dataValidation type="list" sqref="B5:B11" xr:uid="{00000000-0002-0000-0A00-000000000000}">
      <formula1>"Ja,Nee"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41"/>
  <sheetViews>
    <sheetView workbookViewId="0">
      <selection activeCell="A26" sqref="A26:XFD26"/>
    </sheetView>
  </sheetViews>
  <sheetFormatPr defaultRowHeight="14.25"/>
  <cols>
    <col min="1" max="1" width="18" customWidth="1"/>
    <col min="2" max="2" width="56" customWidth="1"/>
    <col min="3" max="3" width="70" customWidth="1"/>
    <col min="4" max="35" width="9" style="12"/>
  </cols>
  <sheetData>
    <row r="1" spans="1:3" ht="26.1" customHeight="1">
      <c r="A1" s="17" t="s">
        <v>46</v>
      </c>
      <c r="B1" s="17"/>
      <c r="C1" s="17"/>
    </row>
    <row r="2" spans="1:3" ht="33.950000000000003" customHeight="1">
      <c r="A2" s="18" t="s">
        <v>47</v>
      </c>
      <c r="B2" s="18"/>
      <c r="C2" s="18"/>
    </row>
    <row r="3" spans="1:3" s="12" customFormat="1">
      <c r="A3" s="13"/>
      <c r="B3" s="13"/>
      <c r="C3" s="13"/>
    </row>
    <row r="4" spans="1:3" ht="36" customHeight="1">
      <c r="A4" s="3" t="s">
        <v>48</v>
      </c>
      <c r="B4" s="3" t="s">
        <v>49</v>
      </c>
      <c r="C4" s="3" t="s">
        <v>50</v>
      </c>
    </row>
    <row r="5" spans="1:3" ht="25.5">
      <c r="A5" s="1">
        <v>1</v>
      </c>
      <c r="B5" s="1" t="s">
        <v>51</v>
      </c>
      <c r="C5" s="1" t="s">
        <v>52</v>
      </c>
    </row>
    <row r="6" spans="1:3">
      <c r="A6" s="1">
        <v>2</v>
      </c>
      <c r="B6" s="1" t="s">
        <v>53</v>
      </c>
      <c r="C6" s="1" t="s">
        <v>54</v>
      </c>
    </row>
    <row r="7" spans="1:3" ht="25.5">
      <c r="A7" s="1">
        <v>3</v>
      </c>
      <c r="B7" s="1" t="s">
        <v>55</v>
      </c>
      <c r="C7" s="1" t="s">
        <v>56</v>
      </c>
    </row>
    <row r="8" spans="1:3" ht="25.5">
      <c r="A8" s="1">
        <v>4</v>
      </c>
      <c r="B8" s="1" t="s">
        <v>57</v>
      </c>
      <c r="C8" s="1" t="s">
        <v>58</v>
      </c>
    </row>
    <row r="9" spans="1:3">
      <c r="A9" s="1">
        <v>5</v>
      </c>
      <c r="B9" s="1" t="s">
        <v>59</v>
      </c>
      <c r="C9" s="1" t="s">
        <v>60</v>
      </c>
    </row>
    <row r="10" spans="1:3" ht="25.5">
      <c r="A10" s="1">
        <v>6</v>
      </c>
      <c r="B10" s="1" t="s">
        <v>61</v>
      </c>
      <c r="C10" s="1" t="s">
        <v>62</v>
      </c>
    </row>
    <row r="11" spans="1:3">
      <c r="A11" s="1">
        <v>7</v>
      </c>
      <c r="B11" s="1" t="s">
        <v>63</v>
      </c>
      <c r="C11" s="1" t="s">
        <v>64</v>
      </c>
    </row>
    <row r="12" spans="1:3" ht="25.5">
      <c r="A12" s="1">
        <v>8</v>
      </c>
      <c r="B12" s="1" t="s">
        <v>65</v>
      </c>
      <c r="C12" s="1" t="s">
        <v>66</v>
      </c>
    </row>
    <row r="13" spans="1:3">
      <c r="A13" s="1">
        <v>9</v>
      </c>
      <c r="B13" s="1" t="s">
        <v>67</v>
      </c>
      <c r="C13" s="1" t="s">
        <v>68</v>
      </c>
    </row>
    <row r="14" spans="1:3" s="12" customFormat="1">
      <c r="A14" s="13"/>
      <c r="B14" s="13"/>
      <c r="C14" s="13"/>
    </row>
    <row r="15" spans="1:3" ht="36" customHeight="1">
      <c r="A15" s="3" t="s">
        <v>69</v>
      </c>
      <c r="B15" s="3" t="s">
        <v>70</v>
      </c>
      <c r="C15" s="3" t="s">
        <v>71</v>
      </c>
    </row>
    <row r="16" spans="1:3">
      <c r="A16" s="1" t="s">
        <v>72</v>
      </c>
      <c r="B16" s="1" t="s">
        <v>73</v>
      </c>
      <c r="C16" s="1" t="s">
        <v>74</v>
      </c>
    </row>
    <row r="17" spans="1:3">
      <c r="A17" s="1" t="s">
        <v>75</v>
      </c>
      <c r="B17" s="1" t="s">
        <v>76</v>
      </c>
      <c r="C17" s="1" t="s">
        <v>77</v>
      </c>
    </row>
    <row r="18" spans="1:3">
      <c r="A18" s="1" t="s">
        <v>78</v>
      </c>
      <c r="B18" s="1" t="s">
        <v>79</v>
      </c>
      <c r="C18" s="1" t="s">
        <v>74</v>
      </c>
    </row>
    <row r="19" spans="1:3">
      <c r="A19" s="1" t="s">
        <v>80</v>
      </c>
      <c r="B19" s="1" t="s">
        <v>81</v>
      </c>
      <c r="C19" s="1" t="s">
        <v>74</v>
      </c>
    </row>
    <row r="20" spans="1:3">
      <c r="A20" s="1" t="s">
        <v>82</v>
      </c>
      <c r="B20" s="1" t="s">
        <v>83</v>
      </c>
      <c r="C20" s="1" t="s">
        <v>74</v>
      </c>
    </row>
    <row r="21" spans="1:3">
      <c r="A21" s="1" t="s">
        <v>84</v>
      </c>
      <c r="B21" s="1" t="s">
        <v>85</v>
      </c>
      <c r="C21" s="1" t="s">
        <v>74</v>
      </c>
    </row>
    <row r="22" spans="1:3">
      <c r="A22" s="1" t="s">
        <v>86</v>
      </c>
      <c r="B22" s="1" t="s">
        <v>87</v>
      </c>
      <c r="C22" s="1" t="s">
        <v>74</v>
      </c>
    </row>
    <row r="23" spans="1:3">
      <c r="A23" s="1" t="s">
        <v>88</v>
      </c>
      <c r="B23" s="1" t="s">
        <v>89</v>
      </c>
      <c r="C23" s="1" t="s">
        <v>74</v>
      </c>
    </row>
    <row r="24" spans="1:3">
      <c r="A24" s="1" t="s">
        <v>90</v>
      </c>
      <c r="B24" s="1" t="s">
        <v>91</v>
      </c>
      <c r="C24" s="1" t="s">
        <v>77</v>
      </c>
    </row>
    <row r="25" spans="1:3">
      <c r="A25" s="1" t="s">
        <v>92</v>
      </c>
      <c r="B25" s="1" t="s">
        <v>93</v>
      </c>
      <c r="C25" s="1" t="s">
        <v>74</v>
      </c>
    </row>
    <row r="26" spans="1:3" s="12" customFormat="1"/>
    <row r="27" spans="1:3" s="12" customFormat="1"/>
    <row r="28" spans="1:3" s="12" customFormat="1"/>
    <row r="29" spans="1:3" s="12" customFormat="1"/>
    <row r="30" spans="1:3" s="12" customFormat="1"/>
    <row r="31" spans="1:3" s="12" customFormat="1"/>
    <row r="32" spans="1:3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6"/>
  <sheetViews>
    <sheetView workbookViewId="0">
      <selection activeCell="D22" sqref="D22"/>
    </sheetView>
  </sheetViews>
  <sheetFormatPr defaultRowHeight="14.25"/>
  <cols>
    <col min="1" max="1" width="42" customWidth="1"/>
    <col min="2" max="2" width="14" customWidth="1"/>
    <col min="3" max="11" width="10" customWidth="1"/>
    <col min="12" max="12" width="12" customWidth="1"/>
    <col min="13" max="34" width="9" style="12"/>
  </cols>
  <sheetData>
    <row r="1" spans="1:12" ht="26.1" customHeight="1">
      <c r="A1" s="17" t="s">
        <v>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3.950000000000003" customHeight="1">
      <c r="A2" s="18" t="s">
        <v>94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36" customHeight="1">
      <c r="A4" s="3" t="s">
        <v>95</v>
      </c>
      <c r="B4" s="3" t="s">
        <v>20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5.5">
      <c r="A5" s="1" t="s">
        <v>6</v>
      </c>
      <c r="B5" s="1" t="s">
        <v>7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" t="s">
        <v>4</v>
      </c>
      <c r="B6" s="1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" t="s">
        <v>2</v>
      </c>
      <c r="B7" s="1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5.5">
      <c r="A8" s="1" t="s">
        <v>96</v>
      </c>
      <c r="B8" s="1" t="s">
        <v>97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" t="s">
        <v>98</v>
      </c>
      <c r="B9" s="4">
        <v>10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" t="s">
        <v>99</v>
      </c>
      <c r="B10" s="4">
        <v>0.21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" t="s">
        <v>100</v>
      </c>
      <c r="B11" s="4">
        <v>26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>
      <c r="A12" s="1" t="s">
        <v>101</v>
      </c>
      <c r="B12" s="4">
        <v>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1" t="s">
        <v>102</v>
      </c>
      <c r="B13" s="4">
        <v>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" t="s">
        <v>103</v>
      </c>
      <c r="B14" s="4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" t="s">
        <v>104</v>
      </c>
      <c r="B15" s="4">
        <v>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1" t="s">
        <v>105</v>
      </c>
      <c r="B16" s="4">
        <v>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>
      <c r="A17" s="1" t="s">
        <v>106</v>
      </c>
      <c r="B17" s="4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>
      <c r="A18" s="1" t="s">
        <v>107</v>
      </c>
      <c r="B18" s="1" t="s">
        <v>108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s="12" customForma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36" customHeight="1">
      <c r="A20" s="3" t="s">
        <v>109</v>
      </c>
      <c r="B20" s="3" t="s">
        <v>110</v>
      </c>
      <c r="C20" s="3" t="s">
        <v>111</v>
      </c>
      <c r="D20" s="3" t="s">
        <v>112</v>
      </c>
      <c r="E20" s="3" t="s">
        <v>113</v>
      </c>
      <c r="F20" s="3" t="s">
        <v>114</v>
      </c>
      <c r="G20" s="3" t="s">
        <v>115</v>
      </c>
      <c r="H20" s="3" t="s">
        <v>116</v>
      </c>
      <c r="I20" s="3" t="s">
        <v>117</v>
      </c>
      <c r="J20" s="3" t="s">
        <v>118</v>
      </c>
      <c r="K20" s="3" t="s">
        <v>119</v>
      </c>
      <c r="L20" s="3" t="s">
        <v>120</v>
      </c>
    </row>
    <row r="21" spans="1:12">
      <c r="A21" s="1" t="s">
        <v>121</v>
      </c>
      <c r="B21" s="4">
        <v>26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5">
        <f>SUM(B21:K21)</f>
        <v>26</v>
      </c>
    </row>
    <row r="22" spans="1:12">
      <c r="A22" s="1" t="s">
        <v>122</v>
      </c>
      <c r="B22" s="4">
        <v>0</v>
      </c>
      <c r="C22" s="4">
        <v>0</v>
      </c>
      <c r="D22" s="4">
        <v>26</v>
      </c>
      <c r="E22" s="4">
        <v>26</v>
      </c>
      <c r="F22" s="4">
        <v>26</v>
      </c>
      <c r="G22" s="4">
        <v>26</v>
      </c>
      <c r="H22" s="4">
        <v>26</v>
      </c>
      <c r="I22" s="4">
        <v>26</v>
      </c>
      <c r="J22" s="4">
        <v>26</v>
      </c>
      <c r="K22" s="4">
        <v>26</v>
      </c>
      <c r="L22" s="5">
        <f>SUM(B22:K22)</f>
        <v>208</v>
      </c>
    </row>
    <row r="23" spans="1:12">
      <c r="A23" s="1" t="s">
        <v>123</v>
      </c>
      <c r="B23" s="4">
        <v>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5">
        <f>SUM(B23:K23)</f>
        <v>3</v>
      </c>
    </row>
    <row r="24" spans="1:12">
      <c r="A24" s="1" t="s">
        <v>124</v>
      </c>
      <c r="B24" s="4">
        <v>2</v>
      </c>
      <c r="C24" s="4">
        <v>2</v>
      </c>
      <c r="D24" s="4">
        <v>2</v>
      </c>
      <c r="E24" s="4">
        <v>2</v>
      </c>
      <c r="F24" s="4">
        <v>2</v>
      </c>
      <c r="G24" s="4">
        <v>2</v>
      </c>
      <c r="H24" s="4">
        <v>2</v>
      </c>
      <c r="I24" s="4">
        <v>2</v>
      </c>
      <c r="J24" s="4">
        <v>2</v>
      </c>
      <c r="K24" s="4">
        <v>2</v>
      </c>
      <c r="L24" s="5">
        <f>SUM(B24:K24)</f>
        <v>20</v>
      </c>
    </row>
    <row r="25" spans="1:12">
      <c r="A25" s="1" t="s">
        <v>125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5">
        <f>SUM(B25:K25)</f>
        <v>10</v>
      </c>
    </row>
    <row r="26" spans="1:12" s="12" customFormat="1"/>
    <row r="27" spans="1:12" s="12" customFormat="1"/>
    <row r="28" spans="1:12" s="12" customFormat="1"/>
    <row r="29" spans="1:12" s="12" customFormat="1"/>
    <row r="30" spans="1:12" s="12" customFormat="1"/>
    <row r="31" spans="1:12" s="12" customFormat="1"/>
    <row r="32" spans="1:1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27"/>
  <sheetViews>
    <sheetView workbookViewId="0">
      <selection activeCell="P5" sqref="P5"/>
    </sheetView>
  </sheetViews>
  <sheetFormatPr defaultRowHeight="14.25"/>
  <cols>
    <col min="1" max="1" width="8" customWidth="1"/>
    <col min="2" max="2" width="34" customWidth="1"/>
    <col min="3" max="3" width="60" customWidth="1"/>
    <col min="4" max="4" width="14" customWidth="1"/>
    <col min="5" max="5" width="10" customWidth="1"/>
    <col min="6" max="14" width="10" hidden="1" customWidth="1"/>
    <col min="15" max="15" width="12" customWidth="1"/>
    <col min="16" max="16" width="18" customWidth="1"/>
    <col min="17" max="17" width="12" customWidth="1"/>
    <col min="18" max="18" width="18" customWidth="1"/>
    <col min="19" max="19" width="20" customWidth="1"/>
    <col min="20" max="20" width="26" customWidth="1"/>
    <col min="21" max="21" width="42" customWidth="1"/>
    <col min="22" max="36" width="9" style="12"/>
  </cols>
  <sheetData>
    <row r="1" spans="1:21" ht="26.1" customHeight="1">
      <c r="A1" s="17" t="s">
        <v>78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33.950000000000003" customHeight="1">
      <c r="A2" s="18" t="s">
        <v>126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6" customHeight="1">
      <c r="A4" s="3" t="s">
        <v>127</v>
      </c>
      <c r="B4" s="3" t="s">
        <v>128</v>
      </c>
      <c r="C4" s="3" t="s">
        <v>129</v>
      </c>
      <c r="D4" s="3" t="s">
        <v>130</v>
      </c>
      <c r="E4" s="3" t="s">
        <v>131</v>
      </c>
      <c r="F4" s="3" t="s">
        <v>132</v>
      </c>
      <c r="G4" s="3" t="s">
        <v>133</v>
      </c>
      <c r="H4" s="3" t="s">
        <v>134</v>
      </c>
      <c r="I4" s="3" t="s">
        <v>135</v>
      </c>
      <c r="J4" s="3" t="s">
        <v>136</v>
      </c>
      <c r="K4" s="3" t="s">
        <v>137</v>
      </c>
      <c r="L4" s="3" t="s">
        <v>138</v>
      </c>
      <c r="M4" s="3" t="s">
        <v>139</v>
      </c>
      <c r="N4" s="3" t="s">
        <v>140</v>
      </c>
      <c r="O4" s="3" t="s">
        <v>141</v>
      </c>
      <c r="P4" s="3" t="s">
        <v>142</v>
      </c>
      <c r="Q4" s="3" t="s">
        <v>143</v>
      </c>
      <c r="R4" s="3" t="s">
        <v>144</v>
      </c>
      <c r="S4" s="3" t="s">
        <v>145</v>
      </c>
      <c r="T4" s="3" t="s">
        <v>146</v>
      </c>
      <c r="U4" s="3" t="s">
        <v>147</v>
      </c>
    </row>
    <row r="5" spans="1:21">
      <c r="A5" s="1" t="s">
        <v>148</v>
      </c>
      <c r="B5" s="1" t="s">
        <v>149</v>
      </c>
      <c r="C5" s="1" t="s">
        <v>150</v>
      </c>
      <c r="D5" s="1" t="s">
        <v>151</v>
      </c>
      <c r="E5" s="5">
        <f>Uitgangspunten!$B$21</f>
        <v>26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f t="shared" ref="O5:O18" si="0">SUM(E5:N5)</f>
        <v>26</v>
      </c>
      <c r="P5" s="6"/>
      <c r="Q5" s="7">
        <v>0</v>
      </c>
      <c r="R5" s="8" t="str">
        <f t="shared" ref="R5:R18" si="1">IF(P5="","",P5*(1-N(Q5)))</f>
        <v/>
      </c>
      <c r="S5" s="8">
        <f t="shared" ref="S5:S18" si="2">O5*N(R5)</f>
        <v>0</v>
      </c>
      <c r="T5" s="2"/>
      <c r="U5" s="2"/>
    </row>
    <row r="6" spans="1:21" ht="25.5">
      <c r="A6" s="1" t="s">
        <v>152</v>
      </c>
      <c r="B6" s="1" t="s">
        <v>153</v>
      </c>
      <c r="C6" s="1" t="s">
        <v>154</v>
      </c>
      <c r="D6" s="1" t="s">
        <v>151</v>
      </c>
      <c r="E6" s="5">
        <f>Uitgangspunten!$B$21</f>
        <v>26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f t="shared" si="0"/>
        <v>26</v>
      </c>
      <c r="P6" s="6"/>
      <c r="Q6" s="7">
        <v>0</v>
      </c>
      <c r="R6" s="8" t="str">
        <f t="shared" si="1"/>
        <v/>
      </c>
      <c r="S6" s="8">
        <f t="shared" si="2"/>
        <v>0</v>
      </c>
      <c r="T6" s="2"/>
      <c r="U6" s="2"/>
    </row>
    <row r="7" spans="1:21">
      <c r="A7" s="1" t="s">
        <v>155</v>
      </c>
      <c r="B7" s="1" t="s">
        <v>156</v>
      </c>
      <c r="C7" s="1" t="s">
        <v>157</v>
      </c>
      <c r="D7" s="1" t="s">
        <v>158</v>
      </c>
      <c r="E7" s="5">
        <f>Uitgangspunten!$B$21</f>
        <v>26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 t="shared" si="0"/>
        <v>26</v>
      </c>
      <c r="P7" s="6"/>
      <c r="Q7" s="7">
        <v>0</v>
      </c>
      <c r="R7" s="8" t="str">
        <f t="shared" si="1"/>
        <v/>
      </c>
      <c r="S7" s="8">
        <f t="shared" si="2"/>
        <v>0</v>
      </c>
      <c r="T7" s="2"/>
      <c r="U7" s="2"/>
    </row>
    <row r="8" spans="1:21">
      <c r="A8" s="1" t="s">
        <v>159</v>
      </c>
      <c r="B8" s="1" t="s">
        <v>160</v>
      </c>
      <c r="C8" s="1" t="s">
        <v>161</v>
      </c>
      <c r="D8" s="1" t="s">
        <v>162</v>
      </c>
      <c r="E8" s="5">
        <f>Uitgangspunten!$B$21</f>
        <v>26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f t="shared" si="0"/>
        <v>26</v>
      </c>
      <c r="P8" s="6"/>
      <c r="Q8" s="7">
        <v>0</v>
      </c>
      <c r="R8" s="8" t="str">
        <f t="shared" si="1"/>
        <v/>
      </c>
      <c r="S8" s="8">
        <f t="shared" si="2"/>
        <v>0</v>
      </c>
      <c r="T8" s="2"/>
      <c r="U8" s="2"/>
    </row>
    <row r="9" spans="1:21">
      <c r="A9" s="1" t="s">
        <v>163</v>
      </c>
      <c r="B9" s="1" t="s">
        <v>164</v>
      </c>
      <c r="C9" s="1" t="s">
        <v>165</v>
      </c>
      <c r="D9" s="1" t="s">
        <v>166</v>
      </c>
      <c r="E9" s="5">
        <f>Uitgangspunten!$B$23</f>
        <v>3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f t="shared" si="0"/>
        <v>3</v>
      </c>
      <c r="P9" s="6"/>
      <c r="Q9" s="7">
        <v>0</v>
      </c>
      <c r="R9" s="8" t="str">
        <f t="shared" si="1"/>
        <v/>
      </c>
      <c r="S9" s="8">
        <f t="shared" si="2"/>
        <v>0</v>
      </c>
      <c r="T9" s="2"/>
      <c r="U9" s="2"/>
    </row>
    <row r="10" spans="1:21" ht="25.5">
      <c r="A10" s="1" t="s">
        <v>167</v>
      </c>
      <c r="B10" s="1" t="s">
        <v>168</v>
      </c>
      <c r="C10" s="1" t="s">
        <v>169</v>
      </c>
      <c r="D10" s="1" t="s">
        <v>151</v>
      </c>
      <c r="E10" s="5">
        <f>Uitgangspunten!$B$21</f>
        <v>26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f t="shared" si="0"/>
        <v>26</v>
      </c>
      <c r="P10" s="6"/>
      <c r="Q10" s="7">
        <v>0</v>
      </c>
      <c r="R10" s="8" t="str">
        <f t="shared" si="1"/>
        <v/>
      </c>
      <c r="S10" s="8">
        <f t="shared" si="2"/>
        <v>0</v>
      </c>
      <c r="T10" s="2"/>
      <c r="U10" s="2"/>
    </row>
    <row r="11" spans="1:21" ht="25.5">
      <c r="A11" s="1" t="s">
        <v>170</v>
      </c>
      <c r="B11" s="1" t="s">
        <v>171</v>
      </c>
      <c r="C11" s="1" t="s">
        <v>172</v>
      </c>
      <c r="D11" s="1" t="s">
        <v>151</v>
      </c>
      <c r="E11" s="5">
        <f>Uitgangspunten!$B$21</f>
        <v>26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f t="shared" si="0"/>
        <v>26</v>
      </c>
      <c r="P11" s="6"/>
      <c r="Q11" s="7">
        <v>0</v>
      </c>
      <c r="R11" s="8" t="str">
        <f t="shared" si="1"/>
        <v/>
      </c>
      <c r="S11" s="8">
        <f t="shared" si="2"/>
        <v>0</v>
      </c>
      <c r="T11" s="2"/>
      <c r="U11" s="2"/>
    </row>
    <row r="12" spans="1:21" ht="25.5">
      <c r="A12" s="1" t="s">
        <v>173</v>
      </c>
      <c r="B12" s="1" t="s">
        <v>174</v>
      </c>
      <c r="C12" s="1" t="s">
        <v>175</v>
      </c>
      <c r="D12" s="1" t="s">
        <v>151</v>
      </c>
      <c r="E12" s="5">
        <f>Uitgangspunten!$B$21</f>
        <v>26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f t="shared" si="0"/>
        <v>26</v>
      </c>
      <c r="P12" s="6"/>
      <c r="Q12" s="7">
        <v>0</v>
      </c>
      <c r="R12" s="8" t="str">
        <f t="shared" si="1"/>
        <v/>
      </c>
      <c r="S12" s="8">
        <f t="shared" si="2"/>
        <v>0</v>
      </c>
      <c r="T12" s="2"/>
      <c r="U12" s="2"/>
    </row>
    <row r="13" spans="1:21" ht="25.5">
      <c r="A13" s="1" t="s">
        <v>176</v>
      </c>
      <c r="B13" s="1" t="s">
        <v>177</v>
      </c>
      <c r="C13" s="1" t="s">
        <v>178</v>
      </c>
      <c r="D13" s="1" t="s">
        <v>166</v>
      </c>
      <c r="E13" s="5">
        <f>Uitgangspunten!$B$21</f>
        <v>26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f t="shared" si="0"/>
        <v>26</v>
      </c>
      <c r="P13" s="6"/>
      <c r="Q13" s="7">
        <v>0</v>
      </c>
      <c r="R13" s="8" t="str">
        <f t="shared" si="1"/>
        <v/>
      </c>
      <c r="S13" s="8">
        <f t="shared" si="2"/>
        <v>0</v>
      </c>
      <c r="T13" s="2"/>
      <c r="U13" s="2"/>
    </row>
    <row r="14" spans="1:21">
      <c r="A14" s="1" t="s">
        <v>179</v>
      </c>
      <c r="B14" s="1" t="s">
        <v>180</v>
      </c>
      <c r="C14" s="1" t="s">
        <v>181</v>
      </c>
      <c r="D14" s="1" t="s">
        <v>151</v>
      </c>
      <c r="E14" s="5">
        <f>Uitgangspunten!$B$21</f>
        <v>26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 t="shared" si="0"/>
        <v>26</v>
      </c>
      <c r="P14" s="6"/>
      <c r="Q14" s="7">
        <v>0</v>
      </c>
      <c r="R14" s="8" t="str">
        <f t="shared" si="1"/>
        <v/>
      </c>
      <c r="S14" s="8">
        <f t="shared" si="2"/>
        <v>0</v>
      </c>
      <c r="T14" s="2"/>
      <c r="U14" s="2"/>
    </row>
    <row r="15" spans="1:21">
      <c r="A15" s="1" t="s">
        <v>182</v>
      </c>
      <c r="B15" s="1" t="s">
        <v>183</v>
      </c>
      <c r="C15" s="1" t="s">
        <v>184</v>
      </c>
      <c r="D15" s="1" t="s">
        <v>158</v>
      </c>
      <c r="E15" s="5">
        <f>Uitgangspunten!$B$21</f>
        <v>26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 t="shared" si="0"/>
        <v>26</v>
      </c>
      <c r="P15" s="6"/>
      <c r="Q15" s="7">
        <v>0</v>
      </c>
      <c r="R15" s="8" t="str">
        <f t="shared" si="1"/>
        <v/>
      </c>
      <c r="S15" s="8">
        <f t="shared" si="2"/>
        <v>0</v>
      </c>
      <c r="T15" s="2"/>
      <c r="U15" s="2"/>
    </row>
    <row r="16" spans="1:21">
      <c r="A16" s="1" t="s">
        <v>185</v>
      </c>
      <c r="B16" s="1" t="s">
        <v>186</v>
      </c>
      <c r="C16" s="1" t="s">
        <v>187</v>
      </c>
      <c r="D16" s="1" t="s">
        <v>188</v>
      </c>
      <c r="E16" s="5">
        <f>2</f>
        <v>2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0"/>
        <v>2</v>
      </c>
      <c r="P16" s="6"/>
      <c r="Q16" s="7">
        <v>0</v>
      </c>
      <c r="R16" s="8" t="str">
        <f t="shared" si="1"/>
        <v/>
      </c>
      <c r="S16" s="8">
        <f t="shared" si="2"/>
        <v>0</v>
      </c>
      <c r="T16" s="2"/>
      <c r="U16" s="2"/>
    </row>
    <row r="17" spans="1:21">
      <c r="A17" s="1" t="s">
        <v>189</v>
      </c>
      <c r="B17" s="1" t="s">
        <v>190</v>
      </c>
      <c r="C17" s="1" t="s">
        <v>191</v>
      </c>
      <c r="D17" s="1" t="s">
        <v>192</v>
      </c>
      <c r="E17" s="5">
        <f>1</f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0"/>
        <v>1</v>
      </c>
      <c r="P17" s="6"/>
      <c r="Q17" s="7">
        <v>0</v>
      </c>
      <c r="R17" s="8" t="str">
        <f t="shared" si="1"/>
        <v/>
      </c>
      <c r="S17" s="8">
        <f t="shared" si="2"/>
        <v>0</v>
      </c>
      <c r="T17" s="2"/>
      <c r="U17" s="2"/>
    </row>
    <row r="18" spans="1:21" ht="25.5">
      <c r="A18" s="1" t="s">
        <v>193</v>
      </c>
      <c r="B18" s="1" t="s">
        <v>194</v>
      </c>
      <c r="C18" s="1" t="s">
        <v>195</v>
      </c>
      <c r="D18" s="1" t="s">
        <v>192</v>
      </c>
      <c r="E18" s="5">
        <f>1</f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f t="shared" si="0"/>
        <v>1</v>
      </c>
      <c r="P18" s="6"/>
      <c r="Q18" s="7">
        <v>0</v>
      </c>
      <c r="R18" s="8" t="str">
        <f t="shared" si="1"/>
        <v/>
      </c>
      <c r="S18" s="8">
        <f t="shared" si="2"/>
        <v>0</v>
      </c>
      <c r="T18" s="2"/>
      <c r="U18" s="2"/>
    </row>
    <row r="19" spans="1:21" s="12" customForma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5"/>
      <c r="S19" s="15"/>
      <c r="T19" s="13"/>
      <c r="U19" s="13"/>
    </row>
    <row r="20" spans="1:21" s="12" customForma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5" t="s">
        <v>196</v>
      </c>
      <c r="S20" s="16">
        <f>SUM(S5:S18)</f>
        <v>0</v>
      </c>
      <c r="T20" s="13"/>
      <c r="U20" s="13"/>
    </row>
    <row r="21" spans="1:21" s="12" customFormat="1"/>
    <row r="22" spans="1:21" s="12" customFormat="1"/>
    <row r="23" spans="1:21" s="12" customFormat="1"/>
    <row r="24" spans="1:21" s="12" customFormat="1"/>
    <row r="25" spans="1:21" s="12" customFormat="1"/>
    <row r="26" spans="1:21" s="12" customFormat="1"/>
    <row r="27" spans="1:21" s="12" customFormat="1"/>
    <row r="28" spans="1:21" s="12" customFormat="1"/>
    <row r="29" spans="1:21" s="12" customFormat="1"/>
    <row r="30" spans="1:21" s="12" customFormat="1"/>
    <row r="31" spans="1:21" s="12" customFormat="1"/>
    <row r="32" spans="1:21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</sheetData>
  <mergeCells count="2">
    <mergeCell ref="A1:U1"/>
    <mergeCell ref="A2:U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9"/>
  <sheetViews>
    <sheetView workbookViewId="0">
      <selection activeCell="F5" sqref="F5"/>
    </sheetView>
  </sheetViews>
  <sheetFormatPr defaultRowHeight="14.25"/>
  <cols>
    <col min="1" max="1" width="8" customWidth="1"/>
    <col min="2" max="2" width="34" customWidth="1"/>
    <col min="3" max="3" width="62" customWidth="1"/>
    <col min="4" max="4" width="14" customWidth="1"/>
    <col min="5" max="5" width="10" customWidth="1"/>
    <col min="6" max="6" width="20" customWidth="1"/>
    <col min="7" max="7" width="12" customWidth="1"/>
    <col min="8" max="9" width="18" customWidth="1"/>
    <col min="10" max="10" width="28" customWidth="1"/>
    <col min="11" max="11" width="44" customWidth="1"/>
  </cols>
  <sheetData>
    <row r="1" spans="1:11" ht="26.1" customHeight="1">
      <c r="A1" s="17" t="s">
        <v>80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3.950000000000003" customHeight="1">
      <c r="A2" s="18" t="s">
        <v>197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6" customHeight="1">
      <c r="A4" s="3" t="s">
        <v>127</v>
      </c>
      <c r="B4" s="3" t="s">
        <v>128</v>
      </c>
      <c r="C4" s="3" t="s">
        <v>198</v>
      </c>
      <c r="D4" s="3" t="s">
        <v>130</v>
      </c>
      <c r="E4" s="3" t="s">
        <v>199</v>
      </c>
      <c r="F4" s="3" t="s">
        <v>142</v>
      </c>
      <c r="G4" s="3" t="s">
        <v>143</v>
      </c>
      <c r="H4" s="3" t="s">
        <v>144</v>
      </c>
      <c r="I4" s="3" t="s">
        <v>200</v>
      </c>
      <c r="J4" s="3" t="s">
        <v>201</v>
      </c>
      <c r="K4" s="3" t="s">
        <v>147</v>
      </c>
    </row>
    <row r="5" spans="1:11">
      <c r="A5" s="1" t="s">
        <v>202</v>
      </c>
      <c r="B5" s="1" t="s">
        <v>203</v>
      </c>
      <c r="C5" s="1" t="s">
        <v>204</v>
      </c>
      <c r="D5" s="1" t="s">
        <v>192</v>
      </c>
      <c r="E5" s="4">
        <v>1</v>
      </c>
      <c r="F5" s="6"/>
      <c r="G5" s="7">
        <v>0</v>
      </c>
      <c r="H5" s="8" t="str">
        <f t="shared" ref="H5:H11" si="0">IF(F5="","",F5*(1-N(G5)))</f>
        <v/>
      </c>
      <c r="I5" s="8">
        <f t="shared" ref="I5:I11" si="1">E5*N(H5)</f>
        <v>0</v>
      </c>
      <c r="J5" s="2"/>
      <c r="K5" s="2"/>
    </row>
    <row r="6" spans="1:11">
      <c r="A6" s="1" t="s">
        <v>205</v>
      </c>
      <c r="B6" s="1" t="s">
        <v>208</v>
      </c>
      <c r="C6" s="1" t="s">
        <v>209</v>
      </c>
      <c r="D6" s="1" t="s">
        <v>166</v>
      </c>
      <c r="E6" s="5">
        <f>Uitgangspunten!$B$11</f>
        <v>26</v>
      </c>
      <c r="F6" s="6"/>
      <c r="G6" s="7">
        <v>0</v>
      </c>
      <c r="H6" s="8" t="str">
        <f t="shared" si="0"/>
        <v/>
      </c>
      <c r="I6" s="8">
        <f t="shared" si="1"/>
        <v>0</v>
      </c>
      <c r="J6" s="2"/>
      <c r="K6" s="2"/>
    </row>
    <row r="7" spans="1:11">
      <c r="A7" s="1" t="s">
        <v>206</v>
      </c>
      <c r="B7" s="1" t="s">
        <v>211</v>
      </c>
      <c r="C7" s="1" t="s">
        <v>212</v>
      </c>
      <c r="D7" s="1" t="s">
        <v>166</v>
      </c>
      <c r="E7" s="5">
        <f>Uitgangspunten!$B$11</f>
        <v>26</v>
      </c>
      <c r="F7" s="6"/>
      <c r="G7" s="7">
        <v>0</v>
      </c>
      <c r="H7" s="8" t="str">
        <f t="shared" si="0"/>
        <v/>
      </c>
      <c r="I7" s="8">
        <f t="shared" si="1"/>
        <v>0</v>
      </c>
      <c r="J7" s="2"/>
      <c r="K7" s="2"/>
    </row>
    <row r="8" spans="1:11">
      <c r="A8" s="1" t="s">
        <v>207</v>
      </c>
      <c r="B8" s="1" t="s">
        <v>214</v>
      </c>
      <c r="C8" s="1" t="s">
        <v>215</v>
      </c>
      <c r="D8" s="1" t="s">
        <v>166</v>
      </c>
      <c r="E8" s="5">
        <f>Uitgangspunten!$B$11</f>
        <v>26</v>
      </c>
      <c r="F8" s="6"/>
      <c r="G8" s="7">
        <v>0</v>
      </c>
      <c r="H8" s="8" t="str">
        <f t="shared" si="0"/>
        <v/>
      </c>
      <c r="I8" s="8">
        <f t="shared" si="1"/>
        <v>0</v>
      </c>
      <c r="J8" s="2"/>
      <c r="K8" s="2"/>
    </row>
    <row r="9" spans="1:11">
      <c r="A9" s="1" t="s">
        <v>210</v>
      </c>
      <c r="B9" s="1" t="s">
        <v>217</v>
      </c>
      <c r="C9" s="1" t="s">
        <v>218</v>
      </c>
      <c r="D9" s="1" t="s">
        <v>192</v>
      </c>
      <c r="E9" s="4">
        <v>1</v>
      </c>
      <c r="F9" s="6"/>
      <c r="G9" s="7">
        <v>0</v>
      </c>
      <c r="H9" s="8" t="str">
        <f t="shared" si="0"/>
        <v/>
      </c>
      <c r="I9" s="8">
        <f t="shared" si="1"/>
        <v>0</v>
      </c>
      <c r="J9" s="2"/>
      <c r="K9" s="2"/>
    </row>
    <row r="10" spans="1:11">
      <c r="A10" s="1" t="s">
        <v>213</v>
      </c>
      <c r="B10" s="1" t="s">
        <v>219</v>
      </c>
      <c r="C10" s="1" t="s">
        <v>220</v>
      </c>
      <c r="D10" s="1" t="s">
        <v>192</v>
      </c>
      <c r="E10" s="4">
        <v>1</v>
      </c>
      <c r="F10" s="6"/>
      <c r="G10" s="7">
        <v>0</v>
      </c>
      <c r="H10" s="8" t="str">
        <f t="shared" si="0"/>
        <v/>
      </c>
      <c r="I10" s="8">
        <f t="shared" si="1"/>
        <v>0</v>
      </c>
      <c r="J10" s="2"/>
      <c r="K10" s="2"/>
    </row>
    <row r="11" spans="1:11">
      <c r="A11" s="1" t="s">
        <v>216</v>
      </c>
      <c r="B11" s="1" t="s">
        <v>221</v>
      </c>
      <c r="C11" s="1" t="s">
        <v>222</v>
      </c>
      <c r="D11" s="1" t="s">
        <v>192</v>
      </c>
      <c r="E11" s="4">
        <v>1</v>
      </c>
      <c r="F11" s="6"/>
      <c r="G11" s="7">
        <v>0</v>
      </c>
      <c r="H11" s="8" t="str">
        <f t="shared" si="0"/>
        <v/>
      </c>
      <c r="I11" s="8">
        <f t="shared" si="1"/>
        <v>0</v>
      </c>
      <c r="J11" s="2"/>
      <c r="K11" s="2"/>
    </row>
    <row r="12" spans="1:11">
      <c r="A12" s="13"/>
      <c r="B12" s="13"/>
      <c r="C12" s="13"/>
      <c r="D12" s="13"/>
      <c r="E12" s="13"/>
      <c r="F12" s="13"/>
      <c r="G12" s="13"/>
      <c r="H12" s="15"/>
      <c r="I12" s="15"/>
      <c r="J12" s="13"/>
      <c r="K12" s="13"/>
    </row>
    <row r="13" spans="1:11" ht="25.5">
      <c r="A13" s="13"/>
      <c r="B13" s="13"/>
      <c r="C13" s="13"/>
      <c r="D13" s="13"/>
      <c r="E13" s="13"/>
      <c r="F13" s="13"/>
      <c r="G13" s="13"/>
      <c r="H13" s="9" t="s">
        <v>223</v>
      </c>
      <c r="I13" s="8">
        <f>SUM(I5:I11)</f>
        <v>0</v>
      </c>
      <c r="J13" s="13"/>
      <c r="K13" s="13"/>
    </row>
    <row r="14" spans="1:11" s="12" customFormat="1"/>
    <row r="15" spans="1:11" s="12" customFormat="1"/>
    <row r="16" spans="1:11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</sheetData>
  <mergeCells count="2">
    <mergeCell ref="A1:K1"/>
    <mergeCell ref="A2:K2"/>
  </mergeCells>
  <phoneticPr fontId="6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6"/>
  <sheetViews>
    <sheetView workbookViewId="0">
      <selection activeCell="A3" sqref="A3"/>
    </sheetView>
  </sheetViews>
  <sheetFormatPr defaultRowHeight="14.25"/>
  <cols>
    <col min="1" max="1" width="8" customWidth="1"/>
    <col min="2" max="2" width="34" customWidth="1"/>
    <col min="3" max="3" width="62" customWidth="1"/>
    <col min="4" max="5" width="14" customWidth="1"/>
    <col min="6" max="15" width="10" customWidth="1"/>
    <col min="16" max="16" width="20" customWidth="1"/>
    <col min="17" max="17" width="12" customWidth="1"/>
    <col min="18" max="18" width="18" customWidth="1"/>
    <col min="19" max="19" width="20" customWidth="1"/>
    <col min="20" max="20" width="28" customWidth="1"/>
    <col min="21" max="21" width="42" customWidth="1"/>
    <col min="22" max="29" width="9" style="12"/>
  </cols>
  <sheetData>
    <row r="1" spans="1:21" ht="26.1" customHeight="1">
      <c r="A1" s="17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33.950000000000003" customHeight="1">
      <c r="A2" s="18" t="s">
        <v>419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6" customHeight="1">
      <c r="A4" s="3" t="s">
        <v>127</v>
      </c>
      <c r="B4" s="3" t="s">
        <v>128</v>
      </c>
      <c r="C4" s="3" t="s">
        <v>50</v>
      </c>
      <c r="D4" s="3" t="s">
        <v>130</v>
      </c>
      <c r="E4" s="3" t="s">
        <v>224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225</v>
      </c>
      <c r="Q4" s="3" t="s">
        <v>143</v>
      </c>
      <c r="R4" s="3" t="s">
        <v>226</v>
      </c>
      <c r="S4" s="3" t="s">
        <v>145</v>
      </c>
      <c r="T4" s="3" t="s">
        <v>227</v>
      </c>
      <c r="U4" s="3" t="s">
        <v>147</v>
      </c>
    </row>
    <row r="5" spans="1:21" ht="25.5">
      <c r="A5" s="1" t="s">
        <v>228</v>
      </c>
      <c r="B5" s="1" t="s">
        <v>229</v>
      </c>
      <c r="C5" s="1" t="s">
        <v>230</v>
      </c>
      <c r="D5" s="1" t="s">
        <v>231</v>
      </c>
      <c r="E5" s="1" t="s">
        <v>232</v>
      </c>
      <c r="F5" s="5">
        <f>Uitgangspunten!$B$22</f>
        <v>0</v>
      </c>
      <c r="G5" s="5">
        <f>Uitgangspunten!$C$22</f>
        <v>0</v>
      </c>
      <c r="H5" s="5">
        <f>Uitgangspunten!$D$22</f>
        <v>26</v>
      </c>
      <c r="I5" s="5">
        <f>Uitgangspunten!$E$22</f>
        <v>26</v>
      </c>
      <c r="J5" s="5">
        <f>Uitgangspunten!$F$22</f>
        <v>26</v>
      </c>
      <c r="K5" s="5">
        <f>Uitgangspunten!$G$22</f>
        <v>26</v>
      </c>
      <c r="L5" s="5">
        <f>Uitgangspunten!$H$22</f>
        <v>26</v>
      </c>
      <c r="M5" s="5">
        <f>Uitgangspunten!$I$22</f>
        <v>26</v>
      </c>
      <c r="N5" s="5">
        <f>Uitgangspunten!$J$22</f>
        <v>26</v>
      </c>
      <c r="O5" s="5">
        <f>Uitgangspunten!$K$22</f>
        <v>26</v>
      </c>
      <c r="P5" s="6"/>
      <c r="Q5" s="7"/>
      <c r="R5" s="8" t="str">
        <f t="shared" ref="R5:R10" si="0">IF(P5="","",P5*(1-N(Q5)))</f>
        <v/>
      </c>
      <c r="S5" s="8">
        <f t="shared" ref="S5:S10" si="1">SUM(F5:O5)*N(R5)</f>
        <v>0</v>
      </c>
      <c r="T5" s="2"/>
      <c r="U5" s="2"/>
    </row>
    <row r="6" spans="1:21">
      <c r="A6" s="1" t="s">
        <v>233</v>
      </c>
      <c r="B6" s="1" t="s">
        <v>234</v>
      </c>
      <c r="C6" s="1" t="s">
        <v>235</v>
      </c>
      <c r="D6" s="1" t="s">
        <v>231</v>
      </c>
      <c r="E6" s="1" t="s">
        <v>232</v>
      </c>
      <c r="F6" s="5">
        <f>Uitgangspunten!$B$22</f>
        <v>0</v>
      </c>
      <c r="G6" s="5">
        <f>Uitgangspunten!$C$22</f>
        <v>0</v>
      </c>
      <c r="H6" s="5">
        <f>Uitgangspunten!$D$22</f>
        <v>26</v>
      </c>
      <c r="I6" s="5">
        <f>Uitgangspunten!$E$22</f>
        <v>26</v>
      </c>
      <c r="J6" s="5">
        <f>Uitgangspunten!$F$22</f>
        <v>26</v>
      </c>
      <c r="K6" s="5">
        <f>Uitgangspunten!$G$22</f>
        <v>26</v>
      </c>
      <c r="L6" s="5">
        <f>Uitgangspunten!$H$22</f>
        <v>26</v>
      </c>
      <c r="M6" s="5">
        <f>Uitgangspunten!$I$22</f>
        <v>26</v>
      </c>
      <c r="N6" s="5">
        <f>Uitgangspunten!$J$22</f>
        <v>26</v>
      </c>
      <c r="O6" s="5">
        <f>Uitgangspunten!$K$22</f>
        <v>26</v>
      </c>
      <c r="P6" s="6"/>
      <c r="Q6" s="7"/>
      <c r="R6" s="8" t="str">
        <f t="shared" si="0"/>
        <v/>
      </c>
      <c r="S6" s="8">
        <f t="shared" si="1"/>
        <v>0</v>
      </c>
      <c r="T6" s="2"/>
      <c r="U6" s="2"/>
    </row>
    <row r="7" spans="1:21" ht="25.5">
      <c r="A7" s="1" t="s">
        <v>236</v>
      </c>
      <c r="B7" s="1" t="s">
        <v>237</v>
      </c>
      <c r="C7" s="1" t="s">
        <v>238</v>
      </c>
      <c r="D7" s="1" t="s">
        <v>231</v>
      </c>
      <c r="E7" s="1" t="s">
        <v>232</v>
      </c>
      <c r="F7" s="5">
        <f>Uitgangspunten!$B$22</f>
        <v>0</v>
      </c>
      <c r="G7" s="5">
        <f>Uitgangspunten!$C$22</f>
        <v>0</v>
      </c>
      <c r="H7" s="5">
        <f>Uitgangspunten!$D$22</f>
        <v>26</v>
      </c>
      <c r="I7" s="5">
        <f>Uitgangspunten!$E$22</f>
        <v>26</v>
      </c>
      <c r="J7" s="5">
        <f>Uitgangspunten!$F$22</f>
        <v>26</v>
      </c>
      <c r="K7" s="5">
        <f>Uitgangspunten!$G$22</f>
        <v>26</v>
      </c>
      <c r="L7" s="5">
        <f>Uitgangspunten!$H$22</f>
        <v>26</v>
      </c>
      <c r="M7" s="5">
        <f>Uitgangspunten!$I$22</f>
        <v>26</v>
      </c>
      <c r="N7" s="5">
        <f>Uitgangspunten!$J$22</f>
        <v>26</v>
      </c>
      <c r="O7" s="5">
        <f>Uitgangspunten!$K$22</f>
        <v>26</v>
      </c>
      <c r="P7" s="6"/>
      <c r="Q7" s="7"/>
      <c r="R7" s="8" t="str">
        <f t="shared" si="0"/>
        <v/>
      </c>
      <c r="S7" s="8">
        <f t="shared" si="1"/>
        <v>0</v>
      </c>
      <c r="T7" s="2"/>
      <c r="U7" s="2"/>
    </row>
    <row r="8" spans="1:21" ht="25.5">
      <c r="A8" s="1" t="s">
        <v>239</v>
      </c>
      <c r="B8" s="1" t="s">
        <v>240</v>
      </c>
      <c r="C8" s="1" t="s">
        <v>241</v>
      </c>
      <c r="D8" s="1" t="s">
        <v>231</v>
      </c>
      <c r="E8" s="1" t="s">
        <v>232</v>
      </c>
      <c r="F8" s="5">
        <f>Uitgangspunten!$B$22</f>
        <v>0</v>
      </c>
      <c r="G8" s="5">
        <f>Uitgangspunten!$C$22</f>
        <v>0</v>
      </c>
      <c r="H8" s="5">
        <f>Uitgangspunten!$D$22</f>
        <v>26</v>
      </c>
      <c r="I8" s="5">
        <f>Uitgangspunten!$E$22</f>
        <v>26</v>
      </c>
      <c r="J8" s="5">
        <f>Uitgangspunten!$F$22</f>
        <v>26</v>
      </c>
      <c r="K8" s="5">
        <f>Uitgangspunten!$G$22</f>
        <v>26</v>
      </c>
      <c r="L8" s="5">
        <f>Uitgangspunten!$H$22</f>
        <v>26</v>
      </c>
      <c r="M8" s="5">
        <f>Uitgangspunten!$I$22</f>
        <v>26</v>
      </c>
      <c r="N8" s="5">
        <f>Uitgangspunten!$J$22</f>
        <v>26</v>
      </c>
      <c r="O8" s="5">
        <f>Uitgangspunten!$K$22</f>
        <v>26</v>
      </c>
      <c r="P8" s="6"/>
      <c r="Q8" s="7"/>
      <c r="R8" s="8" t="str">
        <f t="shared" si="0"/>
        <v/>
      </c>
      <c r="S8" s="8">
        <f t="shared" si="1"/>
        <v>0</v>
      </c>
      <c r="T8" s="2"/>
      <c r="U8" s="2"/>
    </row>
    <row r="9" spans="1:21">
      <c r="A9" s="1" t="s">
        <v>242</v>
      </c>
      <c r="B9" s="1" t="s">
        <v>246</v>
      </c>
      <c r="C9" s="1" t="s">
        <v>247</v>
      </c>
      <c r="D9" s="1" t="s">
        <v>244</v>
      </c>
      <c r="E9" s="1" t="s">
        <v>245</v>
      </c>
      <c r="F9" s="5">
        <f>Uitgangspunten!$B$25</f>
        <v>1</v>
      </c>
      <c r="G9" s="5">
        <f>Uitgangspunten!$C$25</f>
        <v>1</v>
      </c>
      <c r="H9" s="5">
        <f>Uitgangspunten!$D$25</f>
        <v>1</v>
      </c>
      <c r="I9" s="5">
        <f>Uitgangspunten!$E$25</f>
        <v>1</v>
      </c>
      <c r="J9" s="5">
        <f>Uitgangspunten!$F$25</f>
        <v>1</v>
      </c>
      <c r="K9" s="5">
        <f>Uitgangspunten!$G$25</f>
        <v>1</v>
      </c>
      <c r="L9" s="5">
        <f>Uitgangspunten!$H$25</f>
        <v>1</v>
      </c>
      <c r="M9" s="5">
        <f>Uitgangspunten!$I$25</f>
        <v>1</v>
      </c>
      <c r="N9" s="5">
        <f>Uitgangspunten!$J$25</f>
        <v>1</v>
      </c>
      <c r="O9" s="5">
        <f>Uitgangspunten!$K$25</f>
        <v>1</v>
      </c>
      <c r="P9" s="6"/>
      <c r="Q9" s="7"/>
      <c r="R9" s="8" t="str">
        <f t="shared" si="0"/>
        <v/>
      </c>
      <c r="S9" s="8">
        <f t="shared" si="1"/>
        <v>0</v>
      </c>
      <c r="T9" s="2"/>
      <c r="U9" s="2"/>
    </row>
    <row r="10" spans="1:21" ht="25.5">
      <c r="A10" s="1" t="s">
        <v>243</v>
      </c>
      <c r="B10" s="1" t="s">
        <v>248</v>
      </c>
      <c r="C10" s="1" t="s">
        <v>249</v>
      </c>
      <c r="D10" s="1" t="s">
        <v>244</v>
      </c>
      <c r="E10" s="1" t="s">
        <v>245</v>
      </c>
      <c r="F10" s="5">
        <f>Uitgangspunten!$B$25</f>
        <v>1</v>
      </c>
      <c r="G10" s="5">
        <f>Uitgangspunten!$C$25</f>
        <v>1</v>
      </c>
      <c r="H10" s="5">
        <f>Uitgangspunten!$D$25</f>
        <v>1</v>
      </c>
      <c r="I10" s="5">
        <f>Uitgangspunten!$E$25</f>
        <v>1</v>
      </c>
      <c r="J10" s="5">
        <f>Uitgangspunten!$F$25</f>
        <v>1</v>
      </c>
      <c r="K10" s="5">
        <f>Uitgangspunten!$G$25</f>
        <v>1</v>
      </c>
      <c r="L10" s="5">
        <f>Uitgangspunten!$H$25</f>
        <v>1</v>
      </c>
      <c r="M10" s="5">
        <f>Uitgangspunten!$I$25</f>
        <v>1</v>
      </c>
      <c r="N10" s="5">
        <f>Uitgangspunten!$J$25</f>
        <v>1</v>
      </c>
      <c r="O10" s="5">
        <f>Uitgangspunten!$K$25</f>
        <v>1</v>
      </c>
      <c r="P10" s="6"/>
      <c r="Q10" s="7"/>
      <c r="R10" s="8" t="str">
        <f t="shared" si="0"/>
        <v/>
      </c>
      <c r="S10" s="8">
        <f t="shared" si="1"/>
        <v>0</v>
      </c>
      <c r="T10" s="2"/>
      <c r="U10" s="2"/>
    </row>
    <row r="11" spans="1:21" s="12" customForma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5"/>
      <c r="S11" s="15"/>
      <c r="T11" s="13"/>
      <c r="U11" s="13"/>
    </row>
    <row r="12" spans="1:21" ht="25.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9" t="s">
        <v>250</v>
      </c>
      <c r="S12" s="8">
        <f>SUM(S5:S10)</f>
        <v>0</v>
      </c>
      <c r="T12" s="13"/>
      <c r="U12" s="13"/>
    </row>
    <row r="13" spans="1:21" s="12" customFormat="1"/>
    <row r="14" spans="1:21" s="12" customFormat="1"/>
    <row r="15" spans="1:21" s="12" customFormat="1"/>
    <row r="16" spans="1:21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</sheetData>
  <mergeCells count="2">
    <mergeCell ref="A1:U1"/>
    <mergeCell ref="A2:U2"/>
  </mergeCells>
  <phoneticPr fontId="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2"/>
  <sheetViews>
    <sheetView topLeftCell="C1" workbookViewId="0">
      <selection activeCell="G28" sqref="G28"/>
    </sheetView>
  </sheetViews>
  <sheetFormatPr defaultRowHeight="14.25"/>
  <cols>
    <col min="1" max="1" width="8" customWidth="1"/>
    <col min="2" max="2" width="34" customWidth="1"/>
    <col min="3" max="3" width="60" customWidth="1"/>
    <col min="4" max="4" width="14" customWidth="1"/>
    <col min="5" max="5" width="12" customWidth="1"/>
    <col min="6" max="6" width="20" customWidth="1"/>
    <col min="7" max="7" width="12" customWidth="1"/>
    <col min="8" max="8" width="18" customWidth="1"/>
    <col min="9" max="10" width="20" customWidth="1"/>
    <col min="11" max="11" width="18" customWidth="1"/>
    <col min="12" max="12" width="44" customWidth="1"/>
    <col min="13" max="27" width="9" style="12"/>
  </cols>
  <sheetData>
    <row r="1" spans="1:12" ht="26.1" customHeight="1">
      <c r="A1" s="17" t="s">
        <v>251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3.950000000000003" customHeight="1">
      <c r="A2" s="18" t="s">
        <v>415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36" customHeight="1">
      <c r="A4" s="3" t="s">
        <v>127</v>
      </c>
      <c r="B4" s="3" t="s">
        <v>252</v>
      </c>
      <c r="C4" s="3" t="s">
        <v>50</v>
      </c>
      <c r="D4" s="3" t="s">
        <v>130</v>
      </c>
      <c r="E4" s="3" t="s">
        <v>253</v>
      </c>
      <c r="F4" s="3" t="s">
        <v>142</v>
      </c>
      <c r="G4" s="3" t="s">
        <v>143</v>
      </c>
      <c r="H4" s="3" t="s">
        <v>144</v>
      </c>
      <c r="I4" s="3" t="s">
        <v>254</v>
      </c>
      <c r="J4" s="3" t="s">
        <v>255</v>
      </c>
      <c r="K4" s="3" t="s">
        <v>256</v>
      </c>
      <c r="L4" s="3" t="s">
        <v>147</v>
      </c>
    </row>
    <row r="5" spans="1:12">
      <c r="A5" s="1" t="s">
        <v>257</v>
      </c>
      <c r="B5" s="1" t="s">
        <v>258</v>
      </c>
      <c r="C5" s="1" t="s">
        <v>259</v>
      </c>
      <c r="D5" s="1" t="s">
        <v>188</v>
      </c>
      <c r="E5" s="4">
        <v>1</v>
      </c>
      <c r="F5" s="6"/>
      <c r="G5" s="7">
        <v>0</v>
      </c>
      <c r="H5" s="8" t="str">
        <f t="shared" ref="H5:H17" si="0">IF(F5="","",F5*(1-N(G5)))</f>
        <v/>
      </c>
      <c r="I5" s="8">
        <f t="shared" ref="I5:I17" si="1">E5*N(H5)</f>
        <v>0</v>
      </c>
      <c r="J5" s="2"/>
      <c r="K5" s="2"/>
      <c r="L5" s="2"/>
    </row>
    <row r="6" spans="1:12">
      <c r="A6" s="1" t="s">
        <v>260</v>
      </c>
      <c r="B6" s="1" t="s">
        <v>261</v>
      </c>
      <c r="C6" s="1" t="s">
        <v>262</v>
      </c>
      <c r="D6" s="1" t="s">
        <v>188</v>
      </c>
      <c r="E6" s="4">
        <v>1</v>
      </c>
      <c r="F6" s="6"/>
      <c r="G6" s="7">
        <v>0</v>
      </c>
      <c r="H6" s="8" t="str">
        <f t="shared" si="0"/>
        <v/>
      </c>
      <c r="I6" s="8">
        <f t="shared" si="1"/>
        <v>0</v>
      </c>
      <c r="J6" s="2"/>
      <c r="K6" s="2"/>
      <c r="L6" s="2"/>
    </row>
    <row r="7" spans="1:12">
      <c r="A7" s="1" t="s">
        <v>263</v>
      </c>
      <c r="B7" s="1" t="s">
        <v>264</v>
      </c>
      <c r="C7" s="1" t="s">
        <v>265</v>
      </c>
      <c r="D7" s="1" t="s">
        <v>188</v>
      </c>
      <c r="E7" s="4">
        <v>1</v>
      </c>
      <c r="F7" s="6"/>
      <c r="G7" s="7">
        <v>0</v>
      </c>
      <c r="H7" s="8" t="str">
        <f t="shared" si="0"/>
        <v/>
      </c>
      <c r="I7" s="8">
        <f t="shared" si="1"/>
        <v>0</v>
      </c>
      <c r="J7" s="2"/>
      <c r="K7" s="2"/>
      <c r="L7" s="2"/>
    </row>
    <row r="8" spans="1:12">
      <c r="A8" s="1" t="s">
        <v>266</v>
      </c>
      <c r="B8" s="1" t="s">
        <v>267</v>
      </c>
      <c r="C8" s="1" t="s">
        <v>268</v>
      </c>
      <c r="D8" s="1" t="s">
        <v>188</v>
      </c>
      <c r="E8" s="4">
        <v>1</v>
      </c>
      <c r="F8" s="6"/>
      <c r="G8" s="7">
        <v>0</v>
      </c>
      <c r="H8" s="8" t="str">
        <f t="shared" si="0"/>
        <v/>
      </c>
      <c r="I8" s="8">
        <f t="shared" si="1"/>
        <v>0</v>
      </c>
      <c r="J8" s="2"/>
      <c r="K8" s="2"/>
      <c r="L8" s="2"/>
    </row>
    <row r="9" spans="1:12">
      <c r="A9" s="1" t="s">
        <v>269</v>
      </c>
      <c r="B9" s="1" t="s">
        <v>270</v>
      </c>
      <c r="C9" s="1" t="s">
        <v>271</v>
      </c>
      <c r="D9" s="1" t="s">
        <v>272</v>
      </c>
      <c r="E9" s="4">
        <v>1</v>
      </c>
      <c r="F9" s="6"/>
      <c r="G9" s="7">
        <v>0</v>
      </c>
      <c r="H9" s="8" t="str">
        <f t="shared" si="0"/>
        <v/>
      </c>
      <c r="I9" s="8">
        <f t="shared" si="1"/>
        <v>0</v>
      </c>
      <c r="J9" s="2"/>
      <c r="K9" s="2"/>
      <c r="L9" s="2"/>
    </row>
    <row r="10" spans="1:12">
      <c r="A10" s="1" t="s">
        <v>273</v>
      </c>
      <c r="B10" s="1" t="s">
        <v>274</v>
      </c>
      <c r="C10" s="1" t="s">
        <v>275</v>
      </c>
      <c r="D10" s="1" t="s">
        <v>272</v>
      </c>
      <c r="E10" s="4">
        <v>1</v>
      </c>
      <c r="F10" s="6"/>
      <c r="G10" s="7">
        <v>0</v>
      </c>
      <c r="H10" s="8" t="str">
        <f t="shared" si="0"/>
        <v/>
      </c>
      <c r="I10" s="8">
        <f t="shared" si="1"/>
        <v>0</v>
      </c>
      <c r="J10" s="2"/>
      <c r="K10" s="2"/>
      <c r="L10" s="2"/>
    </row>
    <row r="11" spans="1:12">
      <c r="A11" s="1" t="s">
        <v>276</v>
      </c>
      <c r="B11" s="1" t="s">
        <v>277</v>
      </c>
      <c r="C11" s="1" t="s">
        <v>278</v>
      </c>
      <c r="D11" s="1" t="s">
        <v>188</v>
      </c>
      <c r="E11" s="4">
        <v>1</v>
      </c>
      <c r="F11" s="6"/>
      <c r="G11" s="7">
        <v>0</v>
      </c>
      <c r="H11" s="8" t="str">
        <f t="shared" si="0"/>
        <v/>
      </c>
      <c r="I11" s="8">
        <f t="shared" si="1"/>
        <v>0</v>
      </c>
      <c r="J11" s="2"/>
      <c r="K11" s="2"/>
      <c r="L11" s="2"/>
    </row>
    <row r="12" spans="1:12">
      <c r="A12" s="1" t="s">
        <v>279</v>
      </c>
      <c r="B12" s="1" t="s">
        <v>280</v>
      </c>
      <c r="C12" s="1" t="s">
        <v>281</v>
      </c>
      <c r="D12" s="1" t="s">
        <v>272</v>
      </c>
      <c r="E12" s="4">
        <v>1</v>
      </c>
      <c r="F12" s="6"/>
      <c r="G12" s="7">
        <v>0</v>
      </c>
      <c r="H12" s="8" t="str">
        <f t="shared" si="0"/>
        <v/>
      </c>
      <c r="I12" s="8">
        <f t="shared" si="1"/>
        <v>0</v>
      </c>
      <c r="J12" s="2"/>
      <c r="K12" s="2"/>
      <c r="L12" s="2"/>
    </row>
    <row r="13" spans="1:12">
      <c r="A13" s="1" t="s">
        <v>282</v>
      </c>
      <c r="B13" s="1" t="s">
        <v>412</v>
      </c>
      <c r="C13" s="1" t="s">
        <v>413</v>
      </c>
      <c r="D13" s="1" t="s">
        <v>272</v>
      </c>
      <c r="E13" s="4">
        <v>1</v>
      </c>
      <c r="F13" s="6"/>
      <c r="G13" s="7">
        <v>0</v>
      </c>
      <c r="H13" s="8" t="str">
        <f t="shared" si="0"/>
        <v/>
      </c>
      <c r="I13" s="8">
        <f>E13*N(H13)</f>
        <v>0</v>
      </c>
      <c r="J13" s="2"/>
      <c r="K13" s="2"/>
      <c r="L13" s="2"/>
    </row>
    <row r="14" spans="1:12">
      <c r="A14" s="1" t="s">
        <v>285</v>
      </c>
      <c r="B14" s="1" t="s">
        <v>283</v>
      </c>
      <c r="C14" s="1" t="s">
        <v>284</v>
      </c>
      <c r="D14" s="1" t="s">
        <v>188</v>
      </c>
      <c r="E14" s="4">
        <v>1</v>
      </c>
      <c r="F14" s="6"/>
      <c r="G14" s="7">
        <v>0</v>
      </c>
      <c r="H14" s="8" t="str">
        <f>IF(F14="","",F14*(1-N(G14)))</f>
        <v/>
      </c>
      <c r="I14" s="8">
        <f>E14*N(H14)</f>
        <v>0</v>
      </c>
      <c r="J14" s="2"/>
      <c r="K14" s="2"/>
      <c r="L14" s="2"/>
    </row>
    <row r="15" spans="1:12">
      <c r="A15" s="1" t="s">
        <v>289</v>
      </c>
      <c r="B15" s="1" t="s">
        <v>286</v>
      </c>
      <c r="C15" s="1" t="s">
        <v>287</v>
      </c>
      <c r="D15" s="1" t="s">
        <v>288</v>
      </c>
      <c r="E15" s="4">
        <v>1</v>
      </c>
      <c r="F15" s="6"/>
      <c r="G15" s="7">
        <v>0</v>
      </c>
      <c r="H15" s="8" t="str">
        <f t="shared" si="0"/>
        <v/>
      </c>
      <c r="I15" s="8">
        <f t="shared" si="1"/>
        <v>0</v>
      </c>
      <c r="J15" s="2"/>
      <c r="K15" s="2"/>
      <c r="L15" s="2"/>
    </row>
    <row r="16" spans="1:12">
      <c r="A16" s="1" t="s">
        <v>293</v>
      </c>
      <c r="B16" s="1" t="s">
        <v>290</v>
      </c>
      <c r="C16" s="1" t="s">
        <v>291</v>
      </c>
      <c r="D16" s="1" t="s">
        <v>292</v>
      </c>
      <c r="E16" s="4">
        <v>1</v>
      </c>
      <c r="F16" s="6"/>
      <c r="G16" s="7">
        <v>0</v>
      </c>
      <c r="H16" s="8" t="str">
        <f t="shared" si="0"/>
        <v/>
      </c>
      <c r="I16" s="8">
        <f t="shared" si="1"/>
        <v>0</v>
      </c>
      <c r="J16" s="2"/>
      <c r="K16" s="2"/>
      <c r="L16" s="2"/>
    </row>
    <row r="17" spans="1:12">
      <c r="A17" s="1" t="s">
        <v>411</v>
      </c>
      <c r="B17" s="1" t="s">
        <v>294</v>
      </c>
      <c r="C17" s="1" t="s">
        <v>295</v>
      </c>
      <c r="D17" s="1" t="s">
        <v>192</v>
      </c>
      <c r="E17" s="4">
        <v>1</v>
      </c>
      <c r="F17" s="6"/>
      <c r="G17" s="7">
        <v>0</v>
      </c>
      <c r="H17" s="8" t="str">
        <f t="shared" si="0"/>
        <v/>
      </c>
      <c r="I17" s="8">
        <f t="shared" si="1"/>
        <v>0</v>
      </c>
      <c r="J17" s="2"/>
      <c r="K17" s="2"/>
      <c r="L17" s="2"/>
    </row>
    <row r="18" spans="1:12" s="12" customFormat="1">
      <c r="A18" s="13"/>
      <c r="B18" s="13"/>
      <c r="C18" s="13"/>
      <c r="D18" s="13"/>
      <c r="E18" s="13"/>
      <c r="F18" s="13"/>
      <c r="G18" s="13"/>
      <c r="H18" s="15"/>
      <c r="I18" s="15"/>
      <c r="J18" s="13"/>
      <c r="K18" s="13"/>
      <c r="L18" s="13"/>
    </row>
    <row r="19" spans="1:12" ht="25.5">
      <c r="A19" s="13"/>
      <c r="B19" s="13"/>
      <c r="C19" s="13"/>
      <c r="D19" s="13"/>
      <c r="E19" s="13"/>
      <c r="F19" s="13"/>
      <c r="G19" s="13"/>
      <c r="H19" s="9" t="s">
        <v>296</v>
      </c>
      <c r="I19" s="8">
        <f>SUM(I5:I17)</f>
        <v>0</v>
      </c>
      <c r="J19" s="13"/>
      <c r="K19" s="13"/>
      <c r="L19" s="13"/>
    </row>
    <row r="20" spans="1:12">
      <c r="H20" s="12"/>
      <c r="I20" s="12"/>
      <c r="J20" s="12"/>
      <c r="K20" s="12"/>
      <c r="L20" s="12"/>
    </row>
    <row r="21" spans="1:12" s="12" customFormat="1"/>
    <row r="22" spans="1:12" s="12" customFormat="1"/>
    <row r="23" spans="1:12" s="12" customFormat="1"/>
    <row r="24" spans="1:12" s="12" customFormat="1"/>
    <row r="25" spans="1:12" s="12" customFormat="1"/>
    <row r="26" spans="1:12" s="12" customFormat="1"/>
    <row r="27" spans="1:12" s="12" customFormat="1"/>
    <row r="28" spans="1:12" s="12" customFormat="1"/>
    <row r="29" spans="1:12" s="12" customFormat="1"/>
    <row r="30" spans="1:12" s="12" customFormat="1"/>
    <row r="31" spans="1:12" s="12" customFormat="1"/>
    <row r="32" spans="1:1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</sheetData>
  <mergeCells count="2">
    <mergeCell ref="A1:L1"/>
    <mergeCell ref="A2:L2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7"/>
  <sheetViews>
    <sheetView workbookViewId="0">
      <selection sqref="A1:O1"/>
    </sheetView>
  </sheetViews>
  <sheetFormatPr defaultRowHeight="14.25"/>
  <cols>
    <col min="1" max="1" width="8" customWidth="1"/>
    <col min="2" max="2" width="34" customWidth="1"/>
    <col min="3" max="3" width="60" customWidth="1"/>
    <col min="4" max="4" width="14" customWidth="1"/>
    <col min="5" max="5" width="10" customWidth="1"/>
    <col min="6" max="6" width="20" customWidth="1"/>
    <col min="7" max="7" width="12" customWidth="1"/>
    <col min="8" max="9" width="18" customWidth="1"/>
    <col min="10" max="10" width="14" customWidth="1"/>
    <col min="11" max="11" width="20" customWidth="1"/>
    <col min="12" max="12" width="18" customWidth="1"/>
    <col min="13" max="13" width="20" customWidth="1"/>
    <col min="14" max="14" width="28" customWidth="1"/>
    <col min="15" max="15" width="44" customWidth="1"/>
    <col min="16" max="31" width="9" style="12"/>
  </cols>
  <sheetData>
    <row r="1" spans="1:15" ht="26.1" customHeight="1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3.950000000000003" customHeight="1">
      <c r="A2" s="18" t="s">
        <v>418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36" customHeight="1">
      <c r="A4" s="3" t="s">
        <v>127</v>
      </c>
      <c r="B4" s="3" t="s">
        <v>297</v>
      </c>
      <c r="C4" s="3" t="s">
        <v>50</v>
      </c>
      <c r="D4" s="3" t="s">
        <v>130</v>
      </c>
      <c r="E4" s="3" t="s">
        <v>199</v>
      </c>
      <c r="F4" s="3" t="s">
        <v>142</v>
      </c>
      <c r="G4" s="3" t="s">
        <v>143</v>
      </c>
      <c r="H4" s="3" t="s">
        <v>144</v>
      </c>
      <c r="I4" s="3" t="s">
        <v>298</v>
      </c>
      <c r="J4" s="3" t="s">
        <v>299</v>
      </c>
      <c r="K4" s="3" t="s">
        <v>300</v>
      </c>
      <c r="L4" s="3" t="s">
        <v>301</v>
      </c>
      <c r="M4" s="3" t="s">
        <v>302</v>
      </c>
      <c r="N4" s="3" t="s">
        <v>146</v>
      </c>
      <c r="O4" s="3" t="s">
        <v>147</v>
      </c>
    </row>
    <row r="5" spans="1:15" ht="25.5">
      <c r="A5" s="1" t="s">
        <v>303</v>
      </c>
      <c r="B5" s="1" t="s">
        <v>304</v>
      </c>
      <c r="C5" s="1" t="s">
        <v>305</v>
      </c>
      <c r="D5" s="1" t="s">
        <v>151</v>
      </c>
      <c r="E5" s="5">
        <f>Uitgangspunten!$B$12</f>
        <v>8</v>
      </c>
      <c r="F5" s="6"/>
      <c r="G5" s="7"/>
      <c r="H5" s="8" t="str">
        <f t="shared" ref="H5:H10" si="0">IF(F5="","",F5*(1-N(G5)))</f>
        <v/>
      </c>
      <c r="I5" s="8">
        <f t="shared" ref="I5:I10" si="1">E5*N(H5)</f>
        <v>0</v>
      </c>
      <c r="J5" s="10">
        <v>0</v>
      </c>
      <c r="K5" s="6"/>
      <c r="L5" s="8">
        <f t="shared" ref="L5:L10" si="2">E5*J5*N(K5)</f>
        <v>0</v>
      </c>
      <c r="M5" s="8">
        <f t="shared" ref="M5:M10" si="3">N(I5)+N(L5)</f>
        <v>0</v>
      </c>
      <c r="N5" s="2"/>
      <c r="O5" s="2"/>
    </row>
    <row r="6" spans="1:15">
      <c r="A6" s="1" t="s">
        <v>306</v>
      </c>
      <c r="B6" s="1" t="s">
        <v>307</v>
      </c>
      <c r="C6" s="1" t="s">
        <v>308</v>
      </c>
      <c r="D6" s="1" t="s">
        <v>166</v>
      </c>
      <c r="E6" s="5">
        <f>1</f>
        <v>1</v>
      </c>
      <c r="F6" s="6"/>
      <c r="G6" s="7"/>
      <c r="H6" s="8" t="str">
        <f t="shared" si="0"/>
        <v/>
      </c>
      <c r="I6" s="8">
        <f t="shared" si="1"/>
        <v>0</v>
      </c>
      <c r="J6" s="10">
        <v>0</v>
      </c>
      <c r="K6" s="6"/>
      <c r="L6" s="8">
        <f t="shared" si="2"/>
        <v>0</v>
      </c>
      <c r="M6" s="8">
        <f t="shared" si="3"/>
        <v>0</v>
      </c>
      <c r="N6" s="2"/>
      <c r="O6" s="2"/>
    </row>
    <row r="7" spans="1:15">
      <c r="A7" s="1" t="s">
        <v>309</v>
      </c>
      <c r="B7" s="1" t="s">
        <v>310</v>
      </c>
      <c r="C7" s="1" t="s">
        <v>311</v>
      </c>
      <c r="D7" s="1" t="s">
        <v>192</v>
      </c>
      <c r="E7" s="5">
        <f>1</f>
        <v>1</v>
      </c>
      <c r="F7" s="6"/>
      <c r="G7" s="7"/>
      <c r="H7" s="8" t="str">
        <f t="shared" si="0"/>
        <v/>
      </c>
      <c r="I7" s="8">
        <f t="shared" si="1"/>
        <v>0</v>
      </c>
      <c r="J7" s="10">
        <v>0</v>
      </c>
      <c r="K7" s="6"/>
      <c r="L7" s="8">
        <f t="shared" si="2"/>
        <v>0</v>
      </c>
      <c r="M7" s="8">
        <f t="shared" si="3"/>
        <v>0</v>
      </c>
      <c r="N7" s="2"/>
      <c r="O7" s="2"/>
    </row>
    <row r="8" spans="1:15">
      <c r="A8" s="1" t="s">
        <v>312</v>
      </c>
      <c r="B8" s="1" t="s">
        <v>313</v>
      </c>
      <c r="C8" s="1" t="s">
        <v>314</v>
      </c>
      <c r="D8" s="1" t="s">
        <v>315</v>
      </c>
      <c r="E8" s="5">
        <v>1</v>
      </c>
      <c r="F8" s="6"/>
      <c r="G8" s="7"/>
      <c r="H8" s="8" t="str">
        <f t="shared" si="0"/>
        <v/>
      </c>
      <c r="I8" s="8">
        <f t="shared" si="1"/>
        <v>0</v>
      </c>
      <c r="J8" s="10">
        <v>0</v>
      </c>
      <c r="K8" s="6"/>
      <c r="L8" s="8">
        <f t="shared" si="2"/>
        <v>0</v>
      </c>
      <c r="M8" s="8">
        <f t="shared" si="3"/>
        <v>0</v>
      </c>
      <c r="N8" s="2"/>
      <c r="O8" s="2"/>
    </row>
    <row r="9" spans="1:15">
      <c r="A9" s="1" t="s">
        <v>316</v>
      </c>
      <c r="B9" s="1" t="s">
        <v>317</v>
      </c>
      <c r="C9" s="1" t="s">
        <v>318</v>
      </c>
      <c r="D9" s="1" t="s">
        <v>231</v>
      </c>
      <c r="E9" s="5">
        <f>Uitgangspunten!$B$12</f>
        <v>8</v>
      </c>
      <c r="F9" s="6"/>
      <c r="G9" s="7"/>
      <c r="H9" s="8" t="str">
        <f t="shared" si="0"/>
        <v/>
      </c>
      <c r="I9" s="8">
        <f t="shared" si="1"/>
        <v>0</v>
      </c>
      <c r="J9" s="10">
        <v>10</v>
      </c>
      <c r="K9" s="6"/>
      <c r="L9" s="8">
        <f t="shared" si="2"/>
        <v>0</v>
      </c>
      <c r="M9" s="8">
        <f t="shared" si="3"/>
        <v>0</v>
      </c>
      <c r="N9" s="2"/>
      <c r="O9" s="2"/>
    </row>
    <row r="10" spans="1:15">
      <c r="A10" s="1" t="s">
        <v>319</v>
      </c>
      <c r="B10" s="1" t="s">
        <v>320</v>
      </c>
      <c r="C10" s="1" t="s">
        <v>321</v>
      </c>
      <c r="D10" s="1" t="s">
        <v>192</v>
      </c>
      <c r="E10" s="5">
        <v>1</v>
      </c>
      <c r="F10" s="6"/>
      <c r="G10" s="7"/>
      <c r="H10" s="8" t="str">
        <f t="shared" si="0"/>
        <v/>
      </c>
      <c r="I10" s="8">
        <f t="shared" si="1"/>
        <v>0</v>
      </c>
      <c r="J10" s="10">
        <v>0</v>
      </c>
      <c r="K10" s="6"/>
      <c r="L10" s="8">
        <f t="shared" si="2"/>
        <v>0</v>
      </c>
      <c r="M10" s="8">
        <f t="shared" si="3"/>
        <v>0</v>
      </c>
      <c r="N10" s="2"/>
      <c r="O10" s="2"/>
    </row>
    <row r="1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5"/>
      <c r="L11" s="15"/>
      <c r="M11" s="15"/>
      <c r="N11" s="13"/>
      <c r="O11" s="13"/>
    </row>
    <row r="12" spans="1:15" ht="25.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  <c r="L12" s="9" t="s">
        <v>322</v>
      </c>
      <c r="M12" s="8">
        <f>SUM(M5:M10)</f>
        <v>0</v>
      </c>
      <c r="N12" s="13"/>
      <c r="O12" s="13"/>
    </row>
    <row r="13" spans="1:15" s="12" customFormat="1"/>
    <row r="14" spans="1:15" s="12" customFormat="1"/>
    <row r="15" spans="1:15" s="12" customFormat="1"/>
    <row r="16" spans="1:15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</sheetData>
  <mergeCells count="2">
    <mergeCell ref="A1:O1"/>
    <mergeCell ref="A2:O2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251"/>
  <sheetViews>
    <sheetView workbookViewId="0">
      <selection activeCell="F5" sqref="F5"/>
    </sheetView>
  </sheetViews>
  <sheetFormatPr defaultRowHeight="14.25"/>
  <cols>
    <col min="1" max="1" width="8" customWidth="1"/>
    <col min="2" max="2" width="36" customWidth="1"/>
    <col min="3" max="3" width="62" customWidth="1"/>
    <col min="4" max="4" width="14" customWidth="1"/>
    <col min="5" max="5" width="12" customWidth="1"/>
    <col min="6" max="6" width="20" customWidth="1"/>
    <col min="7" max="7" width="12" customWidth="1"/>
    <col min="8" max="8" width="18" customWidth="1"/>
    <col min="9" max="9" width="22" customWidth="1"/>
    <col min="10" max="10" width="26" customWidth="1"/>
    <col min="11" max="11" width="44" customWidth="1"/>
    <col min="12" max="39" width="9" style="12"/>
  </cols>
  <sheetData>
    <row r="1" spans="1:11" ht="26.1" customHeight="1">
      <c r="A1" s="17" t="s">
        <v>88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3.950000000000003" customHeight="1">
      <c r="A2" s="18" t="s">
        <v>323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2" customForma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6" customHeight="1">
      <c r="A4" s="3" t="s">
        <v>127</v>
      </c>
      <c r="B4" s="3" t="s">
        <v>324</v>
      </c>
      <c r="C4" s="3" t="s">
        <v>50</v>
      </c>
      <c r="D4" s="3" t="s">
        <v>130</v>
      </c>
      <c r="E4" s="3" t="s">
        <v>253</v>
      </c>
      <c r="F4" s="3" t="s">
        <v>142</v>
      </c>
      <c r="G4" s="3" t="s">
        <v>143</v>
      </c>
      <c r="H4" s="3" t="s">
        <v>144</v>
      </c>
      <c r="I4" s="3" t="s">
        <v>325</v>
      </c>
      <c r="J4" s="3" t="s">
        <v>326</v>
      </c>
      <c r="K4" s="3" t="s">
        <v>147</v>
      </c>
    </row>
    <row r="5" spans="1:11">
      <c r="A5" s="1" t="s">
        <v>327</v>
      </c>
      <c r="B5" s="1" t="s">
        <v>328</v>
      </c>
      <c r="C5" s="1" t="s">
        <v>329</v>
      </c>
      <c r="D5" s="1" t="s">
        <v>162</v>
      </c>
      <c r="E5" s="4">
        <v>1</v>
      </c>
      <c r="F5" s="6"/>
      <c r="G5" s="7">
        <v>0</v>
      </c>
      <c r="H5" s="8" t="str">
        <f t="shared" ref="H5:H16" si="0">IF(F5="","",F5*(1-N(G5)))</f>
        <v/>
      </c>
      <c r="I5" s="8">
        <f t="shared" ref="I5:I16" si="1">E5*N(H5)</f>
        <v>0</v>
      </c>
      <c r="J5" s="2"/>
      <c r="K5" s="2"/>
    </row>
    <row r="6" spans="1:11">
      <c r="A6" s="1" t="s">
        <v>330</v>
      </c>
      <c r="B6" s="1" t="s">
        <v>331</v>
      </c>
      <c r="C6" s="1" t="s">
        <v>329</v>
      </c>
      <c r="D6" s="1" t="s">
        <v>158</v>
      </c>
      <c r="E6" s="4">
        <v>1</v>
      </c>
      <c r="F6" s="6"/>
      <c r="G6" s="7">
        <v>0</v>
      </c>
      <c r="H6" s="8" t="str">
        <f t="shared" si="0"/>
        <v/>
      </c>
      <c r="I6" s="8">
        <f t="shared" si="1"/>
        <v>0</v>
      </c>
      <c r="J6" s="2"/>
      <c r="K6" s="2"/>
    </row>
    <row r="7" spans="1:11">
      <c r="A7" s="1" t="s">
        <v>332</v>
      </c>
      <c r="B7" s="1" t="s">
        <v>333</v>
      </c>
      <c r="C7" s="1" t="s">
        <v>329</v>
      </c>
      <c r="D7" s="1" t="s">
        <v>188</v>
      </c>
      <c r="E7" s="4">
        <v>1</v>
      </c>
      <c r="F7" s="6"/>
      <c r="G7" s="7">
        <v>0</v>
      </c>
      <c r="H7" s="8" t="str">
        <f t="shared" si="0"/>
        <v/>
      </c>
      <c r="I7" s="8">
        <f t="shared" si="1"/>
        <v>0</v>
      </c>
      <c r="J7" s="2"/>
      <c r="K7" s="2"/>
    </row>
    <row r="8" spans="1:11" ht="25.5">
      <c r="A8" s="1" t="s">
        <v>334</v>
      </c>
      <c r="B8" s="1" t="s">
        <v>335</v>
      </c>
      <c r="C8" s="1" t="s">
        <v>336</v>
      </c>
      <c r="D8" s="1" t="s">
        <v>166</v>
      </c>
      <c r="E8" s="4">
        <v>1</v>
      </c>
      <c r="F8" s="6"/>
      <c r="G8" s="7">
        <v>0</v>
      </c>
      <c r="H8" s="8" t="str">
        <f t="shared" si="0"/>
        <v/>
      </c>
      <c r="I8" s="8">
        <f t="shared" si="1"/>
        <v>0</v>
      </c>
      <c r="J8" s="2"/>
      <c r="K8" s="2"/>
    </row>
    <row r="9" spans="1:11">
      <c r="A9" s="1" t="s">
        <v>337</v>
      </c>
      <c r="B9" s="1" t="s">
        <v>338</v>
      </c>
      <c r="C9" s="1" t="s">
        <v>339</v>
      </c>
      <c r="D9" s="1" t="s">
        <v>192</v>
      </c>
      <c r="E9" s="4">
        <v>1</v>
      </c>
      <c r="F9" s="6"/>
      <c r="G9" s="7">
        <v>0</v>
      </c>
      <c r="H9" s="8" t="str">
        <f t="shared" si="0"/>
        <v/>
      </c>
      <c r="I9" s="8">
        <f t="shared" si="1"/>
        <v>0</v>
      </c>
      <c r="J9" s="2"/>
      <c r="K9" s="2"/>
    </row>
    <row r="10" spans="1:11">
      <c r="A10" s="1" t="s">
        <v>340</v>
      </c>
      <c r="B10" s="1" t="s">
        <v>341</v>
      </c>
      <c r="C10" s="1" t="s">
        <v>342</v>
      </c>
      <c r="D10" s="1" t="s">
        <v>192</v>
      </c>
      <c r="E10" s="4">
        <v>1</v>
      </c>
      <c r="F10" s="6"/>
      <c r="G10" s="7">
        <v>0</v>
      </c>
      <c r="H10" s="8" t="str">
        <f t="shared" si="0"/>
        <v/>
      </c>
      <c r="I10" s="8">
        <f t="shared" si="1"/>
        <v>0</v>
      </c>
      <c r="J10" s="2"/>
      <c r="K10" s="2"/>
    </row>
    <row r="11" spans="1:11">
      <c r="A11" s="1" t="s">
        <v>343</v>
      </c>
      <c r="B11" s="1" t="s">
        <v>344</v>
      </c>
      <c r="C11" s="1" t="s">
        <v>345</v>
      </c>
      <c r="D11" s="1" t="s">
        <v>166</v>
      </c>
      <c r="E11" s="4">
        <v>1</v>
      </c>
      <c r="F11" s="6"/>
      <c r="G11" s="7">
        <v>0</v>
      </c>
      <c r="H11" s="8" t="str">
        <f t="shared" si="0"/>
        <v/>
      </c>
      <c r="I11" s="8">
        <f t="shared" si="1"/>
        <v>0</v>
      </c>
      <c r="J11" s="2"/>
      <c r="K11" s="2"/>
    </row>
    <row r="12" spans="1:11">
      <c r="A12" s="1" t="s">
        <v>346</v>
      </c>
      <c r="B12" s="1" t="s">
        <v>347</v>
      </c>
      <c r="C12" s="1" t="s">
        <v>348</v>
      </c>
      <c r="D12" s="1" t="s">
        <v>244</v>
      </c>
      <c r="E12" s="4">
        <v>1</v>
      </c>
      <c r="F12" s="6"/>
      <c r="G12" s="7">
        <v>0</v>
      </c>
      <c r="H12" s="8" t="str">
        <f t="shared" si="0"/>
        <v/>
      </c>
      <c r="I12" s="8">
        <f t="shared" si="1"/>
        <v>0</v>
      </c>
      <c r="J12" s="2"/>
      <c r="K12" s="2"/>
    </row>
    <row r="13" spans="1:11">
      <c r="A13" s="1" t="s">
        <v>349</v>
      </c>
      <c r="B13" s="1" t="s">
        <v>286</v>
      </c>
      <c r="C13" s="1" t="s">
        <v>350</v>
      </c>
      <c r="D13" s="1" t="s">
        <v>288</v>
      </c>
      <c r="E13" s="4">
        <v>1</v>
      </c>
      <c r="F13" s="6"/>
      <c r="G13" s="7">
        <v>0</v>
      </c>
      <c r="H13" s="8" t="str">
        <f t="shared" si="0"/>
        <v/>
      </c>
      <c r="I13" s="8">
        <f t="shared" si="1"/>
        <v>0</v>
      </c>
      <c r="J13" s="2"/>
      <c r="K13" s="2"/>
    </row>
    <row r="14" spans="1:11">
      <c r="A14" s="1" t="s">
        <v>351</v>
      </c>
      <c r="B14" s="1" t="s">
        <v>352</v>
      </c>
      <c r="C14" s="1" t="s">
        <v>353</v>
      </c>
      <c r="D14" s="1" t="s">
        <v>288</v>
      </c>
      <c r="E14" s="4">
        <v>1</v>
      </c>
      <c r="F14" s="6"/>
      <c r="G14" s="7">
        <v>0</v>
      </c>
      <c r="H14" s="8" t="str">
        <f t="shared" si="0"/>
        <v/>
      </c>
      <c r="I14" s="8">
        <f t="shared" si="1"/>
        <v>0</v>
      </c>
      <c r="J14" s="2"/>
      <c r="K14" s="2"/>
    </row>
    <row r="15" spans="1:11">
      <c r="A15" s="1" t="s">
        <v>354</v>
      </c>
      <c r="B15" s="1" t="s">
        <v>355</v>
      </c>
      <c r="C15" s="1" t="s">
        <v>356</v>
      </c>
      <c r="D15" s="1" t="s">
        <v>315</v>
      </c>
      <c r="E15" s="4">
        <v>1</v>
      </c>
      <c r="F15" s="6"/>
      <c r="G15" s="7">
        <v>0</v>
      </c>
      <c r="H15" s="8" t="str">
        <f t="shared" si="0"/>
        <v/>
      </c>
      <c r="I15" s="8">
        <f t="shared" si="1"/>
        <v>0</v>
      </c>
      <c r="J15" s="2"/>
      <c r="K15" s="2"/>
    </row>
    <row r="16" spans="1:11">
      <c r="A16" s="1" t="s">
        <v>357</v>
      </c>
      <c r="B16" s="1" t="s">
        <v>358</v>
      </c>
      <c r="C16" s="1" t="s">
        <v>359</v>
      </c>
      <c r="D16" s="1" t="s">
        <v>192</v>
      </c>
      <c r="E16" s="4">
        <v>1</v>
      </c>
      <c r="F16" s="6"/>
      <c r="G16" s="7">
        <v>0</v>
      </c>
      <c r="H16" s="8" t="str">
        <f t="shared" si="0"/>
        <v/>
      </c>
      <c r="I16" s="8">
        <f t="shared" si="1"/>
        <v>0</v>
      </c>
      <c r="J16" s="2"/>
      <c r="K16" s="2"/>
    </row>
    <row r="17" spans="1:11" s="12" customFormat="1">
      <c r="A17" s="13"/>
      <c r="B17" s="13"/>
      <c r="C17" s="13"/>
      <c r="D17" s="13"/>
      <c r="E17" s="13"/>
      <c r="F17" s="13"/>
      <c r="G17" s="13"/>
      <c r="H17" s="15"/>
      <c r="I17" s="15"/>
      <c r="J17" s="13"/>
      <c r="K17" s="13"/>
    </row>
    <row r="18" spans="1:11" ht="38.25">
      <c r="A18" s="13"/>
      <c r="B18" s="13"/>
      <c r="C18" s="13"/>
      <c r="D18" s="13"/>
      <c r="E18" s="13"/>
      <c r="F18" s="13"/>
      <c r="G18" s="13"/>
      <c r="H18" s="9" t="s">
        <v>360</v>
      </c>
      <c r="I18" s="8">
        <f>SUM(I5:I16)</f>
        <v>0</v>
      </c>
      <c r="J18" s="13"/>
      <c r="K18" s="13"/>
    </row>
    <row r="19" spans="1:11" s="12" customFormat="1"/>
    <row r="20" spans="1:11" s="12" customFormat="1"/>
    <row r="21" spans="1:11" s="12" customFormat="1"/>
    <row r="22" spans="1:11" s="12" customFormat="1"/>
    <row r="23" spans="1:11" s="12" customFormat="1"/>
    <row r="24" spans="1:11" s="12" customFormat="1"/>
    <row r="25" spans="1:11" s="12" customFormat="1"/>
    <row r="26" spans="1:11" s="12" customFormat="1"/>
    <row r="27" spans="1:11" s="12" customFormat="1"/>
    <row r="28" spans="1:11" s="12" customFormat="1"/>
    <row r="29" spans="1:11" s="12" customFormat="1"/>
    <row r="30" spans="1:11" s="12" customFormat="1"/>
    <row r="31" spans="1:11" s="12" customFormat="1"/>
    <row r="32" spans="1:11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</sheetData>
  <mergeCells count="2">
    <mergeCell ref="A1:K1"/>
    <mergeCell ref="A2:K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9BD6CED4F2A4C89097F85C663AD62" ma:contentTypeVersion="3" ma:contentTypeDescription="Een nieuw document maken." ma:contentTypeScope="" ma:versionID="9e356ca1a1bbd48a9499bfeac5a56f00">
  <xsd:schema xmlns:xsd="http://www.w3.org/2001/XMLSchema" xmlns:xs="http://www.w3.org/2001/XMLSchema" xmlns:p="http://schemas.microsoft.com/office/2006/metadata/properties" xmlns:ns2="81605ddf-ba65-4f18-9ed5-89af49cabacb" targetNamespace="http://schemas.microsoft.com/office/2006/metadata/properties" ma:root="true" ma:fieldsID="7d9d579e929d33bc69364a96669ea978" ns2:_="">
    <xsd:import namespace="81605ddf-ba65-4f18-9ed5-89af49caba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05ddf-ba65-4f18-9ed5-89af49cab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11A8B-69FF-4500-95F1-B297B4E0A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C1E5DB-C3C3-4BBD-96C3-5BC727B5954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1605ddf-ba65-4f18-9ed5-89af49cabac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5895D9-4119-4EE6-9C0E-43055204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05ddf-ba65-4f18-9ed5-89af49caba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Instructie</vt:lpstr>
      <vt:lpstr>Uitgangspunten</vt:lpstr>
      <vt:lpstr>1 Kernlevering</vt:lpstr>
      <vt:lpstr>2 Implementatie</vt:lpstr>
      <vt:lpstr>3 Onderhoud 10 jaar</vt:lpstr>
      <vt:lpstr>4 Reservedelen ref.</vt:lpstr>
      <vt:lpstr>5 Optionele units</vt:lpstr>
      <vt:lpstr>6 Opties herziening</vt:lpstr>
      <vt:lpstr>Inschrijfprijs</vt:lpstr>
      <vt:lpstr>Betaling indexering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Vandeberg, B.M.A. (Bas)</cp:lastModifiedBy>
  <dcterms:modified xsi:type="dcterms:W3CDTF">2026-07-16T07:58:57Z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0x0101001F29BD6CED4F2A4C89097F85C663AD62</vt:lpwstr>
  </property>
</Properties>
</file>