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oetermeer.sharepoint.com/teams/AanbestedingenStadsbeheer-2026-XXXXXBossenparkaanleggroenenonderhoud/Gedeelde documenten/5. Nota('s) van inlichtingen/"/>
    </mc:Choice>
  </mc:AlternateContent>
  <xr:revisionPtr revIDLastSave="1599" documentId="8_{FC7C02B9-3FBB-4267-AC02-66D5D96A6C2D}" xr6:coauthVersionLast="47" xr6:coauthVersionMax="47" xr10:uidLastSave="{229C43ED-6A74-4FE8-8C5B-BB3ACC30B2CD}"/>
  <bookViews>
    <workbookView xWindow="-120" yWindow="-120" windowWidth="29040" windowHeight="15720" xr2:uid="{29546F8C-1B9A-4685-BB68-7428CFC71EFA}"/>
  </bookViews>
  <sheets>
    <sheet name="Template" sheetId="1" r:id="rId1"/>
  </sheets>
  <externalReferences>
    <externalReference r:id="rId2"/>
  </externalReferences>
  <definedNames>
    <definedName name="SSK.FOUT">[1]Modelparameters!$C$14</definedName>
    <definedName name="SSK.LEEG">[1]Modelparameters!$C$13</definedName>
    <definedName name="SSK.Prijzenboek">[1]Prijzenboek!$B$4:$W$27359</definedName>
    <definedName name="SSK.Prijzenboek.Codering">[1]Prijzenboek!$B$4:$B$27359</definedName>
    <definedName name="SSK.Prijzenboek.Eenheid">[1]Prijzenboek!$D$4</definedName>
    <definedName name="SSK.Prijzenboek.Eenheidsprijs">[1]Prijzenboek!$E$4</definedName>
    <definedName name="SSK.Prijzenboek.Omschrijving">[1]Prijzenboek!$C$4</definedName>
    <definedName name="SSK.Prijzenboek.Titel">[1]Prijzenboek!$B$4:$W$4</definedName>
    <definedName name="SSK.Prijzenboek.Tm.Jaar">[1]Prijzenboek!$V$4</definedName>
    <definedName name="SSK.Prijzenboek.Vanaf.Jaar">[1]Prijzenboek!$U$4</definedName>
    <definedName name="SSK.Tm.jaar.INV">[1]Keuzeparameters!$C$14</definedName>
    <definedName name="SSK.Vanaf.jaar.INV">[1]Keuzeparameters!$C$13</definedName>
    <definedName name="SSK_NVT">[1]Modelparameters!$C$10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  <c r="F6" i="1"/>
  <c r="C5" i="1"/>
  <c r="C4" i="1"/>
  <c r="C7" i="1"/>
  <c r="C6" i="1"/>
  <c r="C29" i="1" l="1"/>
  <c r="F3" i="1"/>
  <c r="F59" i="1"/>
  <c r="F58" i="1"/>
  <c r="F57" i="1"/>
  <c r="F56" i="1"/>
  <c r="F55" i="1"/>
  <c r="F51" i="1"/>
  <c r="F50" i="1"/>
  <c r="F49" i="1"/>
  <c r="F48" i="1"/>
  <c r="F47" i="1"/>
  <c r="F46" i="1"/>
  <c r="F45" i="1"/>
  <c r="F42" i="1"/>
  <c r="F41" i="1"/>
  <c r="F40" i="1"/>
  <c r="F39" i="1"/>
  <c r="F38" i="1"/>
  <c r="F37" i="1"/>
  <c r="F35" i="1"/>
  <c r="F34" i="1"/>
  <c r="F33" i="1"/>
  <c r="F32" i="1"/>
  <c r="F31" i="1"/>
  <c r="F30" i="1"/>
  <c r="F29" i="1"/>
  <c r="F28" i="1"/>
  <c r="F25" i="1"/>
  <c r="F22" i="1"/>
  <c r="F7" i="1"/>
  <c r="C52" i="1"/>
  <c r="C18" i="1" l="1"/>
  <c r="F18" i="1" s="1"/>
  <c r="F52" i="1"/>
  <c r="C8" i="1"/>
  <c r="C16" i="1" l="1"/>
  <c r="F8" i="1"/>
  <c r="C27" i="1"/>
  <c r="F27" i="1" s="1"/>
  <c r="C26" i="1"/>
  <c r="F26" i="1" s="1"/>
  <c r="F16" i="1" l="1"/>
  <c r="C13" i="1"/>
  <c r="F13" i="1" s="1"/>
  <c r="C12" i="1"/>
  <c r="C11" i="1"/>
  <c r="C10" i="1"/>
  <c r="C9" i="1"/>
  <c r="C17" i="1" l="1"/>
  <c r="F9" i="1"/>
  <c r="C19" i="1"/>
  <c r="F19" i="1" s="1"/>
  <c r="F10" i="1"/>
  <c r="C20" i="1"/>
  <c r="F20" i="1" s="1"/>
  <c r="F11" i="1"/>
  <c r="C21" i="1"/>
  <c r="F21" i="1" s="1"/>
  <c r="F12" i="1"/>
  <c r="F17" i="1" l="1"/>
  <c r="F5" i="1" l="1"/>
  <c r="F4" i="1"/>
  <c r="F61" i="1" s="1"/>
  <c r="F68" i="1" l="1"/>
  <c r="F69" i="1"/>
  <c r="F66" i="1"/>
  <c r="F65" i="1"/>
  <c r="F67" i="1"/>
  <c r="F64" i="1"/>
  <c r="F72" i="1" l="1"/>
  <c r="F74" i="1" s="1"/>
</calcChain>
</file>

<file path=xl/sharedStrings.xml><?xml version="1.0" encoding="utf-8"?>
<sst xmlns="http://schemas.openxmlformats.org/spreadsheetml/2006/main" count="246" uniqueCount="141">
  <si>
    <t>Code</t>
  </si>
  <si>
    <t>Omschrijving post</t>
  </si>
  <si>
    <t>door inschrijver in te vullen</t>
  </si>
  <si>
    <t>AANBRENGEN GRASSEN</t>
  </si>
  <si>
    <t>Hoeveelheid</t>
  </si>
  <si>
    <t>Eenheid</t>
  </si>
  <si>
    <t>Prijs</t>
  </si>
  <si>
    <t>Totaal</t>
  </si>
  <si>
    <t>vast bedrag of percentage</t>
  </si>
  <si>
    <t>Schonen terrein, inclusief afrapen, zie toelichting bij vraag 7 van de nota van inlichtingen</t>
  </si>
  <si>
    <t>EUR</t>
  </si>
  <si>
    <t>Verwijderen leeflaag, dikte 10 cm, vrijgekomen materialen dient door de aannemer worden afgevoerd</t>
  </si>
  <si>
    <t>m3</t>
  </si>
  <si>
    <r>
      <rPr>
        <sz val="12"/>
        <rFont val="Arial"/>
        <family val="2"/>
      </rPr>
      <t>Leveren</t>
    </r>
    <r>
      <rPr>
        <sz val="12"/>
        <color theme="1"/>
        <rFont val="Arial"/>
        <family val="2"/>
      </rPr>
      <t xml:space="preserve"> en Aanbrengen zandlaag, dikte 10 cm</t>
    </r>
  </si>
  <si>
    <t>Frezen, dikte 50 cm</t>
  </si>
  <si>
    <t>are</t>
  </si>
  <si>
    <t>Egaliseren</t>
  </si>
  <si>
    <t>Leveren en Aanbrengen grasmengsel: BG1 - Bloemrijk grasland 1</t>
  </si>
  <si>
    <t>Leveren en Aanbrengen grasmengsel: BG2 - Bloemrijk grasland 2</t>
  </si>
  <si>
    <t>Leveren en Aanbrengen grasmengsel: SG -Speelgras</t>
  </si>
  <si>
    <t>Leveren en Aanbrengen grasmengsel: GZ -Gemaaid gazon/vlakgras</t>
  </si>
  <si>
    <t>Leveren en Aanbrengen grasmengsel: BK1 en BK2 -Bosrandkruiden</t>
  </si>
  <si>
    <t>Rotoreggen</t>
  </si>
  <si>
    <t>Afkorting op tekening: enkelstammige bomen</t>
  </si>
  <si>
    <t>1e of 2e grootte</t>
  </si>
  <si>
    <t>Aantal</t>
  </si>
  <si>
    <t>Ss - Salix sepulcralis ‘Chrysocoma’ - hoogstam, maat 30/35, 4x verplant, draadkluit</t>
  </si>
  <si>
    <t>1e</t>
  </si>
  <si>
    <t>NAZORG GRASSEN</t>
  </si>
  <si>
    <t>Td - Taxodium distichum – hoogstam, maat 30/35, 4x verplant, draadkluit</t>
  </si>
  <si>
    <t>Maaien grasmengsel: BG1 - Bloemrijk grasland 1 (maaibeurten 1x voorjaar en 1x najaar), inclusief afvoer maaisel</t>
  </si>
  <si>
    <t>UINHo - Ulmus ‘New Horizon’ ®(Restista!) – hoogstam, maat 35/40, 4x verplant, draadkluit</t>
  </si>
  <si>
    <t>Maaien grasmengsel: BG2 - Bloemrijk grasland 2 (maaibeurten 1x voorjaar en 1x najaar), inclusief afvoer maaisel</t>
  </si>
  <si>
    <t>SoiB - Sorbus intermedia ‘Brouwers’ - hoogstam, maat 20/25, 4x verplant, draadkluit</t>
  </si>
  <si>
    <t>2e</t>
  </si>
  <si>
    <t>Maaien grasmengsel: WP - Waterplanten (maaibeurten 1x najaar, vóór november), inclusief afvoer maaisel</t>
  </si>
  <si>
    <t>Ac - Acer campestre ‘Elsrijk’ - hoogstam, maat 20/25, 4x verplant, draadkluit</t>
  </si>
  <si>
    <t>Maaien grasmengsel: SG -Speelgras (maaibeurten 20x per jaar), inclusief afvoer maaisel</t>
  </si>
  <si>
    <t>Seqs - Sequoia sempervirens - hoogstam, maat 30/35, 4x verplant, draadkluit</t>
  </si>
  <si>
    <t>Maaien grasmengsel: GZ -Gemaaid gazon/vlakgras (maaibeurten 20x per jaar), inclusief afvoer maaisel</t>
  </si>
  <si>
    <t>FraAp - Fraxinus americana ‘Autumn Purple’ – hoogstam, maat 30/35, 4x verplant, draadkluit</t>
  </si>
  <si>
    <t>Maaien grasmengsel: BK1 en BK2 -Bosrandkruiden (maaibeurten 1x voorjaar en 1x najaar), inclusief afvoer maaisel</t>
  </si>
  <si>
    <t>As - Acer saccharinum – hoogstam, maat 30/35, 4x verplant, draadkluit</t>
  </si>
  <si>
    <t>Inboeten gras (aanvullen kale plekken)</t>
  </si>
  <si>
    <t>Ap - Acer pseudoplatanus ‘Negenia’ – hoogstam, maat 30/35, 4x verplant, draadkluit</t>
  </si>
  <si>
    <t>Aig - Alnus glutinosa - hoogstam, maat 20/25, 4x verplant, draadkluit</t>
  </si>
  <si>
    <t>BEPLANTEN VAN BOMEN</t>
  </si>
  <si>
    <t>Rp - Robinia pseudoacacia - hoogstam, maat 30/35, 4x verplant, draadkluit</t>
  </si>
  <si>
    <t>Lossen en zonodig inkuilen plantmateriaal
 -Bomen met kluit</t>
  </si>
  <si>
    <t>st</t>
  </si>
  <si>
    <t>Tc - Tilia cordata - hoogstam, maat 30/35, 4x verplant, draadkluit</t>
  </si>
  <si>
    <t>Maken plantgat, 1e grootte: 6 m3
 -Zware grond
 -Aannemer wordt eigenaar van vrijgekomen grond</t>
  </si>
  <si>
    <t>SalBel - Salix alba ‘Belders’ - hoogstam, maat 20/25, 4x verplant, draadkluit</t>
  </si>
  <si>
    <t>Maken plantgat, 2e grootte 4 m3
 -Zware grond
 -Aannemer wordt eigenaar van vrijgekomen grond</t>
  </si>
  <si>
    <t>UIR - Ulmus 'Rebella'® (Resista!) - hoogstam, maat 20/25, 4x verplant, draadkluit</t>
  </si>
  <si>
    <t>Leveren en Aanbrengen beluchtingssysteem groeiplaats boom</t>
  </si>
  <si>
    <t>UIF - Ulmus 'Fiorente'® (Resista) – hoogstam, 35/40, 4x verplant, draadkluit</t>
  </si>
  <si>
    <t>Leveren en Aanbrengen boompalen en boombanden (2 palen en 2 banden per boom)</t>
  </si>
  <si>
    <t>Cs - Castanea sativa - hoogstam, maat 30/35, 4x verplant, draadkluit</t>
  </si>
  <si>
    <t>Leveren en Aanbrengen gietrand (van geperst kokosvezel)</t>
  </si>
  <si>
    <t>Th - Tilia henryana – hoogstam, maat 20/25, 4x verplant, draadkluit</t>
  </si>
  <si>
    <t>Aanbrengen 1e grootte boom enkelstammig, incl groeiplaatsverbetering</t>
  </si>
  <si>
    <t>Te - Tilia x europaea ‘Koningslinde’ - hoogstam, maat 30/35, 4x verplant, draadkluit</t>
  </si>
  <si>
    <t>Aanbrengen 1e grootte boom meerstammig, incl groeiplaatsverbetering</t>
  </si>
  <si>
    <t>SalBa - Salix alba ‘Barlo’ - hoogstam, maat 20/25, 4x verplant, draadkluit</t>
  </si>
  <si>
    <t>Aanbrengen 2e grootte boom enkelstammig, incl groeiplaatsverbetering</t>
  </si>
  <si>
    <t>Cr - Crataegus monogyna - 20-25 HO drkl, draadkluit</t>
  </si>
  <si>
    <t>Aanbrengen 2e grootte boom meerstammig, incl groeiplaatsverbetering</t>
  </si>
  <si>
    <t>Meerstammige bomen:</t>
  </si>
  <si>
    <t>NAZORG BOMEN</t>
  </si>
  <si>
    <t>Cc -  Cornus controversa - solitaire, maat 400/450, 5-7 stammen, 4 x verplant, draadkluit</t>
  </si>
  <si>
    <t>Inboeten bomen in beplantingsvak *
 -Plantmateriaal bomen met kluit
 -Vrijgekomen materiaal afvoeren</t>
  </si>
  <si>
    <t>At - Acer tataricum subsp. Ginnata – solitaire, maat 400/450, 5-7 stammen, 4x verplant, draadkluit</t>
  </si>
  <si>
    <t>Controle bomen door visuele inspectie</t>
  </si>
  <si>
    <t>Si -  Sorbus intermedia - solitaire, maat 400/450, 3-5 stammen, 5 x verplant, draadkluit</t>
  </si>
  <si>
    <t>Begeleidingssnoei / onderhoudssnoei volgens Handboek Bomen</t>
  </si>
  <si>
    <t>Corya - Coryllus avellana – solitair, maat 300/400, 5-7 stammen, 4x verplant, draadkluit</t>
  </si>
  <si>
    <t>Onderhoud Bomen 1ste jaar:
Onderhoudswerkzaamheden in periode van nazorg na oplevering van aanplantwerkzaamheden (RAW-systematiek)</t>
  </si>
  <si>
    <t>Tb - Taxus baccata – solitaire, maat 300/400, 3-5 stammen, 4x verplant, draadkluit</t>
  </si>
  <si>
    <t>Onderhoud Bomen 2de jaar:
Onderhoudswerkzaamheden in periode van nazorg na oplevering van aanplantwerkzaamheden (RAW-systematiek)</t>
  </si>
  <si>
    <t>Cf - Cornus florida - solitaire, maat 400/450, 5-7 stammen, 4 x verplant, draadkluit</t>
  </si>
  <si>
    <t>Crm - Crataegus monogyna - solitaire, maat 400/450, 3-5 stammen, 5 x verplant, draadkluit</t>
  </si>
  <si>
    <t>Cm - Cornus mas - solitaire, maat 400/450, 5-7 stammen, 4 x verplant, draadkluit</t>
  </si>
  <si>
    <t>BEPLANTINGSWERK, BEPLANTINGEN</t>
  </si>
  <si>
    <t>Kp - Koelreuteria paniculata - solitaire, maat 400/450, 5-7 stammen, 4 x verplant, draadkluit</t>
  </si>
  <si>
    <t>Lossen en zonodig inkuilen plantmateriaal
 -Sierplantsoen met kluit</t>
  </si>
  <si>
    <t>Tdmeer - Taxodium distichum – 300/400, meerstammig, draadkluit</t>
  </si>
  <si>
    <t>Maken plantgat, Ø0,5m, diepte 0,3m
 -Zware grond
 -Plantgat met een doorsnede van ten minste ø0,5m
 -Vrijkomende grond naast het plantgat deponeren</t>
  </si>
  <si>
    <t>Ptst - Pterocarya stenoptera – 400/500, meerstammig, draadkluit</t>
  </si>
  <si>
    <t>Aanbrengen sierplantsoen grote heesters, incl grondverbetering</t>
  </si>
  <si>
    <t>Euu- Eucommia ulmoides – 300/400, meerstammig, draadkluit</t>
  </si>
  <si>
    <t>Maken plantvak van 260 m2 t.b.v. kleine heesters</t>
  </si>
  <si>
    <t>m2</t>
  </si>
  <si>
    <t>Sa - Sorbus aucuparia – 300/400, meerstammig, draadkluit</t>
  </si>
  <si>
    <t>Aanbrengen sierplantsoen kleine heesters, incl grondverbetering</t>
  </si>
  <si>
    <t>Bn - Betula nigra - – 300/400, meerstammig, draadkluit</t>
  </si>
  <si>
    <t>Aanbrengen nieuwe beukhaag: planthoogte 1,00 - 1,25m, planten in driehoeksverband 0,50 m</t>
  </si>
  <si>
    <t>Afkorting op tekening: Heesters</t>
  </si>
  <si>
    <t>Aanbrengen van WP - waterplanten</t>
  </si>
  <si>
    <t>Vo - Viburnum opulus – solitair, 100/150 mkl 2-3 tak</t>
  </si>
  <si>
    <t>DehMR - Deutzia hybrida 'Mont Rose', 3 st/m2 - 80 m2  80-100 mkl 2-3 tak</t>
  </si>
  <si>
    <t>NAZORG BEPLANTINGEN</t>
  </si>
  <si>
    <t>PhMH - Philadelphus 'Manteau d'Hermine', 3 st/m2 - 160 m2  100-150 mkl 2-3 tak</t>
  </si>
  <si>
    <t>Inboeten sierplansoen *
 -Heesters kluitgoed
 -In plantenbak/-schaal
 -Vrijgekomen materiaal wordt geacht voor de opdrachtgever geen waarde te hebben</t>
  </si>
  <si>
    <t>Afkorting op tekening: WP - Waterplanten</t>
  </si>
  <si>
    <t>Aantallen</t>
  </si>
  <si>
    <t>Onderhoud Beplantingen 1ste jaar:
Onderhoudswerkzaamheden in periode van nazorg na oplevering van aanplantwerkzaamheden (RAW-systematiek)</t>
  </si>
  <si>
    <t>Db - Dotterbloem, 99.5 m2, 7-9 st/m2</t>
  </si>
  <si>
    <t>Onderhoud Beplantingen 2de jaar:
Onderhoudswerkzaamheden in periode van nazorg na oplevering van aanplantwerkzaamheden (RAW-systematiek)</t>
  </si>
  <si>
    <t>Eg - Egelskop, 24.0 m2, 5-7 st/m2</t>
  </si>
  <si>
    <t xml:space="preserve">Eva - Echte valeriaan, 111 m2, 5-7 st/m2 </t>
  </si>
  <si>
    <t xml:space="preserve">Gka - Grote kattenstaart, 103 m2, 7-9 st/m2 </t>
  </si>
  <si>
    <t>Subtotaal directe bouwkosten</t>
  </si>
  <si>
    <t xml:space="preserve">Gl - Gele lis, 93 m2, 7-9 st/m2 </t>
  </si>
  <si>
    <t xml:space="preserve">Gwb - Gewone waterbies, 29 m2, 7-9 st/m2 </t>
  </si>
  <si>
    <t>DIVERSE KOSTEN</t>
  </si>
  <si>
    <t xml:space="preserve">Gww - Grote waterweegbree, 53 m2, 7-9 st/m2 </t>
  </si>
  <si>
    <t>BK-ntd</t>
  </si>
  <si>
    <t>Nader te detailleren bouwkosten (%)</t>
  </si>
  <si>
    <t>van subtotaal directe bouwkosten</t>
  </si>
  <si>
    <t xml:space="preserve">Kld - Kleine lisdodde, 16.5 m2, 5-7 st/m2 </t>
  </si>
  <si>
    <t>BK-abk</t>
  </si>
  <si>
    <t>Algemene bouwplaatskosten (%)</t>
  </si>
  <si>
    <t xml:space="preserve">Ma - Moerasandoorn, 83 m2, 7-9 st/m2 </t>
  </si>
  <si>
    <t>BK-uk</t>
  </si>
  <si>
    <t>Uitvoeringskosten (%)</t>
  </si>
  <si>
    <t xml:space="preserve">Ms - Moerasspirea, 40 m2, 7-9 st/m2 </t>
  </si>
  <si>
    <t>BK-ak</t>
  </si>
  <si>
    <t>Algemene kosten (%)</t>
  </si>
  <si>
    <t xml:space="preserve">Mvmn - Moeras-vergeet-mij-nietje, 130 m2, 9 st/m2 </t>
  </si>
  <si>
    <t>BK-w</t>
  </si>
  <si>
    <t>Winst (%)</t>
  </si>
  <si>
    <t xml:space="preserve">Pk - Pijlkruid, 65 m2, 5-7 st/m2 </t>
  </si>
  <si>
    <t>BK-r</t>
  </si>
  <si>
    <t>Risico (%)</t>
  </si>
  <si>
    <t xml:space="preserve">Zw - Zwanenbloem, 103 m2, 7-9 st/m2 </t>
  </si>
  <si>
    <t>Stelpost aanpassen ijsvogelwand</t>
  </si>
  <si>
    <t>Subtotaal diverse kosten</t>
  </si>
  <si>
    <t>Inschrijvingssom, 
de omzetbelasting niet inbegrepen</t>
  </si>
  <si>
    <t>Onderhoud Bomen 3de jaar (optioneel):
Onderhoudswerkzaamheden in periode van nazorg na oplevering van aanplantwerkzaamheden (RAW-systematiek)</t>
  </si>
  <si>
    <t>Onderhoud Beplantingen 3de jaar (optioneel):
Onderhoudswerkzaamheden in periode van nazorg na oplevering van aanplantwerkzaamheden (RAW-systematiek)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</si>
</sst>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([$€-413]\ * #,##0_);_([$€-413]\ * \(#,##0\);_([$€-413]\ * &quot;-&quot;_);_(@_)"/>
    <numFmt numFmtId="166" formatCode="_([$€-413]\ * #,##0.00_);_([$€-413]\ * \(#,##0.00\);_([$€-413]\ * &quot;-&quot;_);_(@_)"/>
    <numFmt numFmtId="167" formatCode="&quot;€&quot;\ #,##0.00"/>
    <numFmt numFmtId="168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b/>
      <i/>
      <sz val="12"/>
      <color rgb="FF0000FF"/>
      <name val="Arial"/>
      <family val="2"/>
    </font>
    <font>
      <b/>
      <i/>
      <sz val="14"/>
      <color rgb="FF0000FF"/>
      <name val="Arial"/>
      <family val="2"/>
    </font>
    <font>
      <sz val="14"/>
      <color theme="1"/>
      <name val="Arial"/>
      <family val="2"/>
    </font>
    <font>
      <sz val="15"/>
      <color theme="1"/>
      <name val="Arial"/>
      <family val="2"/>
    </font>
    <font>
      <sz val="12"/>
      <color theme="1"/>
      <name val="Arial"/>
    </font>
    <font>
      <b/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22"/>
      </patternFill>
    </fill>
    <fill>
      <patternFill patternType="solid">
        <fgColor rgb="FF99CCFF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164" fontId="5" fillId="3" borderId="1" xfId="1" applyNumberFormat="1" applyFont="1" applyFill="1" applyBorder="1" applyAlignment="1" applyProtection="1">
      <alignment horizontal="left" vertical="center"/>
      <protection locked="0"/>
    </xf>
    <xf numFmtId="164" fontId="6" fillId="3" borderId="1" xfId="1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44" fontId="3" fillId="4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168" fontId="3" fillId="0" borderId="1" xfId="0" applyNumberFormat="1" applyFont="1" applyBorder="1" applyAlignment="1" applyProtection="1">
      <alignment vertical="center"/>
      <protection locked="0"/>
    </xf>
    <xf numFmtId="168" fontId="3" fillId="4" borderId="1" xfId="0" applyNumberFormat="1" applyFont="1" applyFill="1" applyBorder="1" applyAlignment="1" applyProtection="1">
      <alignment vertical="center"/>
      <protection locked="0"/>
    </xf>
    <xf numFmtId="164" fontId="5" fillId="3" borderId="1" xfId="1" applyNumberFormat="1" applyFont="1" applyFill="1" applyBorder="1" applyAlignment="1" applyProtection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44" fontId="9" fillId="0" borderId="1" xfId="0" applyNumberFormat="1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1" fontId="3" fillId="0" borderId="1" xfId="0" applyNumberFormat="1" applyFont="1" applyBorder="1" applyAlignment="1">
      <alignment vertical="center"/>
    </xf>
    <xf numFmtId="44" fontId="3" fillId="0" borderId="1" xfId="0" applyNumberFormat="1" applyFont="1" applyBorder="1" applyAlignment="1" applyProtection="1">
      <alignment vertical="center"/>
      <protection locked="0"/>
    </xf>
    <xf numFmtId="0" fontId="11" fillId="0" borderId="1" xfId="0" applyFont="1" applyBorder="1" applyAlignment="1">
      <alignment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167" fontId="3" fillId="4" borderId="1" xfId="0" applyNumberFormat="1" applyFont="1" applyFill="1" applyBorder="1" applyAlignment="1" applyProtection="1">
      <alignment vertical="center"/>
      <protection locked="0"/>
    </xf>
    <xf numFmtId="0" fontId="4" fillId="2" borderId="2" xfId="1" applyNumberFormat="1" applyFont="1" applyFill="1" applyBorder="1" applyAlignment="1" applyProtection="1">
      <alignment horizontal="left" vertical="center"/>
    </xf>
    <xf numFmtId="164" fontId="4" fillId="3" borderId="3" xfId="1" applyNumberFormat="1" applyFont="1" applyFill="1" applyBorder="1" applyAlignment="1" applyProtection="1">
      <alignment horizontal="left" vertical="center"/>
    </xf>
    <xf numFmtId="43" fontId="4" fillId="3" borderId="3" xfId="1" applyFont="1" applyFill="1" applyBorder="1" applyAlignment="1" applyProtection="1">
      <alignment vertical="center" wrapText="1"/>
    </xf>
    <xf numFmtId="164" fontId="4" fillId="3" borderId="3" xfId="1" applyNumberFormat="1" applyFont="1" applyFill="1" applyBorder="1" applyAlignment="1" applyProtection="1">
      <alignment horizontal="left" vertical="center" wrapText="1"/>
    </xf>
    <xf numFmtId="166" fontId="4" fillId="3" borderId="3" xfId="1" applyNumberFormat="1" applyFont="1" applyFill="1" applyBorder="1" applyAlignment="1" applyProtection="1">
      <alignment vertical="center" wrapText="1"/>
      <protection locked="0"/>
    </xf>
    <xf numFmtId="165" fontId="4" fillId="3" borderId="4" xfId="1" applyNumberFormat="1" applyFont="1" applyFill="1" applyBorder="1" applyAlignment="1" applyProtection="1">
      <alignment vertical="center" wrapText="1"/>
      <protection locked="0"/>
    </xf>
    <xf numFmtId="0" fontId="5" fillId="2" borderId="5" xfId="1" applyNumberFormat="1" applyFont="1" applyFill="1" applyBorder="1" applyAlignment="1" applyProtection="1">
      <alignment horizontal="left" vertical="center"/>
    </xf>
    <xf numFmtId="164" fontId="5" fillId="3" borderId="6" xfId="1" applyNumberFormat="1" applyFont="1" applyFill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vertical="center"/>
    </xf>
    <xf numFmtId="167" fontId="9" fillId="0" borderId="6" xfId="0" applyNumberFormat="1" applyFont="1" applyBorder="1" applyAlignment="1" applyProtection="1">
      <alignment vertical="center"/>
      <protection locked="0"/>
    </xf>
    <xf numFmtId="0" fontId="5" fillId="0" borderId="5" xfId="1" applyNumberFormat="1" applyFont="1" applyFill="1" applyBorder="1" applyAlignment="1" applyProtection="1">
      <alignment horizontal="left" vertical="center"/>
    </xf>
    <xf numFmtId="164" fontId="5" fillId="0" borderId="6" xfId="1" applyNumberFormat="1" applyFont="1" applyFill="1" applyBorder="1" applyAlignment="1" applyProtection="1">
      <alignment horizontal="left" vertical="center"/>
      <protection locked="0"/>
    </xf>
    <xf numFmtId="0" fontId="9" fillId="0" borderId="5" xfId="0" applyFont="1" applyBorder="1" applyAlignment="1">
      <alignment vertical="center"/>
    </xf>
    <xf numFmtId="167" fontId="3" fillId="0" borderId="6" xfId="0" applyNumberFormat="1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44" fontId="3" fillId="0" borderId="0" xfId="0" applyNumberFormat="1" applyFont="1" applyAlignment="1" applyProtection="1">
      <alignment vertical="center"/>
      <protection locked="0"/>
    </xf>
    <xf numFmtId="167" fontId="3" fillId="0" borderId="8" xfId="0" applyNumberFormat="1" applyFont="1" applyBorder="1" applyAlignment="1" applyProtection="1">
      <alignment vertical="center"/>
      <protection locked="0"/>
    </xf>
    <xf numFmtId="167" fontId="7" fillId="0" borderId="8" xfId="0" applyNumberFormat="1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5" fillId="2" borderId="5" xfId="1" applyNumberFormat="1" applyFont="1" applyFill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164" fontId="6" fillId="3" borderId="11" xfId="1" applyNumberFormat="1" applyFont="1" applyFill="1" applyBorder="1" applyAlignment="1" applyProtection="1">
      <alignment horizontal="left" vertical="center" wrapText="1"/>
      <protection locked="0"/>
    </xf>
    <xf numFmtId="167" fontId="8" fillId="0" borderId="12" xfId="0" applyNumberFormat="1" applyFont="1" applyBorder="1" applyAlignment="1" applyProtection="1">
      <alignment vertical="center"/>
      <protection locked="0"/>
    </xf>
  </cellXfs>
  <cellStyles count="2">
    <cellStyle name="Komma" xfId="1" builtinId="3"/>
    <cellStyle name="Standaard" xfId="0" builtinId="0"/>
  </cellStyles>
  <dxfs count="20">
    <dxf>
      <font>
        <color rgb="FF0000FF"/>
      </font>
    </dxf>
    <dxf>
      <font>
        <color auto="1"/>
      </font>
    </dxf>
    <dxf>
      <font>
        <color rgb="FF0000FF"/>
      </font>
    </dxf>
    <dxf>
      <font>
        <color auto="1"/>
      </font>
    </dxf>
    <dxf>
      <font>
        <color rgb="FF0000FF"/>
      </font>
    </dxf>
    <dxf>
      <font>
        <color auto="1"/>
      </font>
    </dxf>
    <dxf>
      <font>
        <color rgb="FF0000FF"/>
      </font>
    </dxf>
    <dxf>
      <font>
        <color auto="1"/>
      </font>
    </dxf>
    <dxf>
      <font>
        <color rgb="FF0000FF"/>
      </font>
    </dxf>
    <dxf>
      <font>
        <color auto="1"/>
      </font>
    </dxf>
    <dxf>
      <font>
        <color rgb="FF0000FF"/>
      </font>
    </dxf>
    <dxf>
      <font>
        <color auto="1"/>
      </font>
    </dxf>
    <dxf>
      <font>
        <color rgb="FF0000FF"/>
      </font>
    </dxf>
    <dxf>
      <font>
        <color auto="1"/>
      </font>
    </dxf>
    <dxf>
      <font>
        <color rgb="FF0000FF"/>
      </font>
    </dxf>
    <dxf>
      <font>
        <color auto="1"/>
      </font>
    </dxf>
    <dxf>
      <font>
        <color rgb="FF0000FF"/>
      </font>
    </dxf>
    <dxf>
      <font>
        <color auto="1"/>
      </font>
    </dxf>
    <dxf>
      <font>
        <color rgb="FF0000FF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zoetermeer.sharepoint.com/teams/AanbestedingenStadsbeheer-BossenbuurtBomenaanlegenonderhoud/Gedeelde%20documenten/4.%20Bestek%20en%20tekeningen/SSK%20Raming/2026-038826_SSK%20Raming%20-%20Bossenpark%20Bomen%20en%20Heesters%207-4-26.xlsm" TargetMode="External"/><Relationship Id="rId2" Type="http://schemas.microsoft.com/office/2019/04/relationships/externalLinkLongPath" Target="/teams/AanbestedingenStadsbeheer-BossenbuurtBomenaanlegenonderhoud/Gedeelde%20documenten/4.%20Bestek%20en%20tekeningen/Concepten/Documenten%20voor%20op%20TenderNed/2026-038826_SSK%20Raming%20-%20Bossenpark%20Bomen%20en%20Heesters%207-4-26.xlsm?450CF099" TargetMode="External"/><Relationship Id="rId1" Type="http://schemas.openxmlformats.org/officeDocument/2006/relationships/externalLinkPath" Target="file:///\\450CF099\2026-038826_SSK%20Raming%20-%20Bossenpark%20Bomen%20en%20Heesters%207-4-26.xlsm" TargetMode="External"/><Relationship Id="rId4" Type="http://schemas.openxmlformats.org/officeDocument/2006/relationships/externalLinkPath" Target="../../../AanbestedingenStadsbeheer-BossenbuurtBomenaanlegenonderhoud/Gedeelde%20documenten/4.%20Bestek%20en%20tekeningen/Concepten/Documenten%20voor%20op%20TenderNed/2026-038826_SSK%20Raming%20-%20Bossenpark%20Bomen%20en%20Heesters%207-4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Modelparameters"/>
      <sheetName val="Voorblad"/>
      <sheetName val="Uitgangspunten"/>
      <sheetName val="Colofon"/>
      <sheetName val="Keuzeparameters"/>
      <sheetName val="Managementoverzicht"/>
      <sheetName val="Kostenoverzicht"/>
      <sheetName val="Prob. resultaten"/>
      <sheetName val="Obj.overst.risicoreservering"/>
      <sheetName val="Dummy"/>
      <sheetName val="Asfalt"/>
      <sheetName val="Elementenverhardingen"/>
      <sheetName val="Bomen"/>
      <sheetName val="Groen"/>
      <sheetName val="Riolering"/>
      <sheetName val="Kabels en Leidingen"/>
      <sheetName val="Straatmeubilair"/>
      <sheetName val="Openbare verlichting"/>
      <sheetName val="Civiele kunstwerken"/>
      <sheetName val="Spelen"/>
      <sheetName val="VRI"/>
      <sheetName val="Water (beschoeiingen en oevers)"/>
      <sheetName val="Begraven"/>
      <sheetName val="Prijzenboek"/>
      <sheetName val="Prijsverschil KWS-Mouwrik"/>
      <sheetName val="Scope en uitgangspunten"/>
      <sheetName val="Hoeveelhedenboek"/>
      <sheetName val="Staat van Ontleding"/>
      <sheetName val="Versiebeheer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BE47-CCCF-45FB-9641-C6DC8B9F1C9A}">
  <sheetPr>
    <pageSetUpPr fitToPage="1"/>
  </sheetPr>
  <dimension ref="A1:J74"/>
  <sheetViews>
    <sheetView tabSelected="1" zoomScale="70" zoomScaleNormal="70" workbookViewId="0">
      <selection activeCell="H8" sqref="H8"/>
    </sheetView>
  </sheetViews>
  <sheetFormatPr defaultColWidth="9.140625" defaultRowHeight="15" x14ac:dyDescent="0.25"/>
  <cols>
    <col min="1" max="1" width="14.42578125" style="3" bestFit="1" customWidth="1"/>
    <col min="2" max="2" width="132.5703125" style="3" bestFit="1" customWidth="1"/>
    <col min="3" max="3" width="24.140625" style="3" customWidth="1"/>
    <col min="4" max="4" width="18.28515625" style="3" bestFit="1" customWidth="1"/>
    <col min="5" max="5" width="44.7109375" style="3" bestFit="1" customWidth="1"/>
    <col min="6" max="6" width="15.5703125" style="3" bestFit="1" customWidth="1"/>
    <col min="7" max="7" width="3.5703125" style="3" customWidth="1"/>
    <col min="8" max="8" width="99.140625" style="3" bestFit="1" customWidth="1"/>
    <col min="9" max="9" width="18.5703125" style="3" bestFit="1" customWidth="1"/>
    <col min="10" max="10" width="31.28515625" style="3" bestFit="1" customWidth="1"/>
    <col min="11" max="11" width="10.5703125" style="3" bestFit="1" customWidth="1"/>
    <col min="12" max="16384" width="9.140625" style="3"/>
  </cols>
  <sheetData>
    <row r="1" spans="1:10" ht="18" x14ac:dyDescent="0.25">
      <c r="A1" s="22" t="s">
        <v>0</v>
      </c>
      <c r="B1" s="23" t="s">
        <v>1</v>
      </c>
      <c r="C1" s="24"/>
      <c r="D1" s="25"/>
      <c r="E1" s="26"/>
      <c r="F1" s="27"/>
      <c r="I1" s="4"/>
      <c r="J1" s="3" t="s">
        <v>2</v>
      </c>
    </row>
    <row r="2" spans="1:10" x14ac:dyDescent="0.25">
      <c r="A2" s="28">
        <v>5150</v>
      </c>
      <c r="B2" s="10" t="s">
        <v>3</v>
      </c>
      <c r="C2" s="10" t="s">
        <v>4</v>
      </c>
      <c r="D2" s="10" t="s">
        <v>5</v>
      </c>
      <c r="E2" s="1" t="s">
        <v>6</v>
      </c>
      <c r="F2" s="29" t="s">
        <v>7</v>
      </c>
      <c r="I2" s="5"/>
      <c r="J2" s="3" t="s">
        <v>8</v>
      </c>
    </row>
    <row r="3" spans="1:10" x14ac:dyDescent="0.25">
      <c r="A3" s="30">
        <v>510102</v>
      </c>
      <c r="B3" s="12" t="s">
        <v>9</v>
      </c>
      <c r="C3" s="16">
        <v>1</v>
      </c>
      <c r="D3" s="11" t="s">
        <v>10</v>
      </c>
      <c r="E3" s="6"/>
      <c r="F3" s="31">
        <f t="shared" ref="F3:F13" si="0">C3*E3</f>
        <v>0</v>
      </c>
    </row>
    <row r="4" spans="1:10" x14ac:dyDescent="0.25">
      <c r="A4" s="30">
        <v>514199</v>
      </c>
      <c r="B4" s="12" t="s">
        <v>11</v>
      </c>
      <c r="C4" s="16">
        <f>((C16+C17+C19)*100)*0.1</f>
        <v>1654.5</v>
      </c>
      <c r="D4" s="11" t="s">
        <v>12</v>
      </c>
      <c r="E4" s="6"/>
      <c r="F4" s="31">
        <f t="shared" si="0"/>
        <v>0</v>
      </c>
    </row>
    <row r="5" spans="1:10" x14ac:dyDescent="0.25">
      <c r="A5" s="30">
        <v>220321</v>
      </c>
      <c r="B5" s="13" t="s">
        <v>13</v>
      </c>
      <c r="C5" s="16">
        <f>C4</f>
        <v>1654.5</v>
      </c>
      <c r="D5" s="11" t="s">
        <v>12</v>
      </c>
      <c r="E5" s="6"/>
      <c r="F5" s="31">
        <f t="shared" si="0"/>
        <v>0</v>
      </c>
    </row>
    <row r="6" spans="1:10" x14ac:dyDescent="0.25">
      <c r="A6" s="30">
        <v>222107</v>
      </c>
      <c r="B6" s="11" t="s">
        <v>14</v>
      </c>
      <c r="C6" s="16">
        <f>((31695.72-1350)*0.5)/100</f>
        <v>151.7286</v>
      </c>
      <c r="D6" s="11" t="s">
        <v>15</v>
      </c>
      <c r="E6" s="6"/>
      <c r="F6" s="31">
        <f>C6*E6</f>
        <v>0</v>
      </c>
    </row>
    <row r="7" spans="1:10" x14ac:dyDescent="0.25">
      <c r="A7" s="30">
        <v>221131</v>
      </c>
      <c r="B7" s="11" t="s">
        <v>16</v>
      </c>
      <c r="C7" s="16">
        <f>31695.72/100</f>
        <v>316.9572</v>
      </c>
      <c r="D7" s="11" t="s">
        <v>15</v>
      </c>
      <c r="E7" s="6"/>
      <c r="F7" s="31">
        <f t="shared" si="0"/>
        <v>0</v>
      </c>
    </row>
    <row r="8" spans="1:10" x14ac:dyDescent="0.25">
      <c r="A8" s="30">
        <v>512105</v>
      </c>
      <c r="B8" s="18" t="s">
        <v>17</v>
      </c>
      <c r="C8" s="16">
        <f>6694/100</f>
        <v>66.94</v>
      </c>
      <c r="D8" s="11" t="s">
        <v>15</v>
      </c>
      <c r="E8" s="6"/>
      <c r="F8" s="31">
        <f t="shared" si="0"/>
        <v>0</v>
      </c>
    </row>
    <row r="9" spans="1:10" x14ac:dyDescent="0.25">
      <c r="A9" s="30">
        <v>512106</v>
      </c>
      <c r="B9" s="18" t="s">
        <v>18</v>
      </c>
      <c r="C9" s="16">
        <f>4443/100</f>
        <v>44.43</v>
      </c>
      <c r="D9" s="11" t="s">
        <v>15</v>
      </c>
      <c r="E9" s="6"/>
      <c r="F9" s="31">
        <f t="shared" si="0"/>
        <v>0</v>
      </c>
    </row>
    <row r="10" spans="1:10" x14ac:dyDescent="0.25">
      <c r="A10" s="30">
        <v>512108</v>
      </c>
      <c r="B10" s="18" t="s">
        <v>19</v>
      </c>
      <c r="C10" s="16">
        <f>5408/100</f>
        <v>54.08</v>
      </c>
      <c r="D10" s="11" t="s">
        <v>15</v>
      </c>
      <c r="E10" s="6"/>
      <c r="F10" s="31">
        <f t="shared" si="0"/>
        <v>0</v>
      </c>
    </row>
    <row r="11" spans="1:10" x14ac:dyDescent="0.25">
      <c r="A11" s="30">
        <v>512109</v>
      </c>
      <c r="B11" s="18" t="s">
        <v>20</v>
      </c>
      <c r="C11" s="16">
        <f>5520/100</f>
        <v>55.2</v>
      </c>
      <c r="D11" s="11" t="s">
        <v>15</v>
      </c>
      <c r="E11" s="6"/>
      <c r="F11" s="31">
        <f t="shared" si="0"/>
        <v>0</v>
      </c>
    </row>
    <row r="12" spans="1:10" x14ac:dyDescent="0.25">
      <c r="A12" s="30">
        <v>512110</v>
      </c>
      <c r="B12" s="18" t="s">
        <v>21</v>
      </c>
      <c r="C12" s="16">
        <f>8150/100</f>
        <v>81.5</v>
      </c>
      <c r="D12" s="11" t="s">
        <v>15</v>
      </c>
      <c r="E12" s="6"/>
      <c r="F12" s="31">
        <f t="shared" si="0"/>
        <v>0</v>
      </c>
    </row>
    <row r="13" spans="1:10" ht="15.75" x14ac:dyDescent="0.25">
      <c r="A13" s="30">
        <v>512199</v>
      </c>
      <c r="B13" s="11" t="s">
        <v>22</v>
      </c>
      <c r="C13" s="16">
        <f>31695.72/100</f>
        <v>316.9572</v>
      </c>
      <c r="D13" s="11" t="s">
        <v>15</v>
      </c>
      <c r="E13" s="6"/>
      <c r="F13" s="31">
        <f t="shared" si="0"/>
        <v>0</v>
      </c>
      <c r="H13" s="15" t="s">
        <v>23</v>
      </c>
      <c r="I13" s="15" t="s">
        <v>24</v>
      </c>
      <c r="J13" s="15" t="s">
        <v>25</v>
      </c>
    </row>
    <row r="14" spans="1:10" x14ac:dyDescent="0.25">
      <c r="A14" s="30"/>
      <c r="B14" s="11"/>
      <c r="C14" s="16"/>
      <c r="D14" s="11"/>
      <c r="E14" s="17"/>
      <c r="F14" s="31"/>
      <c r="H14" s="7" t="s">
        <v>26</v>
      </c>
      <c r="I14" s="5" t="s">
        <v>27</v>
      </c>
      <c r="J14" s="5">
        <v>5</v>
      </c>
    </row>
    <row r="15" spans="1:10" x14ac:dyDescent="0.25">
      <c r="A15" s="32">
        <v>5151</v>
      </c>
      <c r="B15" s="19" t="s">
        <v>28</v>
      </c>
      <c r="C15" s="19" t="s">
        <v>4</v>
      </c>
      <c r="D15" s="19" t="s">
        <v>5</v>
      </c>
      <c r="E15" s="20" t="s">
        <v>6</v>
      </c>
      <c r="F15" s="33" t="s">
        <v>7</v>
      </c>
      <c r="H15" s="7" t="s">
        <v>29</v>
      </c>
      <c r="I15" s="5" t="s">
        <v>27</v>
      </c>
      <c r="J15" s="5">
        <v>2</v>
      </c>
    </row>
    <row r="16" spans="1:10" x14ac:dyDescent="0.25">
      <c r="A16" s="30">
        <v>512503</v>
      </c>
      <c r="B16" s="11" t="s">
        <v>30</v>
      </c>
      <c r="C16" s="16">
        <f>C8</f>
        <v>66.94</v>
      </c>
      <c r="D16" s="11" t="s">
        <v>15</v>
      </c>
      <c r="E16" s="6"/>
      <c r="F16" s="31">
        <f t="shared" ref="F16:F22" si="1">C16*E16</f>
        <v>0</v>
      </c>
      <c r="H16" s="7" t="s">
        <v>31</v>
      </c>
      <c r="I16" s="5" t="s">
        <v>27</v>
      </c>
      <c r="J16" s="5">
        <v>7</v>
      </c>
    </row>
    <row r="17" spans="1:10" x14ac:dyDescent="0.25">
      <c r="A17" s="30">
        <v>512504</v>
      </c>
      <c r="B17" s="11" t="s">
        <v>32</v>
      </c>
      <c r="C17" s="16">
        <f>C9</f>
        <v>44.43</v>
      </c>
      <c r="D17" s="11" t="s">
        <v>15</v>
      </c>
      <c r="E17" s="6"/>
      <c r="F17" s="31">
        <f t="shared" si="1"/>
        <v>0</v>
      </c>
      <c r="H17" s="7" t="s">
        <v>33</v>
      </c>
      <c r="I17" s="5" t="s">
        <v>34</v>
      </c>
      <c r="J17" s="5">
        <v>2</v>
      </c>
    </row>
    <row r="18" spans="1:10" x14ac:dyDescent="0.25">
      <c r="A18" s="30">
        <v>512505</v>
      </c>
      <c r="B18" s="11" t="s">
        <v>35</v>
      </c>
      <c r="C18" s="16">
        <f>C52</f>
        <v>13.5</v>
      </c>
      <c r="D18" s="11" t="s">
        <v>15</v>
      </c>
      <c r="E18" s="6"/>
      <c r="F18" s="31">
        <f t="shared" si="1"/>
        <v>0</v>
      </c>
      <c r="H18" s="7" t="s">
        <v>36</v>
      </c>
      <c r="I18" s="5" t="s">
        <v>34</v>
      </c>
      <c r="J18" s="5">
        <v>1</v>
      </c>
    </row>
    <row r="19" spans="1:10" x14ac:dyDescent="0.25">
      <c r="A19" s="30">
        <v>512506</v>
      </c>
      <c r="B19" s="11" t="s">
        <v>37</v>
      </c>
      <c r="C19" s="16">
        <f>C10</f>
        <v>54.08</v>
      </c>
      <c r="D19" s="11" t="s">
        <v>15</v>
      </c>
      <c r="E19" s="6"/>
      <c r="F19" s="31">
        <f t="shared" si="1"/>
        <v>0</v>
      </c>
      <c r="H19" s="7" t="s">
        <v>38</v>
      </c>
      <c r="I19" s="5" t="s">
        <v>27</v>
      </c>
      <c r="J19" s="5">
        <v>4</v>
      </c>
    </row>
    <row r="20" spans="1:10" x14ac:dyDescent="0.25">
      <c r="A20" s="30">
        <v>512507</v>
      </c>
      <c r="B20" s="11" t="s">
        <v>39</v>
      </c>
      <c r="C20" s="16">
        <f>C11</f>
        <v>55.2</v>
      </c>
      <c r="D20" s="11" t="s">
        <v>15</v>
      </c>
      <c r="E20" s="6"/>
      <c r="F20" s="31">
        <f t="shared" si="1"/>
        <v>0</v>
      </c>
      <c r="H20" s="7" t="s">
        <v>40</v>
      </c>
      <c r="I20" s="5" t="s">
        <v>27</v>
      </c>
      <c r="J20" s="5">
        <v>5</v>
      </c>
    </row>
    <row r="21" spans="1:10" x14ac:dyDescent="0.25">
      <c r="A21" s="30">
        <v>512508</v>
      </c>
      <c r="B21" s="11" t="s">
        <v>41</v>
      </c>
      <c r="C21" s="16">
        <f>C12</f>
        <v>81.5</v>
      </c>
      <c r="D21" s="11" t="s">
        <v>15</v>
      </c>
      <c r="E21" s="6"/>
      <c r="F21" s="31">
        <f t="shared" si="1"/>
        <v>0</v>
      </c>
      <c r="H21" s="7" t="s">
        <v>42</v>
      </c>
      <c r="I21" s="5" t="s">
        <v>27</v>
      </c>
      <c r="J21" s="5">
        <v>5</v>
      </c>
    </row>
    <row r="22" spans="1:10" x14ac:dyDescent="0.25">
      <c r="A22" s="30">
        <v>514454</v>
      </c>
      <c r="B22" s="11" t="s">
        <v>43</v>
      </c>
      <c r="C22" s="11">
        <v>1</v>
      </c>
      <c r="D22" s="11" t="s">
        <v>10</v>
      </c>
      <c r="E22" s="6"/>
      <c r="F22" s="31">
        <f t="shared" si="1"/>
        <v>0</v>
      </c>
      <c r="H22" s="7" t="s">
        <v>44</v>
      </c>
      <c r="I22" s="5" t="s">
        <v>27</v>
      </c>
      <c r="J22" s="5">
        <v>1</v>
      </c>
    </row>
    <row r="23" spans="1:10" x14ac:dyDescent="0.25">
      <c r="A23" s="34"/>
      <c r="B23" s="13"/>
      <c r="C23" s="13"/>
      <c r="D23" s="13"/>
      <c r="E23" s="14"/>
      <c r="F23" s="31"/>
      <c r="H23" s="7" t="s">
        <v>45</v>
      </c>
      <c r="I23" s="5" t="s">
        <v>27</v>
      </c>
      <c r="J23" s="5">
        <v>1</v>
      </c>
    </row>
    <row r="24" spans="1:10" x14ac:dyDescent="0.25">
      <c r="A24" s="28">
        <v>5152</v>
      </c>
      <c r="B24" s="10" t="s">
        <v>46</v>
      </c>
      <c r="C24" s="10" t="s">
        <v>4</v>
      </c>
      <c r="D24" s="10" t="s">
        <v>5</v>
      </c>
      <c r="E24" s="1" t="s">
        <v>6</v>
      </c>
      <c r="F24" s="29" t="s">
        <v>7</v>
      </c>
      <c r="H24" s="7" t="s">
        <v>47</v>
      </c>
      <c r="I24" s="5" t="s">
        <v>27</v>
      </c>
      <c r="J24" s="5">
        <v>10</v>
      </c>
    </row>
    <row r="25" spans="1:10" ht="30" x14ac:dyDescent="0.25">
      <c r="A25" s="30">
        <v>51420221</v>
      </c>
      <c r="B25" s="12" t="s">
        <v>48</v>
      </c>
      <c r="C25" s="11">
        <v>134</v>
      </c>
      <c r="D25" s="11" t="s">
        <v>49</v>
      </c>
      <c r="E25" s="6"/>
      <c r="F25" s="35">
        <f t="shared" ref="F25:F35" si="2">C25*E25</f>
        <v>0</v>
      </c>
      <c r="H25" s="7" t="s">
        <v>50</v>
      </c>
      <c r="I25" s="5" t="s">
        <v>27</v>
      </c>
      <c r="J25" s="5">
        <v>1</v>
      </c>
    </row>
    <row r="26" spans="1:10" ht="45" x14ac:dyDescent="0.25">
      <c r="A26" s="30">
        <v>510303244</v>
      </c>
      <c r="B26" s="12" t="s">
        <v>51</v>
      </c>
      <c r="C26" s="11">
        <f>79*6</f>
        <v>474</v>
      </c>
      <c r="D26" s="11" t="s">
        <v>12</v>
      </c>
      <c r="E26" s="6"/>
      <c r="F26" s="35">
        <f t="shared" si="2"/>
        <v>0</v>
      </c>
      <c r="H26" s="7" t="s">
        <v>52</v>
      </c>
      <c r="I26" s="5" t="s">
        <v>27</v>
      </c>
      <c r="J26" s="5">
        <v>1</v>
      </c>
    </row>
    <row r="27" spans="1:10" ht="45" x14ac:dyDescent="0.25">
      <c r="A27" s="30">
        <v>510303245</v>
      </c>
      <c r="B27" s="12" t="s">
        <v>53</v>
      </c>
      <c r="C27" s="11">
        <f>55*4</f>
        <v>220</v>
      </c>
      <c r="D27" s="11" t="s">
        <v>12</v>
      </c>
      <c r="E27" s="6"/>
      <c r="F27" s="35">
        <f t="shared" si="2"/>
        <v>0</v>
      </c>
      <c r="H27" s="7" t="s">
        <v>54</v>
      </c>
      <c r="I27" s="5" t="s">
        <v>27</v>
      </c>
      <c r="J27" s="5">
        <v>3</v>
      </c>
    </row>
    <row r="28" spans="1:10" x14ac:dyDescent="0.25">
      <c r="A28" s="30">
        <v>510516</v>
      </c>
      <c r="B28" s="11" t="s">
        <v>55</v>
      </c>
      <c r="C28" s="11">
        <v>134</v>
      </c>
      <c r="D28" s="11" t="s">
        <v>49</v>
      </c>
      <c r="E28" s="6"/>
      <c r="F28" s="35">
        <f t="shared" si="2"/>
        <v>0</v>
      </c>
      <c r="H28" s="7" t="s">
        <v>56</v>
      </c>
      <c r="I28" s="5" t="s">
        <v>27</v>
      </c>
      <c r="J28" s="5">
        <v>7</v>
      </c>
    </row>
    <row r="29" spans="1:10" x14ac:dyDescent="0.25">
      <c r="A29" s="30">
        <v>25151</v>
      </c>
      <c r="B29" s="11" t="s">
        <v>57</v>
      </c>
      <c r="C29" s="11">
        <f>134*4</f>
        <v>536</v>
      </c>
      <c r="D29" s="11" t="s">
        <v>49</v>
      </c>
      <c r="E29" s="6"/>
      <c r="F29" s="35">
        <f t="shared" si="2"/>
        <v>0</v>
      </c>
      <c r="H29" s="7" t="s">
        <v>58</v>
      </c>
      <c r="I29" s="5" t="s">
        <v>27</v>
      </c>
      <c r="J29" s="5">
        <v>1</v>
      </c>
    </row>
    <row r="30" spans="1:10" x14ac:dyDescent="0.25">
      <c r="A30" s="30">
        <v>515404</v>
      </c>
      <c r="B30" s="11" t="s">
        <v>59</v>
      </c>
      <c r="C30" s="11">
        <v>134</v>
      </c>
      <c r="D30" s="11" t="s">
        <v>49</v>
      </c>
      <c r="E30" s="6"/>
      <c r="F30" s="35">
        <f t="shared" si="2"/>
        <v>0</v>
      </c>
      <c r="H30" s="7" t="s">
        <v>60</v>
      </c>
      <c r="I30" s="5" t="s">
        <v>27</v>
      </c>
      <c r="J30" s="5">
        <v>1</v>
      </c>
    </row>
    <row r="31" spans="1:10" x14ac:dyDescent="0.25">
      <c r="A31" s="30">
        <v>515204111</v>
      </c>
      <c r="B31" s="11" t="s">
        <v>61</v>
      </c>
      <c r="C31" s="11">
        <v>57</v>
      </c>
      <c r="D31" s="11" t="s">
        <v>49</v>
      </c>
      <c r="E31" s="6"/>
      <c r="F31" s="35">
        <f t="shared" si="2"/>
        <v>0</v>
      </c>
      <c r="H31" s="7" t="s">
        <v>62</v>
      </c>
      <c r="I31" s="5" t="s">
        <v>27</v>
      </c>
      <c r="J31" s="5">
        <v>1</v>
      </c>
    </row>
    <row r="32" spans="1:10" x14ac:dyDescent="0.25">
      <c r="A32" s="30">
        <v>515204112</v>
      </c>
      <c r="B32" s="11" t="s">
        <v>63</v>
      </c>
      <c r="C32" s="11">
        <v>5</v>
      </c>
      <c r="D32" s="11" t="s">
        <v>49</v>
      </c>
      <c r="E32" s="6"/>
      <c r="F32" s="35">
        <f t="shared" si="2"/>
        <v>0</v>
      </c>
      <c r="H32" s="7" t="s">
        <v>64</v>
      </c>
      <c r="I32" s="5" t="s">
        <v>27</v>
      </c>
      <c r="J32" s="5">
        <v>2</v>
      </c>
    </row>
    <row r="33" spans="1:10" x14ac:dyDescent="0.25">
      <c r="A33" s="30">
        <v>515204113</v>
      </c>
      <c r="B33" s="11" t="s">
        <v>65</v>
      </c>
      <c r="C33" s="11">
        <v>22</v>
      </c>
      <c r="D33" s="11" t="s">
        <v>49</v>
      </c>
      <c r="E33" s="6"/>
      <c r="F33" s="35">
        <f t="shared" si="2"/>
        <v>0</v>
      </c>
      <c r="H33" s="7" t="s">
        <v>66</v>
      </c>
      <c r="I33" s="5" t="s">
        <v>34</v>
      </c>
      <c r="J33" s="5">
        <v>2</v>
      </c>
    </row>
    <row r="34" spans="1:10" x14ac:dyDescent="0.25">
      <c r="A34" s="30">
        <v>515204114</v>
      </c>
      <c r="B34" s="11" t="s">
        <v>67</v>
      </c>
      <c r="C34" s="11">
        <v>50</v>
      </c>
      <c r="D34" s="11" t="s">
        <v>49</v>
      </c>
      <c r="E34" s="6"/>
      <c r="F34" s="35">
        <f t="shared" si="2"/>
        <v>0</v>
      </c>
    </row>
    <row r="35" spans="1:10" ht="15.75" x14ac:dyDescent="0.25">
      <c r="A35" s="30"/>
      <c r="B35" s="11"/>
      <c r="C35" s="11"/>
      <c r="D35" s="11"/>
      <c r="E35" s="6"/>
      <c r="F35" s="35">
        <f t="shared" si="2"/>
        <v>0</v>
      </c>
      <c r="H35" s="15" t="s">
        <v>68</v>
      </c>
      <c r="I35" s="15" t="s">
        <v>24</v>
      </c>
      <c r="J35" s="15" t="s">
        <v>25</v>
      </c>
    </row>
    <row r="36" spans="1:10" x14ac:dyDescent="0.25">
      <c r="A36" s="28">
        <v>5156</v>
      </c>
      <c r="B36" s="10" t="s">
        <v>69</v>
      </c>
      <c r="C36" s="10" t="s">
        <v>4</v>
      </c>
      <c r="D36" s="10" t="s">
        <v>5</v>
      </c>
      <c r="E36" s="1" t="s">
        <v>6</v>
      </c>
      <c r="F36" s="29" t="s">
        <v>7</v>
      </c>
      <c r="H36" s="7" t="s">
        <v>70</v>
      </c>
      <c r="I36" s="5" t="s">
        <v>34</v>
      </c>
      <c r="J36" s="5">
        <v>4</v>
      </c>
    </row>
    <row r="37" spans="1:10" x14ac:dyDescent="0.25">
      <c r="A37" s="30">
        <v>51560221</v>
      </c>
      <c r="B37" s="11" t="s">
        <v>71</v>
      </c>
      <c r="C37" s="11">
        <v>14</v>
      </c>
      <c r="D37" s="11" t="s">
        <v>49</v>
      </c>
      <c r="E37" s="6"/>
      <c r="F37" s="35">
        <f t="shared" ref="F37:F42" si="3">C37*E37</f>
        <v>0</v>
      </c>
      <c r="H37" s="7" t="s">
        <v>72</v>
      </c>
      <c r="I37" s="5" t="s">
        <v>27</v>
      </c>
      <c r="J37" s="5">
        <v>5</v>
      </c>
    </row>
    <row r="38" spans="1:10" x14ac:dyDescent="0.25">
      <c r="A38" s="30">
        <v>515501</v>
      </c>
      <c r="B38" s="11" t="s">
        <v>73</v>
      </c>
      <c r="C38" s="11">
        <v>1</v>
      </c>
      <c r="D38" s="11" t="s">
        <v>10</v>
      </c>
      <c r="E38" s="6"/>
      <c r="F38" s="35">
        <f t="shared" si="3"/>
        <v>0</v>
      </c>
      <c r="H38" s="7" t="s">
        <v>74</v>
      </c>
      <c r="I38" s="5" t="s">
        <v>34</v>
      </c>
      <c r="J38" s="5">
        <v>6</v>
      </c>
    </row>
    <row r="39" spans="1:10" x14ac:dyDescent="0.25">
      <c r="A39" s="30">
        <v>515511</v>
      </c>
      <c r="B39" s="11" t="s">
        <v>75</v>
      </c>
      <c r="C39" s="11">
        <v>1</v>
      </c>
      <c r="D39" s="11" t="s">
        <v>10</v>
      </c>
      <c r="E39" s="6"/>
      <c r="F39" s="35">
        <f t="shared" si="3"/>
        <v>0</v>
      </c>
      <c r="H39" s="7" t="s">
        <v>76</v>
      </c>
      <c r="I39" s="5" t="s">
        <v>34</v>
      </c>
      <c r="J39" s="5">
        <v>5</v>
      </c>
    </row>
    <row r="40" spans="1:10" ht="30" x14ac:dyDescent="0.25">
      <c r="A40" s="30">
        <v>515603</v>
      </c>
      <c r="B40" s="12" t="s">
        <v>77</v>
      </c>
      <c r="C40" s="11">
        <v>1</v>
      </c>
      <c r="D40" s="11" t="s">
        <v>10</v>
      </c>
      <c r="E40" s="6"/>
      <c r="F40" s="35">
        <f t="shared" si="3"/>
        <v>0</v>
      </c>
      <c r="H40" s="7" t="s">
        <v>78</v>
      </c>
      <c r="I40" s="5" t="s">
        <v>34</v>
      </c>
      <c r="J40" s="5">
        <v>2</v>
      </c>
    </row>
    <row r="41" spans="1:10" ht="30" x14ac:dyDescent="0.25">
      <c r="A41" s="30">
        <v>515604</v>
      </c>
      <c r="B41" s="12" t="s">
        <v>79</v>
      </c>
      <c r="C41" s="11">
        <v>1</v>
      </c>
      <c r="D41" s="11" t="s">
        <v>10</v>
      </c>
      <c r="E41" s="6"/>
      <c r="F41" s="35">
        <f t="shared" si="3"/>
        <v>0</v>
      </c>
      <c r="H41" s="7" t="s">
        <v>80</v>
      </c>
      <c r="I41" s="5" t="s">
        <v>34</v>
      </c>
      <c r="J41" s="5">
        <v>12</v>
      </c>
    </row>
    <row r="42" spans="1:10" ht="30" x14ac:dyDescent="0.25">
      <c r="A42" s="30">
        <v>515605</v>
      </c>
      <c r="B42" s="12" t="s">
        <v>139</v>
      </c>
      <c r="C42" s="11">
        <v>1</v>
      </c>
      <c r="D42" s="11" t="s">
        <v>10</v>
      </c>
      <c r="E42" s="6"/>
      <c r="F42" s="35">
        <f t="shared" si="3"/>
        <v>0</v>
      </c>
      <c r="H42" s="7" t="s">
        <v>81</v>
      </c>
      <c r="I42" s="5" t="s">
        <v>34</v>
      </c>
      <c r="J42" s="5">
        <v>10</v>
      </c>
    </row>
    <row r="43" spans="1:10" x14ac:dyDescent="0.25">
      <c r="A43" s="30"/>
      <c r="B43" s="11"/>
      <c r="C43" s="11"/>
      <c r="D43" s="11"/>
      <c r="E43" s="5"/>
      <c r="F43" s="36"/>
      <c r="H43" s="7" t="s">
        <v>82</v>
      </c>
      <c r="I43" s="5" t="s">
        <v>34</v>
      </c>
      <c r="J43" s="5">
        <v>10</v>
      </c>
    </row>
    <row r="44" spans="1:10" x14ac:dyDescent="0.25">
      <c r="A44" s="28">
        <v>5142</v>
      </c>
      <c r="B44" s="10" t="s">
        <v>83</v>
      </c>
      <c r="C44" s="10" t="s">
        <v>4</v>
      </c>
      <c r="D44" s="10" t="s">
        <v>5</v>
      </c>
      <c r="E44" s="1" t="s">
        <v>6</v>
      </c>
      <c r="F44" s="29" t="s">
        <v>7</v>
      </c>
      <c r="H44" s="7" t="s">
        <v>84</v>
      </c>
      <c r="I44" s="5" t="s">
        <v>27</v>
      </c>
      <c r="J44" s="5">
        <v>4</v>
      </c>
    </row>
    <row r="45" spans="1:10" x14ac:dyDescent="0.25">
      <c r="A45" s="30">
        <v>51420241</v>
      </c>
      <c r="B45" s="11" t="s">
        <v>85</v>
      </c>
      <c r="C45" s="11">
        <v>723</v>
      </c>
      <c r="D45" s="11" t="s">
        <v>49</v>
      </c>
      <c r="E45" s="6"/>
      <c r="F45" s="35">
        <f t="shared" ref="F45:F52" si="4">C45*E45</f>
        <v>0</v>
      </c>
      <c r="H45" s="7" t="s">
        <v>86</v>
      </c>
      <c r="I45" s="5" t="s">
        <v>27</v>
      </c>
      <c r="J45" s="5">
        <v>6</v>
      </c>
    </row>
    <row r="46" spans="1:10" ht="60" x14ac:dyDescent="0.25">
      <c r="A46" s="30">
        <v>510303231</v>
      </c>
      <c r="B46" s="12" t="s">
        <v>87</v>
      </c>
      <c r="C46" s="11">
        <v>3</v>
      </c>
      <c r="D46" s="11" t="s">
        <v>49</v>
      </c>
      <c r="E46" s="6"/>
      <c r="F46" s="35">
        <f t="shared" si="4"/>
        <v>0</v>
      </c>
      <c r="H46" s="7" t="s">
        <v>88</v>
      </c>
      <c r="I46" s="5" t="s">
        <v>27</v>
      </c>
      <c r="J46" s="5">
        <v>1</v>
      </c>
    </row>
    <row r="47" spans="1:10" x14ac:dyDescent="0.25">
      <c r="A47" s="30">
        <v>514206233</v>
      </c>
      <c r="B47" s="11" t="s">
        <v>89</v>
      </c>
      <c r="C47" s="11">
        <v>3</v>
      </c>
      <c r="D47" s="11" t="s">
        <v>49</v>
      </c>
      <c r="E47" s="6"/>
      <c r="F47" s="35">
        <f t="shared" si="4"/>
        <v>0</v>
      </c>
      <c r="H47" s="7" t="s">
        <v>90</v>
      </c>
      <c r="I47" s="5" t="s">
        <v>27</v>
      </c>
      <c r="J47" s="5">
        <v>2</v>
      </c>
    </row>
    <row r="48" spans="1:10" x14ac:dyDescent="0.25">
      <c r="A48" s="30">
        <v>510303232</v>
      </c>
      <c r="B48" s="12" t="s">
        <v>91</v>
      </c>
      <c r="C48" s="11">
        <v>260</v>
      </c>
      <c r="D48" s="11" t="s">
        <v>92</v>
      </c>
      <c r="E48" s="6"/>
      <c r="F48" s="35">
        <f t="shared" si="4"/>
        <v>0</v>
      </c>
      <c r="H48" s="5" t="s">
        <v>93</v>
      </c>
      <c r="I48" s="5" t="s">
        <v>34</v>
      </c>
      <c r="J48" s="5">
        <v>1</v>
      </c>
    </row>
    <row r="49" spans="1:10" x14ac:dyDescent="0.25">
      <c r="A49" s="30">
        <v>514206234</v>
      </c>
      <c r="B49" s="11" t="s">
        <v>94</v>
      </c>
      <c r="C49" s="11">
        <v>240</v>
      </c>
      <c r="D49" s="11" t="s">
        <v>49</v>
      </c>
      <c r="E49" s="6"/>
      <c r="F49" s="35">
        <f t="shared" si="4"/>
        <v>0</v>
      </c>
      <c r="H49" s="5" t="s">
        <v>95</v>
      </c>
      <c r="I49" s="5" t="s">
        <v>27</v>
      </c>
      <c r="J49" s="5">
        <v>4</v>
      </c>
    </row>
    <row r="50" spans="1:10" x14ac:dyDescent="0.25">
      <c r="A50" s="30">
        <v>514206234</v>
      </c>
      <c r="B50" s="11" t="s">
        <v>94</v>
      </c>
      <c r="C50" s="11">
        <v>480</v>
      </c>
      <c r="D50" s="11" t="s">
        <v>49</v>
      </c>
      <c r="E50" s="6"/>
      <c r="F50" s="35">
        <f t="shared" si="4"/>
        <v>0</v>
      </c>
    </row>
    <row r="51" spans="1:10" ht="15.75" x14ac:dyDescent="0.25">
      <c r="A51" s="30">
        <v>514206235</v>
      </c>
      <c r="B51" s="11" t="s">
        <v>96</v>
      </c>
      <c r="C51" s="11">
        <v>131</v>
      </c>
      <c r="D51" s="11" t="s">
        <v>92</v>
      </c>
      <c r="E51" s="6"/>
      <c r="F51" s="35">
        <f t="shared" si="4"/>
        <v>0</v>
      </c>
      <c r="H51" s="15" t="s">
        <v>97</v>
      </c>
    </row>
    <row r="52" spans="1:10" x14ac:dyDescent="0.25">
      <c r="A52" s="30">
        <v>514206236</v>
      </c>
      <c r="B52" s="11" t="s">
        <v>98</v>
      </c>
      <c r="C52" s="11">
        <f>1350/100</f>
        <v>13.5</v>
      </c>
      <c r="D52" s="11" t="s">
        <v>15</v>
      </c>
      <c r="E52" s="6"/>
      <c r="F52" s="35">
        <f t="shared" si="4"/>
        <v>0</v>
      </c>
      <c r="H52" s="5" t="s">
        <v>99</v>
      </c>
    </row>
    <row r="53" spans="1:10" x14ac:dyDescent="0.25">
      <c r="A53" s="30"/>
      <c r="B53" s="11"/>
      <c r="C53" s="11"/>
      <c r="D53" s="11"/>
      <c r="E53" s="6"/>
      <c r="F53" s="35"/>
      <c r="H53" s="7" t="s">
        <v>100</v>
      </c>
    </row>
    <row r="54" spans="1:10" x14ac:dyDescent="0.25">
      <c r="A54" s="28">
        <v>5144</v>
      </c>
      <c r="B54" s="10" t="s">
        <v>101</v>
      </c>
      <c r="C54" s="10" t="s">
        <v>4</v>
      </c>
      <c r="D54" s="10" t="s">
        <v>5</v>
      </c>
      <c r="E54" s="1" t="s">
        <v>6</v>
      </c>
      <c r="F54" s="29" t="s">
        <v>7</v>
      </c>
      <c r="H54" s="5" t="s">
        <v>102</v>
      </c>
    </row>
    <row r="55" spans="1:10" ht="60" x14ac:dyDescent="0.25">
      <c r="A55" s="30">
        <v>514452221</v>
      </c>
      <c r="B55" s="12" t="s">
        <v>103</v>
      </c>
      <c r="C55" s="11">
        <v>1</v>
      </c>
      <c r="D55" s="11" t="s">
        <v>49</v>
      </c>
      <c r="E55" s="6"/>
      <c r="F55" s="35">
        <f>C55*E55</f>
        <v>0</v>
      </c>
    </row>
    <row r="56" spans="1:10" ht="60" x14ac:dyDescent="0.25">
      <c r="A56" s="30">
        <v>514452222</v>
      </c>
      <c r="B56" s="12" t="s">
        <v>103</v>
      </c>
      <c r="C56" s="11">
        <v>72</v>
      </c>
      <c r="D56" s="11" t="s">
        <v>49</v>
      </c>
      <c r="E56" s="6"/>
      <c r="F56" s="35">
        <f>C56*E56</f>
        <v>0</v>
      </c>
      <c r="H56" s="15" t="s">
        <v>104</v>
      </c>
      <c r="I56" s="15" t="s">
        <v>105</v>
      </c>
    </row>
    <row r="57" spans="1:10" ht="30" x14ac:dyDescent="0.25">
      <c r="A57" s="30">
        <v>515603</v>
      </c>
      <c r="B57" s="12" t="s">
        <v>106</v>
      </c>
      <c r="C57" s="11">
        <v>1</v>
      </c>
      <c r="D57" s="11" t="s">
        <v>10</v>
      </c>
      <c r="E57" s="6"/>
      <c r="F57" s="35">
        <f>C57*E57</f>
        <v>0</v>
      </c>
      <c r="H57" s="5" t="s">
        <v>107</v>
      </c>
      <c r="I57" s="5">
        <v>800</v>
      </c>
    </row>
    <row r="58" spans="1:10" ht="30" x14ac:dyDescent="0.25">
      <c r="A58" s="30">
        <v>515604</v>
      </c>
      <c r="B58" s="12" t="s">
        <v>108</v>
      </c>
      <c r="C58" s="11">
        <v>1</v>
      </c>
      <c r="D58" s="11" t="s">
        <v>10</v>
      </c>
      <c r="E58" s="6"/>
      <c r="F58" s="35">
        <f>C58*E58</f>
        <v>0</v>
      </c>
      <c r="H58" s="5" t="s">
        <v>109</v>
      </c>
      <c r="I58" s="5">
        <v>150</v>
      </c>
    </row>
    <row r="59" spans="1:10" ht="30" x14ac:dyDescent="0.25">
      <c r="A59" s="30">
        <v>515605</v>
      </c>
      <c r="B59" s="12" t="s">
        <v>140</v>
      </c>
      <c r="C59" s="11">
        <v>1</v>
      </c>
      <c r="D59" s="11" t="s">
        <v>10</v>
      </c>
      <c r="E59" s="6"/>
      <c r="F59" s="35">
        <f>C59*E59</f>
        <v>0</v>
      </c>
      <c r="H59" s="5" t="s">
        <v>110</v>
      </c>
      <c r="I59" s="5">
        <v>670</v>
      </c>
    </row>
    <row r="60" spans="1:10" x14ac:dyDescent="0.25">
      <c r="A60" s="37"/>
      <c r="E60" s="38"/>
      <c r="F60" s="39"/>
      <c r="H60" s="5" t="s">
        <v>111</v>
      </c>
      <c r="I60" s="5">
        <v>830</v>
      </c>
    </row>
    <row r="61" spans="1:10" ht="18.75" x14ac:dyDescent="0.25">
      <c r="A61" s="37"/>
      <c r="E61" s="2" t="s">
        <v>112</v>
      </c>
      <c r="F61" s="40">
        <f>SUM(F3:F59)</f>
        <v>0</v>
      </c>
      <c r="H61" s="5" t="s">
        <v>113</v>
      </c>
      <c r="I61" s="5">
        <v>750</v>
      </c>
    </row>
    <row r="62" spans="1:10" x14ac:dyDescent="0.25">
      <c r="A62" s="37"/>
      <c r="F62" s="41"/>
      <c r="H62" s="5" t="s">
        <v>114</v>
      </c>
      <c r="I62" s="5">
        <v>240</v>
      </c>
    </row>
    <row r="63" spans="1:10" x14ac:dyDescent="0.25">
      <c r="A63" s="42" t="s">
        <v>0</v>
      </c>
      <c r="B63" s="1" t="s">
        <v>115</v>
      </c>
      <c r="C63" s="1"/>
      <c r="D63" s="1"/>
      <c r="E63" s="1"/>
      <c r="F63" s="29"/>
      <c r="H63" s="5" t="s">
        <v>116</v>
      </c>
      <c r="I63" s="5">
        <v>430</v>
      </c>
    </row>
    <row r="64" spans="1:10" x14ac:dyDescent="0.25">
      <c r="A64" s="43" t="s">
        <v>117</v>
      </c>
      <c r="B64" s="5" t="s">
        <v>118</v>
      </c>
      <c r="C64" s="5"/>
      <c r="D64" s="8">
        <v>0.1</v>
      </c>
      <c r="E64" s="5" t="s">
        <v>119</v>
      </c>
      <c r="F64" s="35">
        <f t="shared" ref="F64:F69" si="5">D64*$F$61</f>
        <v>0</v>
      </c>
      <c r="H64" s="5" t="s">
        <v>120</v>
      </c>
      <c r="I64" s="5">
        <v>100</v>
      </c>
    </row>
    <row r="65" spans="1:9" x14ac:dyDescent="0.25">
      <c r="A65" s="43" t="s">
        <v>121</v>
      </c>
      <c r="B65" s="5" t="s">
        <v>122</v>
      </c>
      <c r="C65" s="5"/>
      <c r="D65" s="9"/>
      <c r="E65" s="5" t="s">
        <v>119</v>
      </c>
      <c r="F65" s="35">
        <f t="shared" si="5"/>
        <v>0</v>
      </c>
      <c r="H65" s="5" t="s">
        <v>123</v>
      </c>
      <c r="I65" s="5">
        <v>670</v>
      </c>
    </row>
    <row r="66" spans="1:9" x14ac:dyDescent="0.25">
      <c r="A66" s="43" t="s">
        <v>124</v>
      </c>
      <c r="B66" s="5" t="s">
        <v>125</v>
      </c>
      <c r="C66" s="5"/>
      <c r="D66" s="9"/>
      <c r="E66" s="5" t="s">
        <v>119</v>
      </c>
      <c r="F66" s="35">
        <f t="shared" si="5"/>
        <v>0</v>
      </c>
      <c r="H66" s="5" t="s">
        <v>126</v>
      </c>
      <c r="I66" s="5">
        <v>320</v>
      </c>
    </row>
    <row r="67" spans="1:9" x14ac:dyDescent="0.25">
      <c r="A67" s="43" t="s">
        <v>127</v>
      </c>
      <c r="B67" s="5" t="s">
        <v>128</v>
      </c>
      <c r="C67" s="5"/>
      <c r="D67" s="9"/>
      <c r="E67" s="5" t="s">
        <v>119</v>
      </c>
      <c r="F67" s="35">
        <f t="shared" si="5"/>
        <v>0</v>
      </c>
      <c r="H67" s="5" t="s">
        <v>129</v>
      </c>
      <c r="I67" s="5">
        <v>1170</v>
      </c>
    </row>
    <row r="68" spans="1:9" x14ac:dyDescent="0.25">
      <c r="A68" s="43" t="s">
        <v>130</v>
      </c>
      <c r="B68" s="5" t="s">
        <v>131</v>
      </c>
      <c r="C68" s="5"/>
      <c r="D68" s="9"/>
      <c r="E68" s="5" t="s">
        <v>119</v>
      </c>
      <c r="F68" s="35">
        <f t="shared" si="5"/>
        <v>0</v>
      </c>
      <c r="H68" s="5" t="s">
        <v>132</v>
      </c>
      <c r="I68" s="5">
        <v>390</v>
      </c>
    </row>
    <row r="69" spans="1:9" x14ac:dyDescent="0.25">
      <c r="A69" s="43" t="s">
        <v>133</v>
      </c>
      <c r="B69" s="5" t="s">
        <v>134</v>
      </c>
      <c r="C69" s="5"/>
      <c r="D69" s="9"/>
      <c r="E69" s="5" t="s">
        <v>119</v>
      </c>
      <c r="F69" s="35">
        <f t="shared" si="5"/>
        <v>0</v>
      </c>
      <c r="H69" s="5" t="s">
        <v>135</v>
      </c>
      <c r="I69" s="5">
        <v>830</v>
      </c>
    </row>
    <row r="70" spans="1:9" x14ac:dyDescent="0.25">
      <c r="A70" s="44">
        <v>950010</v>
      </c>
      <c r="B70" s="5" t="s">
        <v>136</v>
      </c>
      <c r="C70" s="5"/>
      <c r="D70" s="21"/>
      <c r="E70" s="5" t="s">
        <v>10</v>
      </c>
      <c r="F70" s="35">
        <f>D70</f>
        <v>0</v>
      </c>
    </row>
    <row r="71" spans="1:9" x14ac:dyDescent="0.25">
      <c r="A71" s="45"/>
      <c r="E71" s="5"/>
      <c r="F71" s="39"/>
    </row>
    <row r="72" spans="1:9" ht="18.75" x14ac:dyDescent="0.25">
      <c r="A72" s="37"/>
      <c r="E72" s="2" t="s">
        <v>137</v>
      </c>
      <c r="F72" s="40">
        <f>SUM(F64:F70)</f>
        <v>0</v>
      </c>
    </row>
    <row r="73" spans="1:9" x14ac:dyDescent="0.25">
      <c r="A73" s="37"/>
      <c r="F73" s="41"/>
    </row>
    <row r="74" spans="1:9" ht="56.25" x14ac:dyDescent="0.25">
      <c r="A74" s="46"/>
      <c r="B74" s="47"/>
      <c r="C74" s="47"/>
      <c r="D74" s="47"/>
      <c r="E74" s="48" t="s">
        <v>138</v>
      </c>
      <c r="F74" s="49">
        <f>F61+F72</f>
        <v>0</v>
      </c>
    </row>
  </sheetData>
  <sheetProtection algorithmName="SHA-512" hashValue="9YeyAwiwEsIKkeR7EPELhfYRYDUV8/uIT1NSaaDoYKMVVPGidK0JW/HuMP6YBqxR1i9Snm0Xddpo6vQEUKoQYw==" saltValue="fCNoPvPdnQCHTmjh37ojZg==" spinCount="100000" sheet="1" formatCells="0" formatColumns="0" formatRows="0" insertColumns="0" insertRows="0" insertHyperlinks="0" deleteColumns="0" deleteRows="0"/>
  <protectedRanges>
    <protectedRange algorithmName="SHA-512" hashValue="FYTKx4QHjEx4uvfbUcEYJ6MRsCRFTXduWwNm01pZJZhueN0xg3LWZ06mJBaGJlDjYW6oCAW0Vxkkt85QqJOgeg==" saltValue="68QYkFotDlDcvu8SVjwIEQ==" spinCount="100000" sqref="C1:C1048576 D1:D64 E60:E74 F1:F1048576" name="Inschrijfstraat beveiliging"/>
  </protectedRanges>
  <conditionalFormatting sqref="A1:F2">
    <cfRule type="expression" dxfId="19" priority="3">
      <formula>_xlfn.ISFORMULA(A1)</formula>
    </cfRule>
    <cfRule type="expression" dxfId="18" priority="4">
      <formula>ISNUMBER(A1)</formula>
    </cfRule>
  </conditionalFormatting>
  <conditionalFormatting sqref="A15:F15">
    <cfRule type="expression" dxfId="17" priority="1">
      <formula>_xlfn.ISFORMULA(A15)</formula>
    </cfRule>
    <cfRule type="expression" dxfId="16" priority="2">
      <formula>ISNUMBER(A15)</formula>
    </cfRule>
  </conditionalFormatting>
  <conditionalFormatting sqref="A24:F24">
    <cfRule type="expression" dxfId="15" priority="43">
      <formula>_xlfn.ISFORMULA(A24)</formula>
    </cfRule>
    <cfRule type="expression" dxfId="14" priority="44">
      <formula>ISNUMBER(A24)</formula>
    </cfRule>
  </conditionalFormatting>
  <conditionalFormatting sqref="A36:F36">
    <cfRule type="expression" dxfId="13" priority="31">
      <formula>_xlfn.ISFORMULA(A36)</formula>
    </cfRule>
    <cfRule type="expression" dxfId="12" priority="32">
      <formula>ISNUMBER(A36)</formula>
    </cfRule>
  </conditionalFormatting>
  <conditionalFormatting sqref="A44:F44">
    <cfRule type="expression" dxfId="11" priority="29">
      <formula>_xlfn.ISFORMULA(A44)</formula>
    </cfRule>
    <cfRule type="expression" dxfId="10" priority="30">
      <formula>ISNUMBER(A44)</formula>
    </cfRule>
  </conditionalFormatting>
  <conditionalFormatting sqref="A54:F54">
    <cfRule type="expression" dxfId="9" priority="27">
      <formula>_xlfn.ISFORMULA(A54)</formula>
    </cfRule>
    <cfRule type="expression" dxfId="8" priority="28">
      <formula>ISNUMBER(A54)</formula>
    </cfRule>
  </conditionalFormatting>
  <conditionalFormatting sqref="A63:F63">
    <cfRule type="expression" dxfId="7" priority="23">
      <formula>_xlfn.ISFORMULA(A63)</formula>
    </cfRule>
    <cfRule type="expression" dxfId="6" priority="24">
      <formula>ISNUMBER(A63)</formula>
    </cfRule>
  </conditionalFormatting>
  <conditionalFormatting sqref="E61">
    <cfRule type="expression" dxfId="5" priority="21">
      <formula>_xlfn.ISFORMULA(E61)</formula>
    </cfRule>
    <cfRule type="expression" dxfId="4" priority="22">
      <formula>ISNUMBER(E61)</formula>
    </cfRule>
  </conditionalFormatting>
  <conditionalFormatting sqref="E72">
    <cfRule type="expression" dxfId="3" priority="17">
      <formula>_xlfn.ISFORMULA(E72)</formula>
    </cfRule>
    <cfRule type="expression" dxfId="2" priority="18">
      <formula>ISNUMBER(E72)</formula>
    </cfRule>
  </conditionalFormatting>
  <conditionalFormatting sqref="E74">
    <cfRule type="expression" dxfId="1" priority="19">
      <formula>_xlfn.ISFORMULA(E74)</formula>
    </cfRule>
    <cfRule type="expression" dxfId="0" priority="20">
      <formula>ISNUMBER(E74)</formula>
    </cfRule>
  </conditionalFormatting>
  <pageMargins left="0.7" right="0.7" top="0.75" bottom="0.75" header="0.3" footer="0.3"/>
  <pageSetup paperSize="9" scale="2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E2A6B0639DEA45B5F8FA59FE19A350" ma:contentTypeVersion="14" ma:contentTypeDescription="Een nieuw document maken." ma:contentTypeScope="" ma:versionID="11f3c8ba3be2eb0defdfba4871515f5d">
  <xsd:schema xmlns:xsd="http://www.w3.org/2001/XMLSchema" xmlns:xs="http://www.w3.org/2001/XMLSchema" xmlns:p="http://schemas.microsoft.com/office/2006/metadata/properties" xmlns:ns2="6dd7aef6-fe56-4e22-810e-c4146bf38f97" xmlns:ns3="17e12561-00fd-4bc2-8533-5135c66ecc26" targetNamespace="http://schemas.microsoft.com/office/2006/metadata/properties" ma:root="true" ma:fieldsID="c539251b224ef3a6ce25d6bb614c7998" ns2:_="" ns3:_="">
    <xsd:import namespace="6dd7aef6-fe56-4e22-810e-c4146bf38f97"/>
    <xsd:import namespace="17e12561-00fd-4bc2-8533-5135c66ec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7aef6-fe56-4e22-810e-c4146bf38f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12561-00fd-4bc2-8533-5135c66ecc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2ae390-3c30-4aa6-806e-61604aa9baf4}" ma:internalName="TaxCatchAll" ma:showField="CatchAllData" ma:web="17e12561-00fd-4bc2-8533-5135c66ec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e12561-00fd-4bc2-8533-5135c66ecc26" xsi:nil="true"/>
    <lcf76f155ced4ddcb4097134ff3c332f xmlns="6dd7aef6-fe56-4e22-810e-c4146bf38f9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260685-9DAF-4698-AC73-ACCCD7C5B446}"/>
</file>

<file path=customXml/itemProps2.xml><?xml version="1.0" encoding="utf-8"?>
<ds:datastoreItem xmlns:ds="http://schemas.openxmlformats.org/officeDocument/2006/customXml" ds:itemID="{592D9ABC-B1B1-4D1A-A170-F3D34C0C3A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C55A7-CFA8-4FBC-9FB8-E9CBD9CE859A}">
  <ds:schemaRefs>
    <ds:schemaRef ds:uri="http://schemas.microsoft.com/office/2006/documentManagement/types"/>
    <ds:schemaRef ds:uri="4e32e479-6108-4d23-ab45-654b94209926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Turfboer - Kong J.M. (Jimmy)</dc:creator>
  <cp:keywords/>
  <dc:description/>
  <cp:lastModifiedBy>Turfboer - Kong J.M. (Jimmy)</cp:lastModifiedBy>
  <cp:revision/>
  <dcterms:created xsi:type="dcterms:W3CDTF">2026-04-06T17:01:13Z</dcterms:created>
  <dcterms:modified xsi:type="dcterms:W3CDTF">2026-07-15T08:19:24Z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0x01010080E2A6B0639DEA45B5F8FA59FE19A350</vt:lpwstr>
  </property>
  <property fmtid="{D5CDD505-2E9C-101B-9397-08002B2CF9AE}" pid="3" name="Order">
    <vt:r8>6800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MediaServiceImageTags">
    <vt:lpwstr/>
  </property>
</Properties>
</file>