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codeName="ThisWorkbook"/>
  <mc:AlternateContent xmlns:mc="http://schemas.openxmlformats.org/markup-compatibility/2006">
    <mc:Choice Requires="x15">
      <x15ac:absPath xmlns:x15ac="http://schemas.microsoft.com/office/spreadsheetml/2010/11/ac" url="https://wrij.sharepoint.com/sites/011INT81243/Gedeelde documenten/General/3.08 Aanbesteding voorbereiden/Groot onderhoud Leesten Warnsveld en de Zuidwijken/"/>
    </mc:Choice>
  </mc:AlternateContent>
  <xr:revisionPtr revIDLastSave="13" documentId="8_{78380224-7589-409C-B64D-866C4DC143A4}" xr6:coauthVersionLast="47" xr6:coauthVersionMax="47" xr10:uidLastSave="{5EF353F3-79B8-459B-BA3D-4F86C51D7E6A}"/>
  <bookViews>
    <workbookView xWindow="-120" yWindow="-120" windowWidth="29040" windowHeight="15720" tabRatio="907" firstSheet="6" activeTab="1" xr2:uid="{00000000-000D-0000-FFFF-FFFF00000000}"/>
  </bookViews>
  <sheets>
    <sheet name="Start en informatie" sheetId="45" r:id="rId1"/>
    <sheet name="Invulblad inkoper" sheetId="43" r:id="rId2"/>
    <sheet name="Resultaat fictieve meerwaarde" sheetId="21" r:id="rId3"/>
    <sheet name="invulblad opdrachtnemer" sheetId="24" r:id="rId4"/>
    <sheet name="logboek opdrachtnemer" sheetId="31" r:id="rId5"/>
    <sheet name="Subsidie OG" sheetId="36" r:id="rId6"/>
    <sheet name="beoordeling opdrachtgever" sheetId="42" r:id="rId7"/>
    <sheet name="machinelijst SEB" sheetId="32" r:id="rId8"/>
    <sheet name="Techniek" sheetId="44" r:id="rId9"/>
  </sheets>
  <externalReferences>
    <externalReference r:id="rId10"/>
  </externalReferences>
  <definedNames>
    <definedName name="_xlnm._FilterDatabase" localSheetId="5" hidden="1">'Subsidie OG'!$G$9:$G$53</definedName>
    <definedName name="aantalON">[1]dashboard!$B$5</definedName>
    <definedName name="_xlnm.Print_Area" localSheetId="6">'beoordeling opdrachtgever'!$A$1:$N$24</definedName>
    <definedName name="_xlnm.Print_Area" localSheetId="3">'invulblad opdrachtnemer'!$A$6:$I$66</definedName>
    <definedName name="_xlnm.Print_Area" localSheetId="4">'logboek opdrachtnemer'!$A$1:$AK$53</definedName>
    <definedName name="_xlnm.Print_Area" localSheetId="2">'Resultaat fictieve meerwaarde'!$C$1:$H$51</definedName>
    <definedName name="_xlnm.Print_Area" localSheetId="5">'Subsidie OG'!$A$1:$N$65</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steksnummer">[1]dashboard!$B$3</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CAkorting">[1]dashboard!$B$9</definedName>
    <definedName name="deklaagCIRCdrempel">#REF!</definedName>
    <definedName name="deklaagCIRCdrempel2">[1]dashboard!$C$27</definedName>
    <definedName name="deklaagCIRCdrempel3">[1]dashboard!$D$27</definedName>
    <definedName name="deklaagCIRCdrempel4">[1]dashboard!$E$27</definedName>
    <definedName name="deklaagCIRCfactor">#REF!</definedName>
    <definedName name="deklaagCIRCkorting">#REF!</definedName>
    <definedName name="deklaagCIRCplafond">#REF!</definedName>
    <definedName name="deklaagCIRCplafond2">[1]dashboard!$C$28</definedName>
    <definedName name="deklaagCIRCplafond3">[1]dashboard!$D$28</definedName>
    <definedName name="deklaagCIRCplafond4">[1]dashboard!$E$28</definedName>
    <definedName name="deklaagGARdrempel">#REF!</definedName>
    <definedName name="deklaagGARdrempel2">[1]dashboard!$C$29</definedName>
    <definedName name="deklaagGARdrempel3">[1]dashboard!$D$29</definedName>
    <definedName name="deklaagGARdrempel4">[1]dashboard!$E$29</definedName>
    <definedName name="deklaagGARkorting">#REF!</definedName>
    <definedName name="deklaagGARplafond">#REF!</definedName>
    <definedName name="deklaagGARplafond2">[1]dashboard!$C$30</definedName>
    <definedName name="deklaagGARplafond3">[1]dashboard!$D$30</definedName>
    <definedName name="deklaagGARplafond4">[1]dashboard!$E$30</definedName>
    <definedName name="deklaagMAXkorting">#REF!</definedName>
    <definedName name="deklaagMKIdrempel">#REF!</definedName>
    <definedName name="deklaagMKIdrempel2">[1]dashboard!$C$25</definedName>
    <definedName name="deklaagMKIdrempel3">[1]dashboard!$D$25</definedName>
    <definedName name="deklaagMKIdrempel4">[1]dashboard!$E$25</definedName>
    <definedName name="deklaagMKIfactor">#REF!</definedName>
    <definedName name="deklaagMKIkorting">#REF!</definedName>
    <definedName name="deklaagMKIplafond">#REF!</definedName>
    <definedName name="deklaagMKIplafond2">[1]dashboard!$C$26</definedName>
    <definedName name="deklaagMKIplafond3">[1]dashboard!$D$26</definedName>
    <definedName name="deklaagMKIplafond4">[1]dashboard!$E$26</definedName>
    <definedName name="dpost1">[1]dashboard!$B$24</definedName>
    <definedName name="dpost2">[1]dashboard!$C$24</definedName>
    <definedName name="dpost3">[1]dashboard!$D$24</definedName>
    <definedName name="dpost4">[1]dashboard!$E$24</definedName>
    <definedName name="dsoort1">[1]dashboard!$B$23</definedName>
    <definedName name="dsoort2">[1]dashboard!$C$23</definedName>
    <definedName name="dsoort3">[1]dashboard!$D$23</definedName>
    <definedName name="dsoort4">[1]dashboard!$E$23</definedName>
    <definedName name="kortingTOTAAL">#REF!</definedName>
    <definedName name="machinelijst">'machinelijst SEB'!$C$5:$C$88</definedName>
    <definedName name="MAXkorting">[1]dashboard!$B$20</definedName>
    <definedName name="onderCIRCdrempel">#REF!</definedName>
    <definedName name="onderCIRCdrempel2">[1]dashboard!$C$57</definedName>
    <definedName name="onderCIRCdrempel3">[1]dashboard!$D$57</definedName>
    <definedName name="onderCIRCdrempel4">[1]dashboard!$E$57</definedName>
    <definedName name="onderCIRCfactor">#REF!</definedName>
    <definedName name="onderCIRCkorting">#REF!</definedName>
    <definedName name="onderCIRCplafond">#REF!</definedName>
    <definedName name="onderCIRCplafond2">[1]dashboard!$C$58</definedName>
    <definedName name="onderCIRCplafond3">[1]dashboard!$D$58</definedName>
    <definedName name="onderCIRCplafond4">[1]dashboard!$E$58</definedName>
    <definedName name="onderGARdrempel">#REF!</definedName>
    <definedName name="onderGARdrempel2">[1]dashboard!$C$59</definedName>
    <definedName name="onderGARdrempel3">[1]dashboard!$D$59</definedName>
    <definedName name="onderGARdrempel4">[1]dashboard!$E$59</definedName>
    <definedName name="onderGARkorting">#REF!</definedName>
    <definedName name="onderGARplafond">#REF!</definedName>
    <definedName name="onderGARplafond2">[1]dashboard!$C$60</definedName>
    <definedName name="onderGARplafond3">[1]dashboard!$D$60</definedName>
    <definedName name="onderGARplafond4">[1]dashboard!$E$60</definedName>
    <definedName name="onderMAXkorting">#REF!</definedName>
    <definedName name="onderMKIdrempel">#REF!</definedName>
    <definedName name="onderMKIdrempel2">[1]dashboard!$C$55</definedName>
    <definedName name="onderMKIdrempel3">[1]dashboard!$D$55</definedName>
    <definedName name="onderMKIdrempel4">[1]dashboard!$E$55</definedName>
    <definedName name="onderMKIfactor">#REF!</definedName>
    <definedName name="onderMKIkorting">#REF!</definedName>
    <definedName name="onderMKIplafond">#REF!</definedName>
    <definedName name="onderMKIplafond2">[1]dashboard!$C$56</definedName>
    <definedName name="onderMKIplafond3">[1]dashboard!$D$56</definedName>
    <definedName name="onderMKIplafond4">[1]dashboard!$E$56</definedName>
    <definedName name="opost1">[1]dashboard!$B$54</definedName>
    <definedName name="opost2">[1]dashboard!$C$54</definedName>
    <definedName name="opost3">[1]dashboard!$D$54</definedName>
    <definedName name="opost4">[1]dashboard!$E$54</definedName>
    <definedName name="osoort1">[1]dashboard!$B$53</definedName>
    <definedName name="osoort2">[1]dashboard!$C$53</definedName>
    <definedName name="osoort3">[1]dashboard!$D$53</definedName>
    <definedName name="osoort4">[1]dashboard!$E$53</definedName>
    <definedName name="projectnaam">[1]dashboard!$B$4</definedName>
    <definedName name="roodCIRCdrempel">#REF!</definedName>
    <definedName name="roodCIRCdrempel2">[1]dashboard!$C$37</definedName>
    <definedName name="roodCIRCdrempel3">[1]dashboard!$D$37</definedName>
    <definedName name="roodCIRCdrempel4">[1]dashboard!$E$37</definedName>
    <definedName name="roodCIRCkorting">#REF!</definedName>
    <definedName name="roodCIRCplafond">#REF!</definedName>
    <definedName name="roodCIRCplafond2">[1]dashboard!$C$38</definedName>
    <definedName name="roodCIRCplafond3">[1]dashboard!$D$38</definedName>
    <definedName name="roodCIRCplafond4">[1]dashboard!$E$38</definedName>
    <definedName name="roodGARdrempel">#REF!</definedName>
    <definedName name="roodGARdrempel2">[1]dashboard!$C$39</definedName>
    <definedName name="roodGARdrempel3">[1]dashboard!$D$39</definedName>
    <definedName name="roodGARdrempel4">[1]dashboard!$E$39</definedName>
    <definedName name="roodGARkorting">#REF!</definedName>
    <definedName name="roodGARplafond">#REF!</definedName>
    <definedName name="roodGARplafond2">[1]dashboard!$C$40</definedName>
    <definedName name="roodGARplafond3">[1]dashboard!$D$40</definedName>
    <definedName name="roodGARplafond4">[1]dashboard!$E$40</definedName>
    <definedName name="roodMKIdrempel">#REF!</definedName>
    <definedName name="roodMKIdrempel2">[1]dashboard!$C$35</definedName>
    <definedName name="roodMKIdrempel3">[1]dashboard!$D$35</definedName>
    <definedName name="roodMKIdrempel4">[1]dashboard!$E$35</definedName>
    <definedName name="roodMKIkorting">#REF!</definedName>
    <definedName name="roodMKIplafond">#REF!</definedName>
    <definedName name="roodMKIplafond2">[1]dashboard!$C$36</definedName>
    <definedName name="roodMKIplafond3">[1]dashboard!$D$36</definedName>
    <definedName name="roodMKIplafond4">[1]dashboard!$E$36</definedName>
    <definedName name="rpost1">[1]dashboard!$B$34</definedName>
    <definedName name="rpost2">[1]dashboard!$C$34</definedName>
    <definedName name="rpost3">[1]dashboard!$D$34</definedName>
    <definedName name="rpost4">[1]dashboard!$E$34</definedName>
    <definedName name="rsoort1">[1]dashboard!$B$33</definedName>
    <definedName name="rsoort2">[1]dashboard!$C$33</definedName>
    <definedName name="rsoort3">[1]dashboard!$D$33</definedName>
    <definedName name="rsoort4">[1]dashboard!$E$33</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post1">[1]dashboard!$B$44</definedName>
    <definedName name="tpost2">[1]dashboard!$C$44</definedName>
    <definedName name="tpost3">[1]dashboard!$D$44</definedName>
    <definedName name="tpost4">[1]dashboard!$E$44</definedName>
    <definedName name="tsoort1">[1]dashboard!$B$43</definedName>
    <definedName name="tsoort2">[1]dashboard!$C$43</definedName>
    <definedName name="tsoort3">[1]dashboard!$D$43</definedName>
    <definedName name="tsoort4">[1]dashboard!$E$43</definedName>
    <definedName name="tussenCIRCdrempel">#REF!</definedName>
    <definedName name="tussenCIRCdrempel2">[1]dashboard!$C$47</definedName>
    <definedName name="tussenCIRCdrempel3">[1]dashboard!$D$47</definedName>
    <definedName name="tussenCIRCdrempel4">[1]dashboard!$E$47</definedName>
    <definedName name="tussenCIRCfactor">#REF!</definedName>
    <definedName name="tussenCIRCkorting">#REF!</definedName>
    <definedName name="tussenCIRCplafond">#REF!</definedName>
    <definedName name="tussenCIRCplafond2">[1]dashboard!$C$48</definedName>
    <definedName name="tussenCIRCplafond3">[1]dashboard!$D$48</definedName>
    <definedName name="tussenCIRCplafond4">[1]dashboard!$E$48</definedName>
    <definedName name="tussenGARdrempel">#REF!</definedName>
    <definedName name="tussenGARdrempel2">[1]dashboard!$C$49</definedName>
    <definedName name="tussenGARdrempel3">[1]dashboard!$D$49</definedName>
    <definedName name="tussenGARdrempel4">[1]dashboard!$E$49</definedName>
    <definedName name="tussenGARkorting">#REF!</definedName>
    <definedName name="tussenGARplafond">#REF!</definedName>
    <definedName name="tussenGARplafond2">[1]dashboard!$C$50</definedName>
    <definedName name="tussenGARplafond3">[1]dashboard!$D$50</definedName>
    <definedName name="tussenGARplafond4">[1]dashboard!$E$50</definedName>
    <definedName name="tussenMAXkorting">#REF!</definedName>
    <definedName name="tussenMKIdrempel">#REF!</definedName>
    <definedName name="tussenMKIdrempel2">[1]dashboard!$C$45</definedName>
    <definedName name="tussenMKIdrempel3">[1]dashboard!$D$45</definedName>
    <definedName name="tussenMKIdrempel4">[1]dashboard!$E$45</definedName>
    <definedName name="tussenMKIkorting">#REF!</definedName>
    <definedName name="tussenMKIplafond">#REF!</definedName>
    <definedName name="tussenMKIplafond2">[1]dashboard!$C$46</definedName>
    <definedName name="tussenMKIplafond3">[1]dashboard!$D$46</definedName>
    <definedName name="tussenMKIplafond4">[1]dashboard!$E$46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43" l="1"/>
  <c r="F15" i="43"/>
  <c r="I15" i="43"/>
  <c r="F16" i="43"/>
  <c r="I16" i="43" s="1"/>
  <c r="H17" i="43"/>
  <c r="I21" i="43"/>
  <c r="F22" i="43"/>
  <c r="I22" i="43"/>
  <c r="F23" i="43"/>
  <c r="I23" i="43"/>
  <c r="G24" i="43"/>
  <c r="H24" i="43"/>
  <c r="I24" i="43"/>
  <c r="I17" i="43" l="1"/>
  <c r="G17" i="43"/>
  <c r="G34" i="36" l="1"/>
  <c r="H34" i="36" s="1"/>
  <c r="G47" i="36"/>
  <c r="H47" i="36"/>
  <c r="G48" i="36"/>
  <c r="H48" i="36" s="1"/>
  <c r="G49" i="36"/>
  <c r="H49" i="36" s="1"/>
  <c r="G50" i="36"/>
  <c r="H50" i="36"/>
  <c r="G51" i="36"/>
  <c r="H51" i="36" s="1"/>
  <c r="G52" i="36"/>
  <c r="H52" i="36"/>
  <c r="H33" i="36"/>
  <c r="G33" i="36"/>
  <c r="G13" i="36"/>
  <c r="H13" i="36" s="1"/>
  <c r="G14" i="36"/>
  <c r="H14" i="36"/>
  <c r="G15" i="36"/>
  <c r="H15" i="36"/>
  <c r="G16" i="36"/>
  <c r="H16" i="36" s="1"/>
  <c r="G17" i="36"/>
  <c r="H17" i="36" s="1"/>
  <c r="G18" i="36"/>
  <c r="H18" i="36"/>
  <c r="G19" i="36"/>
  <c r="H19" i="36"/>
  <c r="G20" i="36"/>
  <c r="H20" i="36"/>
  <c r="G21" i="36"/>
  <c r="H21" i="36"/>
  <c r="G22" i="36"/>
  <c r="H22" i="36"/>
  <c r="G23" i="36"/>
  <c r="H23" i="36"/>
  <c r="G24" i="36"/>
  <c r="H24" i="36" s="1"/>
  <c r="G25" i="36"/>
  <c r="H25" i="36"/>
  <c r="G26" i="36"/>
  <c r="H26" i="36"/>
  <c r="G27" i="36"/>
  <c r="H27" i="36"/>
  <c r="G28" i="36"/>
  <c r="H28" i="36"/>
  <c r="G29" i="36"/>
  <c r="H29" i="36" s="1"/>
  <c r="G56" i="36"/>
  <c r="F35" i="36"/>
  <c r="D10" i="36"/>
  <c r="C34" i="36"/>
  <c r="C33" i="36"/>
  <c r="C10" i="36"/>
  <c r="C9" i="43"/>
  <c r="C8" i="43"/>
  <c r="G36" i="21"/>
  <c r="F36" i="21" s="1"/>
  <c r="G37" i="21"/>
  <c r="F37" i="21" s="1"/>
  <c r="G38" i="21"/>
  <c r="F38" i="21" s="1"/>
  <c r="G39" i="21"/>
  <c r="F39" i="21" s="1"/>
  <c r="G40" i="21"/>
  <c r="F40" i="21" s="1"/>
  <c r="G41" i="21"/>
  <c r="F41" i="21" s="1"/>
  <c r="G17" i="21"/>
  <c r="F17" i="21" s="1"/>
  <c r="G19" i="21"/>
  <c r="G21" i="21"/>
  <c r="B19" i="43"/>
  <c r="E19" i="43" s="1"/>
  <c r="B12" i="43"/>
  <c r="E12" i="43" s="1"/>
  <c r="M65" i="31"/>
  <c r="M66" i="31"/>
  <c r="M67" i="31"/>
  <c r="F65" i="36"/>
  <c r="F66" i="36"/>
  <c r="F67" i="36"/>
  <c r="F68" i="36"/>
  <c r="F64" i="36"/>
  <c r="C65" i="36"/>
  <c r="C66" i="36"/>
  <c r="G66" i="36" s="1"/>
  <c r="I66" i="36" s="1"/>
  <c r="C67" i="36"/>
  <c r="C68" i="36"/>
  <c r="G68" i="36" s="1"/>
  <c r="I68" i="36" s="1"/>
  <c r="C64" i="36"/>
  <c r="F57" i="36"/>
  <c r="F58" i="36"/>
  <c r="F59" i="36"/>
  <c r="F60" i="36"/>
  <c r="F56" i="36"/>
  <c r="I11" i="24"/>
  <c r="L11" i="31" s="1"/>
  <c r="I12" i="24"/>
  <c r="L12" i="31" s="1"/>
  <c r="I13" i="24"/>
  <c r="L13" i="31" s="1"/>
  <c r="I14" i="24"/>
  <c r="L14" i="31" s="1"/>
  <c r="I15" i="24"/>
  <c r="L15" i="31" s="1"/>
  <c r="I16" i="24"/>
  <c r="L16" i="31" s="1"/>
  <c r="I17" i="24"/>
  <c r="L17" i="31" s="1"/>
  <c r="I18" i="24"/>
  <c r="L18" i="31" s="1"/>
  <c r="I19" i="24"/>
  <c r="L19" i="31" s="1"/>
  <c r="I20" i="24"/>
  <c r="L20" i="31" s="1"/>
  <c r="I21" i="24"/>
  <c r="L21" i="31" s="1"/>
  <c r="I22" i="24"/>
  <c r="L22" i="31" s="1"/>
  <c r="I23" i="24"/>
  <c r="L23" i="31" s="1"/>
  <c r="I24" i="24"/>
  <c r="L24" i="31" s="1"/>
  <c r="I25" i="24"/>
  <c r="L25" i="31" s="1"/>
  <c r="I26" i="24"/>
  <c r="L26" i="31" s="1"/>
  <c r="I27" i="24"/>
  <c r="L27" i="31" s="1"/>
  <c r="I28" i="24"/>
  <c r="L28" i="31" s="1"/>
  <c r="I29" i="24"/>
  <c r="L29" i="31" s="1"/>
  <c r="I31" i="24"/>
  <c r="I33" i="24"/>
  <c r="L33" i="31" s="1"/>
  <c r="I34" i="24"/>
  <c r="L34" i="31" s="1"/>
  <c r="I35" i="24"/>
  <c r="L35" i="31" s="1"/>
  <c r="I36" i="24"/>
  <c r="L36" i="31" s="1"/>
  <c r="I37" i="24"/>
  <c r="L37" i="31" s="1"/>
  <c r="I38" i="24"/>
  <c r="L38" i="31" s="1"/>
  <c r="I39" i="24"/>
  <c r="L39" i="31" s="1"/>
  <c r="I40" i="24"/>
  <c r="L40" i="31" s="1"/>
  <c r="I41" i="24"/>
  <c r="L41" i="31" s="1"/>
  <c r="I42" i="24"/>
  <c r="L42" i="31" s="1"/>
  <c r="I43" i="24"/>
  <c r="L43" i="31" s="1"/>
  <c r="I44" i="24"/>
  <c r="L44" i="31" s="1"/>
  <c r="I45" i="24"/>
  <c r="L45" i="31" s="1"/>
  <c r="I46" i="24"/>
  <c r="L46" i="31" s="1"/>
  <c r="I47" i="24"/>
  <c r="L47" i="31" s="1"/>
  <c r="I48" i="24"/>
  <c r="L48" i="31" s="1"/>
  <c r="I49" i="24"/>
  <c r="L49" i="31" s="1"/>
  <c r="I50" i="24"/>
  <c r="L50" i="31" s="1"/>
  <c r="I51" i="24"/>
  <c r="L51" i="31" s="1"/>
  <c r="I52" i="24"/>
  <c r="L52" i="31" s="1"/>
  <c r="I10" i="24"/>
  <c r="L10" i="31" s="1"/>
  <c r="C57" i="36"/>
  <c r="G57" i="36" s="1"/>
  <c r="I57" i="36" s="1"/>
  <c r="C58" i="36"/>
  <c r="G58" i="36" s="1"/>
  <c r="I58" i="36" s="1"/>
  <c r="C59" i="36"/>
  <c r="G59" i="36" s="1"/>
  <c r="I59" i="36" s="1"/>
  <c r="C60" i="36"/>
  <c r="G60" i="36" s="1"/>
  <c r="I60" i="36" s="1"/>
  <c r="C56" i="36"/>
  <c r="M69" i="31"/>
  <c r="M68" i="31"/>
  <c r="M61" i="31"/>
  <c r="M60" i="31"/>
  <c r="M59" i="31"/>
  <c r="M58" i="31"/>
  <c r="M57" i="31"/>
  <c r="G33" i="21" l="1"/>
  <c r="F33" i="21" s="1"/>
  <c r="I56" i="36"/>
  <c r="G35" i="21"/>
  <c r="F35" i="21" s="1"/>
  <c r="G34" i="21"/>
  <c r="F34" i="21" s="1"/>
  <c r="G16" i="21"/>
  <c r="F16" i="21" s="1"/>
  <c r="G18" i="21"/>
  <c r="F18" i="21" s="1"/>
  <c r="G15" i="21"/>
  <c r="G14" i="21"/>
  <c r="G20" i="21"/>
  <c r="H68" i="36"/>
  <c r="H57" i="36"/>
  <c r="H60" i="36"/>
  <c r="H59" i="36"/>
  <c r="H66" i="36"/>
  <c r="H58" i="36"/>
  <c r="G64" i="36"/>
  <c r="I64" i="36" s="1"/>
  <c r="G67" i="36"/>
  <c r="I67" i="36" s="1"/>
  <c r="H56" i="36"/>
  <c r="G65" i="36"/>
  <c r="I65" i="36" s="1"/>
  <c r="F42" i="21" l="1"/>
  <c r="G46" i="21"/>
  <c r="I57" i="44" s="1"/>
  <c r="G42" i="21"/>
  <c r="H67" i="36"/>
  <c r="H64" i="36"/>
  <c r="H65" i="36"/>
  <c r="I77" i="44" l="1"/>
  <c r="I43" i="44"/>
  <c r="I18" i="44"/>
  <c r="I32" i="44"/>
  <c r="I53" i="44"/>
  <c r="I42" i="44"/>
  <c r="I28" i="44"/>
  <c r="I51" i="44"/>
  <c r="I37" i="44"/>
  <c r="I86" i="44"/>
  <c r="I44" i="44"/>
  <c r="I91" i="44"/>
  <c r="I39" i="44"/>
  <c r="I89" i="44"/>
  <c r="I75" i="44"/>
  <c r="I25" i="44"/>
  <c r="I23" i="44"/>
  <c r="I63" i="44"/>
  <c r="I11" i="44"/>
  <c r="I9" i="44"/>
  <c r="I49" i="44"/>
  <c r="I87" i="44"/>
  <c r="I83" i="44"/>
  <c r="I17" i="44"/>
  <c r="I59" i="44"/>
  <c r="I78" i="44"/>
  <c r="I76" i="44"/>
  <c r="I31" i="44"/>
  <c r="I64" i="44"/>
  <c r="I62" i="44"/>
  <c r="I52" i="44"/>
  <c r="I26" i="44"/>
  <c r="I41" i="44"/>
  <c r="I48" i="44"/>
  <c r="I38" i="44"/>
  <c r="I12" i="44"/>
  <c r="I27" i="44"/>
  <c r="I24" i="44"/>
  <c r="I93" i="44"/>
  <c r="I85" i="44"/>
  <c r="I60" i="44"/>
  <c r="I10" i="44"/>
  <c r="I70" i="44"/>
  <c r="I79" i="44"/>
  <c r="I8" i="44"/>
  <c r="I54" i="44"/>
  <c r="I71" i="44"/>
  <c r="I6" i="44"/>
  <c r="I29" i="44"/>
  <c r="I101" i="44"/>
  <c r="I47" i="44"/>
  <c r="I14" i="44"/>
  <c r="I16" i="44"/>
  <c r="I15" i="44"/>
  <c r="I73" i="44"/>
  <c r="I33" i="44"/>
  <c r="I82" i="44"/>
  <c r="I97" i="44"/>
  <c r="I104" i="44"/>
  <c r="I45" i="44"/>
  <c r="I94" i="44"/>
  <c r="I96" i="44"/>
  <c r="I92" i="44"/>
  <c r="I35" i="44"/>
  <c r="I90" i="44"/>
  <c r="I80" i="44"/>
  <c r="I68" i="44"/>
  <c r="I69" i="44"/>
  <c r="I21" i="44"/>
  <c r="I100" i="44"/>
  <c r="I66" i="44"/>
  <c r="I40" i="44"/>
  <c r="I55" i="44"/>
  <c r="I7" i="44"/>
  <c r="I102" i="44"/>
  <c r="I58" i="44"/>
  <c r="I72" i="44"/>
  <c r="I50" i="44"/>
  <c r="I19" i="44"/>
  <c r="I88" i="44"/>
  <c r="I30" i="44"/>
  <c r="I98" i="44"/>
  <c r="I36" i="44"/>
  <c r="I99" i="44"/>
  <c r="I34" i="44"/>
  <c r="I74" i="44"/>
  <c r="I95" i="44"/>
  <c r="I84" i="44"/>
  <c r="I22" i="44"/>
  <c r="I13" i="44"/>
  <c r="I20" i="44"/>
  <c r="I81" i="44"/>
  <c r="I46" i="44"/>
  <c r="I67" i="44"/>
  <c r="I103" i="44"/>
  <c r="I56" i="44"/>
  <c r="I65" i="44"/>
  <c r="I61" i="44"/>
  <c r="I5" i="44"/>
  <c r="C1" i="21"/>
  <c r="C15" i="43"/>
  <c r="C22" i="43"/>
  <c r="G45" i="21"/>
  <c r="G43" i="21"/>
  <c r="G25" i="21"/>
  <c r="G23" i="21"/>
  <c r="C7" i="43" l="1"/>
  <c r="H77" i="44" a="1"/>
  <c r="H77" i="44" s="1"/>
  <c r="H15" i="44" a="1"/>
  <c r="H15" i="44" s="1"/>
  <c r="H88" i="44" a="1"/>
  <c r="H88" i="44" s="1"/>
  <c r="H104" i="44" a="1"/>
  <c r="H104" i="44" s="1"/>
  <c r="H96" i="44" a="1"/>
  <c r="H96" i="44" s="1"/>
  <c r="H97" i="44" a="1"/>
  <c r="H97" i="44" s="1"/>
  <c r="H89" i="44" a="1"/>
  <c r="H89" i="44" s="1"/>
  <c r="H84" i="44" a="1"/>
  <c r="H84" i="44" s="1"/>
  <c r="H87" i="44" a="1"/>
  <c r="H87" i="44" s="1"/>
  <c r="H11" i="44" a="1"/>
  <c r="H11" i="44" s="1"/>
  <c r="H92" i="44" a="1"/>
  <c r="H92" i="44" s="1"/>
  <c r="H34" i="44" a="1"/>
  <c r="H34" i="44" s="1"/>
  <c r="H18" i="44" a="1"/>
  <c r="H18" i="44" s="1"/>
  <c r="H10" i="44" a="1"/>
  <c r="H10" i="44" s="1"/>
  <c r="H91" i="44" a="1"/>
  <c r="H91" i="44" s="1"/>
  <c r="H103" i="44" a="1"/>
  <c r="H103" i="44" s="1"/>
  <c r="H95" i="44" a="1"/>
  <c r="H95" i="44" s="1"/>
  <c r="H102" i="44" a="1"/>
  <c r="H102" i="44" s="1"/>
  <c r="H94" i="44" a="1"/>
  <c r="H94" i="44" s="1"/>
  <c r="H86" i="44" a="1"/>
  <c r="H86" i="44" s="1"/>
  <c r="H78" i="44" a="1"/>
  <c r="H78" i="44" s="1"/>
  <c r="H101" i="44" a="1"/>
  <c r="H101" i="44" s="1"/>
  <c r="H93" i="44" a="1"/>
  <c r="H93" i="44" s="1"/>
  <c r="H85" i="44" a="1"/>
  <c r="H85" i="44" s="1"/>
  <c r="H27" i="44" a="1"/>
  <c r="H27" i="44" s="1"/>
  <c r="H19" i="44" a="1"/>
  <c r="H19" i="44" s="1"/>
  <c r="H100" i="44" a="1"/>
  <c r="H100" i="44" s="1"/>
  <c r="H83" i="44" a="1"/>
  <c r="H83" i="44" s="1"/>
  <c r="H99" i="44" a="1"/>
  <c r="H99" i="44" s="1"/>
  <c r="H90" i="44" a="1"/>
  <c r="H90" i="44" s="1"/>
  <c r="H82" i="44" a="1"/>
  <c r="H82" i="44" s="1"/>
  <c r="H98" i="44" a="1"/>
  <c r="H98" i="44" s="1"/>
  <c r="H43" i="44" a="1"/>
  <c r="H43" i="44" s="1"/>
  <c r="G48" i="21"/>
  <c r="G28" i="21"/>
  <c r="H6" i="44" l="1" a="1"/>
  <c r="H6" i="44" s="1"/>
  <c r="H23" i="44" a="1"/>
  <c r="H23" i="44" s="1"/>
  <c r="H7" i="44" a="1"/>
  <c r="H7" i="44" s="1"/>
  <c r="H20" i="44" a="1"/>
  <c r="H20" i="44" s="1"/>
  <c r="H13" i="44" a="1"/>
  <c r="H13" i="44" s="1"/>
  <c r="H5" i="44" a="1"/>
  <c r="H5" i="44" s="1"/>
  <c r="H21" i="44" a="1"/>
  <c r="H21" i="44" s="1"/>
  <c r="H17" i="44" a="1"/>
  <c r="H17" i="44" s="1"/>
  <c r="H12" i="44" a="1"/>
  <c r="H12" i="44" s="1"/>
  <c r="H22" i="44" a="1"/>
  <c r="H22" i="44" s="1"/>
  <c r="H14" i="44" a="1"/>
  <c r="H14" i="44" s="1"/>
  <c r="H8" i="44" a="1"/>
  <c r="H8" i="44" s="1"/>
  <c r="H24" i="44" a="1"/>
  <c r="H24" i="44" s="1"/>
  <c r="H16" i="44" a="1"/>
  <c r="H16" i="44" s="1"/>
  <c r="H9" i="44" a="1"/>
  <c r="H9" i="44" s="1"/>
  <c r="D10" i="21"/>
  <c r="H28" i="44" a="1"/>
  <c r="H28" i="44" s="1"/>
  <c r="H31" i="44" a="1"/>
  <c r="H31" i="44" s="1"/>
  <c r="H29" i="44" a="1"/>
  <c r="H29" i="44" s="1"/>
  <c r="H32" i="44" a="1"/>
  <c r="H32" i="44" s="1"/>
  <c r="H25" i="44" a="1"/>
  <c r="H25" i="44" s="1"/>
  <c r="H26" i="44" a="1"/>
  <c r="H26" i="44" s="1"/>
  <c r="H80" i="44" a="1"/>
  <c r="H80" i="44" s="1"/>
  <c r="H76" i="44" a="1"/>
  <c r="H76" i="44" s="1"/>
  <c r="H75" i="44" a="1"/>
  <c r="H75" i="44" s="1"/>
  <c r="H79" i="44" a="1"/>
  <c r="H79" i="44" s="1"/>
  <c r="H81" i="44" a="1"/>
  <c r="H81" i="44" s="1"/>
  <c r="H33" i="44" a="1"/>
  <c r="H33" i="44" s="1"/>
  <c r="H30" i="44" a="1"/>
  <c r="H30" i="44" s="1"/>
  <c r="H72" i="44" a="1"/>
  <c r="H72" i="44" s="1"/>
  <c r="H69" i="44" a="1"/>
  <c r="H69" i="44" s="1"/>
  <c r="H70" i="44" a="1"/>
  <c r="H70" i="44" s="1"/>
  <c r="H71" i="44" a="1"/>
  <c r="H71" i="44" s="1"/>
  <c r="H67" i="44" a="1"/>
  <c r="H67" i="44" s="1"/>
  <c r="H65" i="44" a="1"/>
  <c r="H65" i="44" s="1"/>
  <c r="H73" i="44" a="1"/>
  <c r="H73" i="44" s="1"/>
  <c r="H68" i="44" a="1"/>
  <c r="H68" i="44" s="1"/>
  <c r="H66" i="44" a="1"/>
  <c r="H66" i="44" s="1"/>
  <c r="H74" i="44" a="1"/>
  <c r="H74" i="44" s="1"/>
  <c r="H51" i="44" a="1"/>
  <c r="H51" i="44" s="1"/>
  <c r="H49" i="44" a="1"/>
  <c r="H49" i="44" s="1"/>
  <c r="H36" i="44" a="1"/>
  <c r="H36" i="44" s="1"/>
  <c r="H41" i="44" a="1"/>
  <c r="H41" i="44" s="1"/>
  <c r="H44" i="44" a="1"/>
  <c r="H44" i="44" s="1"/>
  <c r="H60" i="44" a="1"/>
  <c r="H60" i="44" s="1"/>
  <c r="H37" i="44" a="1"/>
  <c r="H37" i="44" s="1"/>
  <c r="H45" i="44" a="1"/>
  <c r="H45" i="44" s="1"/>
  <c r="H53" i="44" a="1"/>
  <c r="H53" i="44" s="1"/>
  <c r="H61" i="44" a="1"/>
  <c r="H61" i="44" s="1"/>
  <c r="H46" i="44" a="1"/>
  <c r="H46" i="44" s="1"/>
  <c r="H54" i="44" a="1"/>
  <c r="H54" i="44" s="1"/>
  <c r="H63" i="44" a="1"/>
  <c r="H63" i="44" s="1"/>
  <c r="H62" i="44" a="1"/>
  <c r="H62" i="44" s="1"/>
  <c r="H38" i="44" a="1"/>
  <c r="H38" i="44" s="1"/>
  <c r="H56" i="44" a="1"/>
  <c r="H56" i="44" s="1"/>
  <c r="H47" i="44" a="1"/>
  <c r="H47" i="44" s="1"/>
  <c r="H55" i="44" a="1"/>
  <c r="H55" i="44" s="1"/>
  <c r="H57" i="44" a="1"/>
  <c r="H57" i="44" s="1"/>
  <c r="H64" i="44" a="1"/>
  <c r="H64" i="44" s="1"/>
  <c r="H39" i="44" a="1"/>
  <c r="H39" i="44" s="1"/>
  <c r="H40" i="44" a="1"/>
  <c r="H40" i="44" s="1"/>
  <c r="H48" i="44" a="1"/>
  <c r="H48" i="44" s="1"/>
  <c r="H50" i="44" a="1"/>
  <c r="H50" i="44" s="1"/>
  <c r="H42" i="44" a="1"/>
  <c r="H42" i="44" s="1"/>
  <c r="H59" i="44" a="1"/>
  <c r="H59" i="44" s="1"/>
  <c r="H35" i="44" a="1"/>
  <c r="H35" i="44" s="1"/>
  <c r="H52" i="44" a="1"/>
  <c r="H52" i="44" s="1"/>
  <c r="H58" i="44" a="1"/>
  <c r="H58" i="44" s="1"/>
  <c r="H105" i="44" l="1"/>
  <c r="C87" i="44" l="1" a="1"/>
  <c r="C87" i="44" s="1"/>
  <c r="C104" i="44" a="1"/>
  <c r="C104" i="44" s="1"/>
  <c r="C96" i="44" a="1"/>
  <c r="C96" i="44" s="1"/>
  <c r="C99" i="44" a="1"/>
  <c r="C99" i="44" s="1"/>
  <c r="C90" i="44" a="1"/>
  <c r="C90" i="44" s="1"/>
  <c r="C91" i="44" a="1"/>
  <c r="C91" i="44" s="1"/>
  <c r="C88" i="44" a="1"/>
  <c r="C88" i="44" s="1"/>
  <c r="C97" i="44" a="1"/>
  <c r="C97" i="44" s="1"/>
  <c r="C98" i="44" a="1"/>
  <c r="C98" i="44" s="1"/>
  <c r="C101" i="44" a="1"/>
  <c r="C101" i="44" s="1"/>
  <c r="C94" i="44" a="1"/>
  <c r="C94" i="44" s="1"/>
  <c r="C103" i="44" a="1"/>
  <c r="C103" i="44" s="1"/>
  <c r="C85" i="44" a="1"/>
  <c r="C85" i="44" s="1"/>
  <c r="C89" i="44" a="1"/>
  <c r="C89" i="44" s="1"/>
  <c r="C100" i="44" a="1"/>
  <c r="C100" i="44" s="1"/>
  <c r="C93" i="44" a="1"/>
  <c r="C93" i="44" s="1"/>
  <c r="C102" i="44" a="1"/>
  <c r="C102" i="44" s="1"/>
  <c r="C92" i="44" a="1"/>
  <c r="C92" i="44" s="1"/>
  <c r="C86" i="44" a="1"/>
  <c r="C86" i="44" s="1"/>
  <c r="C95" i="44" a="1"/>
  <c r="C95" i="44" s="1"/>
  <c r="C61" i="44" a="1"/>
  <c r="C61" i="44" s="1"/>
  <c r="C15" i="44" l="1" a="1"/>
  <c r="C15" i="44" s="1"/>
  <c r="C19" i="44" a="1"/>
  <c r="C19" i="44" s="1"/>
  <c r="C7" i="44" a="1"/>
  <c r="C7" i="44" s="1"/>
  <c r="C18" i="44" a="1"/>
  <c r="C18" i="44" s="1"/>
  <c r="C11" i="44" a="1"/>
  <c r="C11" i="44" s="1"/>
  <c r="C10" i="44" a="1"/>
  <c r="C10" i="44" s="1"/>
  <c r="C17" i="44" a="1"/>
  <c r="C17" i="44" s="1"/>
  <c r="C9" i="44" a="1"/>
  <c r="C9" i="44" s="1"/>
  <c r="C13" i="44" a="1"/>
  <c r="C13" i="44" s="1"/>
  <c r="C16" i="44" a="1"/>
  <c r="C16" i="44" s="1"/>
  <c r="C5" i="44" a="1"/>
  <c r="C5" i="44" s="1"/>
  <c r="C6" i="44" a="1"/>
  <c r="C6" i="44" s="1"/>
  <c r="C8" i="44" a="1"/>
  <c r="C8" i="44" s="1"/>
  <c r="C14" i="44" a="1"/>
  <c r="C14" i="44" s="1"/>
  <c r="C12" i="44" a="1"/>
  <c r="C12" i="44" s="1"/>
  <c r="C31" i="44" a="1"/>
  <c r="C31" i="44" s="1"/>
  <c r="C23" i="44" a="1"/>
  <c r="C23" i="44" s="1"/>
  <c r="C32" i="44" a="1"/>
  <c r="C32" i="44" s="1"/>
  <c r="C27" i="44" a="1"/>
  <c r="C27" i="44" s="1"/>
  <c r="C21" i="44" a="1"/>
  <c r="C21" i="44" s="1"/>
  <c r="C33" i="44" a="1"/>
  <c r="C33" i="44" s="1"/>
  <c r="C25" i="44" a="1"/>
  <c r="C25" i="44" s="1"/>
  <c r="C24" i="44" a="1"/>
  <c r="C24" i="44" s="1"/>
  <c r="C30" i="44" a="1"/>
  <c r="C30" i="44" s="1"/>
  <c r="C28" i="44" a="1"/>
  <c r="C28" i="44" s="1"/>
  <c r="C22" i="44" a="1"/>
  <c r="C22" i="44" s="1"/>
  <c r="C34" i="44" a="1"/>
  <c r="C34" i="44" s="1"/>
  <c r="C26" i="44" a="1"/>
  <c r="C26" i="44" s="1"/>
  <c r="C29" i="44" a="1"/>
  <c r="C29" i="44" s="1"/>
  <c r="C20" i="44" a="1"/>
  <c r="C20" i="44" s="1"/>
  <c r="C39" i="44" a="1"/>
  <c r="C39" i="44" s="1"/>
  <c r="C75" i="44" a="1"/>
  <c r="C75" i="44" s="1"/>
  <c r="C42" i="44" a="1"/>
  <c r="C42" i="44" s="1"/>
  <c r="C46" i="44" a="1"/>
  <c r="C46" i="44" s="1"/>
  <c r="C38" i="44" a="1"/>
  <c r="C38" i="44" s="1"/>
  <c r="C79" i="44" a="1"/>
  <c r="C79" i="44" s="1"/>
  <c r="C36" i="44" a="1"/>
  <c r="C36" i="44" s="1"/>
  <c r="C49" i="44" a="1"/>
  <c r="C49" i="44" s="1"/>
  <c r="C70" i="44" a="1"/>
  <c r="C70" i="44" s="1"/>
  <c r="C35" i="44" a="1"/>
  <c r="C35" i="44" s="1"/>
  <c r="C59" i="44" a="1"/>
  <c r="C59" i="44" s="1"/>
  <c r="C40" i="44" a="1"/>
  <c r="C40" i="44" s="1"/>
  <c r="C51" i="44" a="1"/>
  <c r="C51" i="44" s="1"/>
  <c r="C82" i="44" a="1"/>
  <c r="C82" i="44" s="1"/>
  <c r="C80" i="44" a="1"/>
  <c r="C80" i="44" s="1"/>
  <c r="C41" i="44" a="1"/>
  <c r="C41" i="44" s="1"/>
  <c r="C72" i="44" a="1"/>
  <c r="C72" i="44" s="1"/>
  <c r="C77" i="44" a="1"/>
  <c r="C77" i="44" s="1"/>
  <c r="C54" i="44" a="1"/>
  <c r="C54" i="44" s="1"/>
  <c r="C44" i="44" a="1"/>
  <c r="C44" i="44" s="1"/>
  <c r="C60" i="44" a="1"/>
  <c r="C60" i="44" s="1"/>
  <c r="C74" i="44" a="1"/>
  <c r="C74" i="44" s="1"/>
  <c r="C43" i="44" a="1"/>
  <c r="C43" i="44" s="1"/>
  <c r="C68" i="44" a="1"/>
  <c r="C68" i="44" s="1"/>
  <c r="C37" i="44" a="1"/>
  <c r="C37" i="44" s="1"/>
  <c r="C56" i="44" a="1"/>
  <c r="C56" i="44" s="1"/>
  <c r="C83" i="44" a="1"/>
  <c r="C83" i="44" s="1"/>
  <c r="C81" i="44" a="1"/>
  <c r="C81" i="44" s="1"/>
  <c r="C50" i="44" a="1"/>
  <c r="C50" i="44" s="1"/>
  <c r="C64" i="44" a="1"/>
  <c r="C64" i="44" s="1"/>
  <c r="C63" i="44" a="1"/>
  <c r="C63" i="44" s="1"/>
  <c r="C48" i="44" a="1"/>
  <c r="C48" i="44" s="1"/>
  <c r="C52" i="44" a="1"/>
  <c r="C52" i="44" s="1"/>
  <c r="C65" i="44" a="1"/>
  <c r="C65" i="44" s="1"/>
  <c r="C71" i="44" a="1"/>
  <c r="C71" i="44" s="1"/>
  <c r="C76" i="44" a="1"/>
  <c r="C76" i="44" s="1"/>
  <c r="C53" i="44" a="1"/>
  <c r="C53" i="44" s="1"/>
  <c r="C84" i="44" a="1"/>
  <c r="C84" i="44" s="1"/>
  <c r="C69" i="44" a="1"/>
  <c r="C69" i="44" s="1"/>
  <c r="C62" i="44" a="1"/>
  <c r="C62" i="44" s="1"/>
  <c r="C67" i="44" a="1"/>
  <c r="C67" i="44" s="1"/>
  <c r="C45" i="44" a="1"/>
  <c r="C45" i="44" s="1"/>
  <c r="C78" i="44" a="1"/>
  <c r="C78" i="44" s="1"/>
  <c r="C66" i="44" a="1"/>
  <c r="C66" i="44" s="1"/>
  <c r="C55" i="44" a="1"/>
  <c r="C55" i="44" s="1"/>
  <c r="C58" i="44" a="1"/>
  <c r="C58" i="44" s="1"/>
  <c r="C47" i="44" a="1"/>
  <c r="C47" i="44" s="1"/>
  <c r="C57" i="44" a="1"/>
  <c r="C57" i="44" s="1"/>
  <c r="C73" i="44" a="1"/>
  <c r="C73" i="44" s="1"/>
  <c r="C105" i="44" l="1"/>
  <c r="C31" i="36" l="1"/>
  <c r="C8" i="36"/>
  <c r="C31" i="24"/>
  <c r="C8" i="24"/>
  <c r="C31" i="31"/>
  <c r="C8" i="31"/>
  <c r="D12" i="42"/>
  <c r="D10" i="42"/>
  <c r="D8" i="42"/>
  <c r="D6" i="31" l="1"/>
  <c r="D6" i="36"/>
  <c r="M10" i="31" l="1"/>
  <c r="C1" i="42"/>
  <c r="C1" i="36"/>
  <c r="C1" i="31"/>
  <c r="M11" i="31" l="1"/>
  <c r="M12" i="31"/>
  <c r="M13" i="31"/>
  <c r="M14" i="31"/>
  <c r="M15" i="31"/>
  <c r="M16" i="31"/>
  <c r="M17" i="31"/>
  <c r="M18" i="31"/>
  <c r="M19" i="31"/>
  <c r="M20" i="31"/>
  <c r="M21" i="31"/>
  <c r="M22" i="31"/>
  <c r="M23" i="31"/>
  <c r="M24" i="31"/>
  <c r="M25" i="31"/>
  <c r="M26" i="31"/>
  <c r="M27" i="31"/>
  <c r="M28" i="31"/>
  <c r="M29" i="31"/>
  <c r="D6" i="21"/>
  <c r="H5" i="36"/>
  <c r="F15" i="21"/>
  <c r="F19" i="21"/>
  <c r="F20" i="21"/>
  <c r="F21" i="21"/>
  <c r="C38" i="36"/>
  <c r="D38" i="36"/>
  <c r="E38" i="36"/>
  <c r="F38" i="36"/>
  <c r="C39" i="36"/>
  <c r="D39" i="36"/>
  <c r="E39" i="36"/>
  <c r="F39" i="36"/>
  <c r="C40" i="36"/>
  <c r="D40" i="36"/>
  <c r="E40" i="36"/>
  <c r="F40" i="36"/>
  <c r="C41" i="36"/>
  <c r="D41" i="36"/>
  <c r="E41" i="36"/>
  <c r="F41" i="36"/>
  <c r="C42" i="36"/>
  <c r="G42" i="36" s="1"/>
  <c r="H42" i="36" s="1"/>
  <c r="D42" i="36"/>
  <c r="E42" i="36"/>
  <c r="F42" i="36"/>
  <c r="C43" i="36"/>
  <c r="D43" i="36"/>
  <c r="E43" i="36"/>
  <c r="F43" i="36"/>
  <c r="C44" i="36"/>
  <c r="D44" i="36"/>
  <c r="E44" i="36"/>
  <c r="F44" i="36"/>
  <c r="C45" i="36"/>
  <c r="D45" i="36"/>
  <c r="E45" i="36"/>
  <c r="F45" i="36"/>
  <c r="C46" i="36"/>
  <c r="D46" i="36"/>
  <c r="E46" i="36"/>
  <c r="F46" i="36"/>
  <c r="C47" i="36"/>
  <c r="D47" i="36"/>
  <c r="E47" i="36"/>
  <c r="F47" i="36"/>
  <c r="C48" i="36"/>
  <c r="D48" i="36"/>
  <c r="E48" i="36"/>
  <c r="F48" i="36"/>
  <c r="C49" i="36"/>
  <c r="D49" i="36"/>
  <c r="E49" i="36"/>
  <c r="F49" i="36"/>
  <c r="C50" i="36"/>
  <c r="D50" i="36"/>
  <c r="E50" i="36"/>
  <c r="F50" i="36"/>
  <c r="C51" i="36"/>
  <c r="D51" i="36"/>
  <c r="E51" i="36"/>
  <c r="F51" i="36"/>
  <c r="C52" i="36"/>
  <c r="D52" i="36"/>
  <c r="E52" i="36"/>
  <c r="F52" i="36"/>
  <c r="C15" i="36"/>
  <c r="D15" i="36"/>
  <c r="E15" i="36"/>
  <c r="F15" i="36"/>
  <c r="C16" i="36"/>
  <c r="D16" i="36"/>
  <c r="E16" i="36"/>
  <c r="F16" i="36"/>
  <c r="C17" i="36"/>
  <c r="D17" i="36"/>
  <c r="E17" i="36"/>
  <c r="F17" i="36"/>
  <c r="C18" i="36"/>
  <c r="D18" i="36"/>
  <c r="E18" i="36"/>
  <c r="F18" i="36"/>
  <c r="C19" i="36"/>
  <c r="D19" i="36"/>
  <c r="E19" i="36"/>
  <c r="F19" i="36"/>
  <c r="C20" i="36"/>
  <c r="D20" i="36"/>
  <c r="E20" i="36"/>
  <c r="F20" i="36"/>
  <c r="C21" i="36"/>
  <c r="D21" i="36"/>
  <c r="E21" i="36"/>
  <c r="F21" i="36"/>
  <c r="C22" i="36"/>
  <c r="D22" i="36"/>
  <c r="E22" i="36"/>
  <c r="F22" i="36"/>
  <c r="C23" i="36"/>
  <c r="D23" i="36"/>
  <c r="E23" i="36"/>
  <c r="F23" i="36"/>
  <c r="C24" i="36"/>
  <c r="D24" i="36"/>
  <c r="E24" i="36"/>
  <c r="F24" i="36"/>
  <c r="C25" i="36"/>
  <c r="D25" i="36"/>
  <c r="E25" i="36"/>
  <c r="F25" i="36"/>
  <c r="C26" i="36"/>
  <c r="D26" i="36"/>
  <c r="E26" i="36"/>
  <c r="F26" i="36"/>
  <c r="C27" i="36"/>
  <c r="D27" i="36"/>
  <c r="E27" i="36"/>
  <c r="F27" i="36"/>
  <c r="C28" i="36"/>
  <c r="D28" i="36"/>
  <c r="E28" i="36"/>
  <c r="F28" i="36"/>
  <c r="C29" i="36"/>
  <c r="D29" i="36"/>
  <c r="E29" i="36"/>
  <c r="F29" i="36"/>
  <c r="M52" i="31"/>
  <c r="M51" i="31"/>
  <c r="M50" i="31"/>
  <c r="M49" i="31"/>
  <c r="M48" i="31"/>
  <c r="M47" i="31"/>
  <c r="M46" i="31"/>
  <c r="M45" i="31"/>
  <c r="M44" i="31"/>
  <c r="M43" i="31"/>
  <c r="M42" i="31"/>
  <c r="M41" i="31"/>
  <c r="M40" i="31"/>
  <c r="M39" i="31"/>
  <c r="M38" i="31"/>
  <c r="M37" i="31"/>
  <c r="M36" i="31"/>
  <c r="M35" i="31"/>
  <c r="M34" i="31"/>
  <c r="M33" i="31"/>
  <c r="C38" i="31"/>
  <c r="D38" i="31"/>
  <c r="E38" i="31"/>
  <c r="F38" i="31"/>
  <c r="C39" i="31"/>
  <c r="D39" i="31"/>
  <c r="E39" i="31"/>
  <c r="F39" i="31"/>
  <c r="C40" i="31"/>
  <c r="D40" i="31"/>
  <c r="E40" i="31"/>
  <c r="F40" i="31"/>
  <c r="C41" i="31"/>
  <c r="D41" i="31"/>
  <c r="E41" i="31"/>
  <c r="F41" i="31"/>
  <c r="C42" i="31"/>
  <c r="D42" i="31"/>
  <c r="E42" i="31"/>
  <c r="F42" i="31"/>
  <c r="C43" i="31"/>
  <c r="D43" i="31"/>
  <c r="E43" i="31"/>
  <c r="F43" i="31"/>
  <c r="C44" i="31"/>
  <c r="D44" i="31"/>
  <c r="E44" i="31"/>
  <c r="F44" i="31"/>
  <c r="C45" i="31"/>
  <c r="D45" i="31"/>
  <c r="E45" i="31"/>
  <c r="F45" i="31"/>
  <c r="C46" i="31"/>
  <c r="D46" i="31"/>
  <c r="E46" i="31"/>
  <c r="F46" i="31"/>
  <c r="C47" i="31"/>
  <c r="D47" i="31"/>
  <c r="E47" i="31"/>
  <c r="F47" i="31"/>
  <c r="C48" i="31"/>
  <c r="D48" i="31"/>
  <c r="E48" i="31"/>
  <c r="F48" i="31"/>
  <c r="C49" i="31"/>
  <c r="D49" i="31"/>
  <c r="E49" i="31"/>
  <c r="F49" i="31"/>
  <c r="C50" i="31"/>
  <c r="D50" i="31"/>
  <c r="E50" i="31"/>
  <c r="F50" i="31"/>
  <c r="C51" i="31"/>
  <c r="D51" i="31"/>
  <c r="E51" i="31"/>
  <c r="F51" i="31"/>
  <c r="C52" i="31"/>
  <c r="D52" i="31"/>
  <c r="E52" i="31"/>
  <c r="F52" i="31"/>
  <c r="D14" i="31"/>
  <c r="E14" i="31"/>
  <c r="F14" i="31"/>
  <c r="D15" i="31"/>
  <c r="E15" i="31"/>
  <c r="F15" i="31"/>
  <c r="D16" i="31"/>
  <c r="E16" i="31"/>
  <c r="F16" i="31"/>
  <c r="D17" i="31"/>
  <c r="E17" i="31"/>
  <c r="F17" i="31"/>
  <c r="D18" i="31"/>
  <c r="E18" i="31"/>
  <c r="F18" i="31"/>
  <c r="D19" i="31"/>
  <c r="E19" i="31"/>
  <c r="F19" i="31"/>
  <c r="D20" i="31"/>
  <c r="E20" i="31"/>
  <c r="F20" i="31"/>
  <c r="D21" i="31"/>
  <c r="E21" i="31"/>
  <c r="F21" i="31"/>
  <c r="D22" i="31"/>
  <c r="E22" i="31"/>
  <c r="F22" i="31"/>
  <c r="D23" i="31"/>
  <c r="E23" i="31"/>
  <c r="F23" i="31"/>
  <c r="D24" i="31"/>
  <c r="E24" i="31"/>
  <c r="F24" i="31"/>
  <c r="D25" i="31"/>
  <c r="E25" i="31"/>
  <c r="F25" i="31"/>
  <c r="D26" i="31"/>
  <c r="E26" i="31"/>
  <c r="F26" i="31"/>
  <c r="D27" i="31"/>
  <c r="E27" i="31"/>
  <c r="F27" i="31"/>
  <c r="D28" i="31"/>
  <c r="E28" i="31"/>
  <c r="F28" i="31"/>
  <c r="D29" i="31"/>
  <c r="E29" i="31"/>
  <c r="F29" i="31"/>
  <c r="C15" i="31"/>
  <c r="C16" i="31"/>
  <c r="C17" i="31"/>
  <c r="C18" i="31"/>
  <c r="C19" i="31"/>
  <c r="C20" i="31"/>
  <c r="C21" i="31"/>
  <c r="C22" i="31"/>
  <c r="C23" i="31"/>
  <c r="C24" i="31"/>
  <c r="C25" i="31"/>
  <c r="C26" i="31"/>
  <c r="C27" i="31"/>
  <c r="C28" i="31"/>
  <c r="C29" i="31"/>
  <c r="G45" i="36" l="1"/>
  <c r="G38" i="36"/>
  <c r="G41" i="36"/>
  <c r="H41" i="36" s="1"/>
  <c r="G44" i="36"/>
  <c r="H44" i="36" s="1"/>
  <c r="G40" i="36"/>
  <c r="H40" i="36" s="1"/>
  <c r="G43" i="36"/>
  <c r="H43" i="36"/>
  <c r="G46" i="36"/>
  <c r="H46" i="36"/>
  <c r="G39" i="36"/>
  <c r="H39" i="36" s="1"/>
  <c r="I49" i="36"/>
  <c r="I39" i="36"/>
  <c r="I44" i="36"/>
  <c r="I40" i="36"/>
  <c r="G26" i="21"/>
  <c r="F14" i="21"/>
  <c r="G22" i="21"/>
  <c r="I52" i="36"/>
  <c r="I50" i="36" l="1"/>
  <c r="I42" i="36"/>
  <c r="I45" i="36"/>
  <c r="H45" i="36" s="1"/>
  <c r="I41" i="36"/>
  <c r="I47" i="36"/>
  <c r="I48" i="36"/>
  <c r="J18" i="44"/>
  <c r="J32" i="44"/>
  <c r="J46" i="44"/>
  <c r="J60" i="44"/>
  <c r="J74" i="44"/>
  <c r="J88" i="44"/>
  <c r="J102" i="44"/>
  <c r="J20" i="44"/>
  <c r="J62" i="44"/>
  <c r="J90" i="44"/>
  <c r="J64" i="44"/>
  <c r="J42" i="44"/>
  <c r="J15" i="44"/>
  <c r="J99" i="44"/>
  <c r="J58" i="44"/>
  <c r="J73" i="44"/>
  <c r="J19" i="44"/>
  <c r="J33" i="44"/>
  <c r="J47" i="44"/>
  <c r="J61" i="44"/>
  <c r="J75" i="44"/>
  <c r="J89" i="44"/>
  <c r="J103" i="44"/>
  <c r="J34" i="44"/>
  <c r="J48" i="44"/>
  <c r="J76" i="44"/>
  <c r="J104" i="44"/>
  <c r="J78" i="44"/>
  <c r="J56" i="44"/>
  <c r="J29" i="44"/>
  <c r="J30" i="44"/>
  <c r="J72" i="44"/>
  <c r="J59" i="44"/>
  <c r="J6" i="44"/>
  <c r="J7" i="44"/>
  <c r="J21" i="44"/>
  <c r="J35" i="44"/>
  <c r="J49" i="44"/>
  <c r="J63" i="44"/>
  <c r="J77" i="44"/>
  <c r="J91" i="44"/>
  <c r="J5" i="44"/>
  <c r="J8" i="44"/>
  <c r="J22" i="44"/>
  <c r="J36" i="44"/>
  <c r="J50" i="44"/>
  <c r="J92" i="44"/>
  <c r="J98" i="44"/>
  <c r="J71" i="44"/>
  <c r="J44" i="44"/>
  <c r="J100" i="44"/>
  <c r="J31" i="44"/>
  <c r="J101" i="44"/>
  <c r="J9" i="44"/>
  <c r="J23" i="44"/>
  <c r="J37" i="44"/>
  <c r="J51" i="44"/>
  <c r="J65" i="44"/>
  <c r="J79" i="44"/>
  <c r="J93" i="44"/>
  <c r="J11" i="44"/>
  <c r="J39" i="44"/>
  <c r="J67" i="44"/>
  <c r="J95" i="44"/>
  <c r="J97" i="44"/>
  <c r="J70" i="44"/>
  <c r="J43" i="44"/>
  <c r="J85" i="44"/>
  <c r="J10" i="44"/>
  <c r="J24" i="44"/>
  <c r="J38" i="44"/>
  <c r="J52" i="44"/>
  <c r="J66" i="44"/>
  <c r="J80" i="44"/>
  <c r="J94" i="44"/>
  <c r="J25" i="44"/>
  <c r="J53" i="44"/>
  <c r="J81" i="44"/>
  <c r="J69" i="44"/>
  <c r="J28" i="44"/>
  <c r="J84" i="44"/>
  <c r="J57" i="44"/>
  <c r="J16" i="44"/>
  <c r="J86" i="44"/>
  <c r="J17" i="44"/>
  <c r="J45" i="44"/>
  <c r="J12" i="44"/>
  <c r="J26" i="44"/>
  <c r="J40" i="44"/>
  <c r="J54" i="44"/>
  <c r="J68" i="44"/>
  <c r="J82" i="44"/>
  <c r="J96" i="44"/>
  <c r="J13" i="44"/>
  <c r="J27" i="44"/>
  <c r="J41" i="44"/>
  <c r="J55" i="44"/>
  <c r="J83" i="44"/>
  <c r="J14" i="44"/>
  <c r="J87" i="44"/>
  <c r="F22" i="21"/>
  <c r="G24" i="21" s="1"/>
  <c r="D25" i="44"/>
  <c r="E25" i="44" s="1"/>
  <c r="D83" i="44"/>
  <c r="E83" i="44" s="1"/>
  <c r="D28" i="44"/>
  <c r="E28" i="44" s="1"/>
  <c r="D31" i="44"/>
  <c r="E31" i="44" s="1"/>
  <c r="D45" i="44"/>
  <c r="E45" i="44" s="1"/>
  <c r="D59" i="44"/>
  <c r="E59" i="44" s="1"/>
  <c r="D73" i="44"/>
  <c r="E73" i="44" s="1"/>
  <c r="D87" i="44"/>
  <c r="E87" i="44" s="1"/>
  <c r="D101" i="44"/>
  <c r="E101" i="44" s="1"/>
  <c r="D21" i="44"/>
  <c r="E21" i="44" s="1"/>
  <c r="D32" i="44"/>
  <c r="E32" i="44" s="1"/>
  <c r="D46" i="44"/>
  <c r="E46" i="44" s="1"/>
  <c r="D60" i="44"/>
  <c r="E60" i="44" s="1"/>
  <c r="D74" i="44"/>
  <c r="E74" i="44" s="1"/>
  <c r="D88" i="44"/>
  <c r="E88" i="44" s="1"/>
  <c r="D102" i="44"/>
  <c r="E102" i="44" s="1"/>
  <c r="D22" i="44"/>
  <c r="E22" i="44" s="1"/>
  <c r="D33" i="44"/>
  <c r="E33" i="44" s="1"/>
  <c r="D47" i="44"/>
  <c r="E47" i="44" s="1"/>
  <c r="D61" i="44"/>
  <c r="E61" i="44" s="1"/>
  <c r="D75" i="44"/>
  <c r="E75" i="44" s="1"/>
  <c r="D89" i="44"/>
  <c r="E89" i="44" s="1"/>
  <c r="D103" i="44"/>
  <c r="E103" i="44" s="1"/>
  <c r="D23" i="44"/>
  <c r="E23" i="44" s="1"/>
  <c r="D34" i="44"/>
  <c r="E34" i="44" s="1"/>
  <c r="D48" i="44"/>
  <c r="E48" i="44" s="1"/>
  <c r="D62" i="44"/>
  <c r="E62" i="44" s="1"/>
  <c r="D76" i="44"/>
  <c r="E76" i="44" s="1"/>
  <c r="D90" i="44"/>
  <c r="E90" i="44" s="1"/>
  <c r="D104" i="44"/>
  <c r="E104" i="44" s="1"/>
  <c r="D24" i="44"/>
  <c r="E24" i="44" s="1"/>
  <c r="D35" i="44"/>
  <c r="E35" i="44" s="1"/>
  <c r="D49" i="44"/>
  <c r="E49" i="44" s="1"/>
  <c r="D63" i="44"/>
  <c r="E63" i="44" s="1"/>
  <c r="D77" i="44"/>
  <c r="E77" i="44" s="1"/>
  <c r="D91" i="44"/>
  <c r="E91" i="44" s="1"/>
  <c r="D11" i="44"/>
  <c r="E11" i="44" s="1"/>
  <c r="D6" i="44"/>
  <c r="E6" i="44" s="1"/>
  <c r="D36" i="44"/>
  <c r="E36" i="44" s="1"/>
  <c r="D50" i="44"/>
  <c r="E50" i="44" s="1"/>
  <c r="D64" i="44"/>
  <c r="E64" i="44" s="1"/>
  <c r="D78" i="44"/>
  <c r="E78" i="44" s="1"/>
  <c r="D92" i="44"/>
  <c r="E92" i="44" s="1"/>
  <c r="D12" i="44"/>
  <c r="E12" i="44" s="1"/>
  <c r="D7" i="44"/>
  <c r="E7" i="44" s="1"/>
  <c r="D37" i="44"/>
  <c r="E37" i="44" s="1"/>
  <c r="D51" i="44"/>
  <c r="E51" i="44" s="1"/>
  <c r="D65" i="44"/>
  <c r="E65" i="44" s="1"/>
  <c r="D79" i="44"/>
  <c r="E79" i="44" s="1"/>
  <c r="D93" i="44"/>
  <c r="E93" i="44" s="1"/>
  <c r="D13" i="44"/>
  <c r="E13" i="44" s="1"/>
  <c r="D8" i="44"/>
  <c r="E8" i="44" s="1"/>
  <c r="D38" i="44"/>
  <c r="E38" i="44" s="1"/>
  <c r="D52" i="44"/>
  <c r="E52" i="44" s="1"/>
  <c r="D66" i="44"/>
  <c r="E66" i="44" s="1"/>
  <c r="D80" i="44"/>
  <c r="E80" i="44" s="1"/>
  <c r="D94" i="44"/>
  <c r="E94" i="44" s="1"/>
  <c r="D14" i="44"/>
  <c r="E14" i="44" s="1"/>
  <c r="D9" i="44"/>
  <c r="E9" i="44" s="1"/>
  <c r="D39" i="44"/>
  <c r="E39" i="44" s="1"/>
  <c r="D53" i="44"/>
  <c r="E53" i="44" s="1"/>
  <c r="D67" i="44"/>
  <c r="E67" i="44" s="1"/>
  <c r="D81" i="44"/>
  <c r="E81" i="44" s="1"/>
  <c r="D95" i="44"/>
  <c r="E95" i="44" s="1"/>
  <c r="D15" i="44"/>
  <c r="E15" i="44" s="1"/>
  <c r="D10" i="44"/>
  <c r="E10" i="44" s="1"/>
  <c r="D26" i="44"/>
  <c r="E26" i="44" s="1"/>
  <c r="D40" i="44"/>
  <c r="E40" i="44" s="1"/>
  <c r="D54" i="44"/>
  <c r="E54" i="44" s="1"/>
  <c r="D68" i="44"/>
  <c r="E68" i="44" s="1"/>
  <c r="D82" i="44"/>
  <c r="E82" i="44" s="1"/>
  <c r="D96" i="44"/>
  <c r="E96" i="44" s="1"/>
  <c r="D16" i="44"/>
  <c r="E16" i="44" s="1"/>
  <c r="D5" i="44"/>
  <c r="E5" i="44" s="1"/>
  <c r="D27" i="44"/>
  <c r="E27" i="44" s="1"/>
  <c r="D41" i="44"/>
  <c r="E41" i="44" s="1"/>
  <c r="D55" i="44"/>
  <c r="E55" i="44" s="1"/>
  <c r="D69" i="44"/>
  <c r="E69" i="44" s="1"/>
  <c r="D97" i="44"/>
  <c r="E97" i="44" s="1"/>
  <c r="D17" i="44"/>
  <c r="E17" i="44" s="1"/>
  <c r="D42" i="44"/>
  <c r="E42" i="44" s="1"/>
  <c r="D56" i="44"/>
  <c r="E56" i="44" s="1"/>
  <c r="D70" i="44"/>
  <c r="E70" i="44" s="1"/>
  <c r="D84" i="44"/>
  <c r="E84" i="44" s="1"/>
  <c r="D98" i="44"/>
  <c r="E98" i="44" s="1"/>
  <c r="D18" i="44"/>
  <c r="E18" i="44" s="1"/>
  <c r="D29" i="44"/>
  <c r="E29" i="44" s="1"/>
  <c r="D43" i="44"/>
  <c r="E43" i="44" s="1"/>
  <c r="D100" i="44"/>
  <c r="E100" i="44" s="1"/>
  <c r="D19" i="44"/>
  <c r="E19" i="44" s="1"/>
  <c r="D20" i="44"/>
  <c r="E20" i="44" s="1"/>
  <c r="D30" i="44"/>
  <c r="E30" i="44" s="1"/>
  <c r="D44" i="44"/>
  <c r="E44" i="44" s="1"/>
  <c r="D57" i="44"/>
  <c r="E57" i="44" s="1"/>
  <c r="D58" i="44"/>
  <c r="E58" i="44" s="1"/>
  <c r="D71" i="44"/>
  <c r="E71" i="44" s="1"/>
  <c r="D72" i="44"/>
  <c r="E72" i="44" s="1"/>
  <c r="D85" i="44"/>
  <c r="E85" i="44" s="1"/>
  <c r="D86" i="44"/>
  <c r="E86" i="44" s="1"/>
  <c r="D99" i="44"/>
  <c r="E99" i="44" s="1"/>
  <c r="I51" i="36"/>
  <c r="I43" i="36"/>
  <c r="I38" i="36"/>
  <c r="H38" i="36" s="1"/>
  <c r="I46" i="36"/>
  <c r="J105" i="44" l="1"/>
  <c r="G44" i="21"/>
  <c r="H24" i="21"/>
  <c r="E105" i="44"/>
  <c r="N18" i="42"/>
  <c r="N12" i="42"/>
  <c r="N16" i="42" s="1"/>
  <c r="H12" i="42"/>
  <c r="H16" i="42" s="1"/>
  <c r="F12" i="42"/>
  <c r="F16" i="42" s="1"/>
  <c r="G47" i="21" l="1"/>
  <c r="G27" i="21"/>
  <c r="H27" i="21" s="1"/>
  <c r="H44" i="21"/>
  <c r="L12" i="42"/>
  <c r="L16" i="42" s="1"/>
  <c r="L18" i="42" s="1"/>
  <c r="J12" i="42"/>
  <c r="J16" i="42" s="1"/>
  <c r="J18" i="42" s="1"/>
  <c r="G49" i="21" l="1"/>
  <c r="H49" i="21" s="1"/>
  <c r="H47" i="21"/>
  <c r="G29" i="21"/>
  <c r="H29" i="21" s="1"/>
  <c r="H18" i="42"/>
  <c r="F18" i="42"/>
  <c r="D9" i="21" l="1"/>
  <c r="F34" i="36"/>
  <c r="F36" i="36"/>
  <c r="F37" i="36"/>
  <c r="F33" i="36"/>
  <c r="E34" i="36"/>
  <c r="E35" i="36"/>
  <c r="E36" i="36"/>
  <c r="E37" i="36"/>
  <c r="E33" i="36"/>
  <c r="D34" i="36"/>
  <c r="D35" i="36"/>
  <c r="D36" i="36"/>
  <c r="D37" i="36"/>
  <c r="D33" i="36"/>
  <c r="I33" i="36" s="1"/>
  <c r="C35" i="36"/>
  <c r="C36" i="36"/>
  <c r="C37" i="36"/>
  <c r="G35" i="36" l="1"/>
  <c r="H35" i="36" s="1"/>
  <c r="G37" i="36"/>
  <c r="G36" i="36"/>
  <c r="I37" i="36"/>
  <c r="H37" i="36" s="1"/>
  <c r="I36" i="36"/>
  <c r="H36" i="36" s="1"/>
  <c r="I35" i="36"/>
  <c r="I34" i="36"/>
  <c r="I28" i="36"/>
  <c r="I27" i="36" l="1"/>
  <c r="I29" i="36"/>
  <c r="I26" i="36"/>
  <c r="I25" i="36"/>
  <c r="F11" i="36"/>
  <c r="F12" i="36"/>
  <c r="F13" i="36"/>
  <c r="F14" i="36"/>
  <c r="F10" i="36"/>
  <c r="G10" i="36" s="1"/>
  <c r="E11" i="36"/>
  <c r="E12" i="36"/>
  <c r="E13" i="36"/>
  <c r="E14" i="36"/>
  <c r="E10" i="36"/>
  <c r="D11" i="36"/>
  <c r="D12" i="36"/>
  <c r="D13" i="36"/>
  <c r="D14" i="36"/>
  <c r="C11" i="36"/>
  <c r="C12" i="36"/>
  <c r="C13" i="36"/>
  <c r="C14" i="36"/>
  <c r="F10" i="31"/>
  <c r="G12" i="36" l="1"/>
  <c r="G11" i="36"/>
  <c r="I11" i="36" s="1"/>
  <c r="I10" i="36"/>
  <c r="H10" i="36" s="1"/>
  <c r="I20" i="36"/>
  <c r="I19" i="36"/>
  <c r="I16" i="36"/>
  <c r="I18" i="36"/>
  <c r="I17" i="36"/>
  <c r="I22" i="36"/>
  <c r="I15" i="36"/>
  <c r="I21" i="36"/>
  <c r="I24" i="36"/>
  <c r="I23" i="36"/>
  <c r="H11" i="36" l="1"/>
  <c r="I12" i="36"/>
  <c r="H12" i="36" s="1"/>
  <c r="I13" i="36"/>
  <c r="I14" i="36"/>
  <c r="F33" i="31"/>
  <c r="D33" i="31"/>
  <c r="E33" i="31"/>
  <c r="F34" i="31"/>
  <c r="D34" i="31"/>
  <c r="E34" i="31"/>
  <c r="F35" i="31"/>
  <c r="D35" i="31"/>
  <c r="E35" i="31"/>
  <c r="F36" i="31"/>
  <c r="D36" i="31"/>
  <c r="E36" i="31"/>
  <c r="F37" i="31"/>
  <c r="D37" i="31"/>
  <c r="E37" i="31"/>
  <c r="C34" i="31"/>
  <c r="C35" i="31"/>
  <c r="C36" i="31"/>
  <c r="C37" i="31"/>
  <c r="C33" i="31"/>
  <c r="F11" i="31"/>
  <c r="F12" i="31"/>
  <c r="F13" i="31"/>
  <c r="I5" i="36" l="1"/>
  <c r="C14" i="31"/>
  <c r="E13" i="31"/>
  <c r="D13" i="31"/>
  <c r="C13" i="31"/>
  <c r="E12" i="31"/>
  <c r="D12" i="31"/>
  <c r="C12" i="31"/>
  <c r="E11" i="31"/>
  <c r="D11" i="31"/>
  <c r="C11" i="31"/>
  <c r="E10" i="31"/>
  <c r="D10" i="31"/>
  <c r="C10" i="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<sst xmlns="http://schemas.openxmlformats.org/spreadsheetml/2006/main" count="618" uniqueCount="276">
  <si>
    <t>EMVI Model SEB versie april 2026</t>
  </si>
  <si>
    <t xml:space="preserve"> - Dit is het EMVI model SEB wat is ontwikkeld en wordt beheerd door het ondersteuningsprogramma SEB</t>
  </si>
  <si>
    <t xml:space="preserve">- In het EMVI model SEB kan fictieve meerwaarde worden behaald door de inzet van schoon en emissieloos materieel. Het EMVI model SEB geeft inkopers de gelegenheid hun uitvraag aan de markt projectspecifiek te maken waardoor de markt passend wordt uitgedaagd om zoveel mogelijk schoon en emissieloos te bouwen. </t>
  </si>
  <si>
    <t>- Inkopers vullen het ''invulblad inkoper'' in.
- het tabblad ''beoordeling opdrachtgever'' is een hulpmiddel om ontvangen aanbiedingen te vergelijken
- Opdrachtnemers (marktpartijen) vullen het ''invulblad opdrachtnemer'' in.
- Na gunning dient het tabblad logboek opdrachtnemer te worden aangevuld. 
- In de realisatiefase van het project wordt van opdrachtnemers verwacht dat het ''logboek opdrachtnemer'' maandelijks wordt bijgehouden
- Het tabblad ''Resultaat gunningscriterium SEB'' wordt gevuld door de input uit de overige tabbladen. U dient hier geen handmatige wijzigingen in aan te brengen</t>
  </si>
  <si>
    <t xml:space="preserve"> - Voor meer informatie voor de toepassing van het EMVI model SEB zie de handleiding 'EMVI Model SEB' welke beschikbaar is via www.opwegnaarseb.nl</t>
  </si>
  <si>
    <t xml:space="preserve"> - Voor vragen en antwoorden zie de FAQ op www.opwegnaarseb.nl</t>
  </si>
  <si>
    <t xml:space="preserve"> - Om in contact te komen met de beheerder van het EMVI-model SEB neem contact op met jouke.gardien@infram.nl</t>
  </si>
  <si>
    <t>Naam project</t>
  </si>
  <si>
    <t>Te behalen fictieve meerwaarde</t>
  </si>
  <si>
    <t>U hoeft alleen de gele velden aan te passen</t>
  </si>
  <si>
    <t>Waarvan deel 1: inzet materieel</t>
  </si>
  <si>
    <t>Waarvan deel 2: projectspecifieke ZE stimulans</t>
  </si>
  <si>
    <t>Deel 1: Te behalen fictieve meerwaarde inzet materieel</t>
  </si>
  <si>
    <t>Categorie</t>
  </si>
  <si>
    <t>Start bandbreedte</t>
  </si>
  <si>
    <t>Einde bandbreedte</t>
  </si>
  <si>
    <t>Weging</t>
  </si>
  <si>
    <t>Weging per procentpunt extra ZE</t>
  </si>
  <si>
    <t>Deel 2: Te behalen fictieve meerwaarde projectspecifieke ZE stimulans</t>
  </si>
  <si>
    <t>Ondergrens</t>
  </si>
  <si>
    <t>'Sweet spot''</t>
  </si>
  <si>
    <t>Bovengrens</t>
  </si>
  <si>
    <t>Controle</t>
  </si>
  <si>
    <t xml:space="preserve">Invulformulier </t>
  </si>
  <si>
    <t>Schoon- en Emissieloos Bouwen</t>
  </si>
  <si>
    <t xml:space="preserve">Instructie </t>
  </si>
  <si>
    <t>De fictieve meerwaarde wordt berekend automatisch o.b.v. 'invulblad opdrachtnemer'.</t>
  </si>
  <si>
    <t>Inschrijver</t>
  </si>
  <si>
    <t>Totale fictieve meerwaarde</t>
  </si>
  <si>
    <t>behaald</t>
  </si>
  <si>
    <t>maximaal te behalen</t>
  </si>
  <si>
    <t>BOUWWERKTUIGEN (A1, A2, B3)</t>
  </si>
  <si>
    <t>motor</t>
  </si>
  <si>
    <t>energiedrager</t>
  </si>
  <si>
    <t>weegfactor</t>
  </si>
  <si>
    <t xml:space="preserve">waardering </t>
  </si>
  <si>
    <t>daginzet</t>
  </si>
  <si>
    <t>totaal</t>
  </si>
  <si>
    <t>elektromotor</t>
  </si>
  <si>
    <t>Elektriciteit</t>
  </si>
  <si>
    <t>elektromotor / fuel cell</t>
  </si>
  <si>
    <t>Groene waterstof</t>
  </si>
  <si>
    <t>stage IV / V</t>
  </si>
  <si>
    <t>Biogas / Bio-ethanol / Bio-methanol / Groene waterstof</t>
  </si>
  <si>
    <t>stage IIIb</t>
  </si>
  <si>
    <t>HVO100</t>
  </si>
  <si>
    <t>Fossiele brandstoffen</t>
  </si>
  <si>
    <t>Te behalen fictieve meerwaarde inzet materieel deel 1</t>
  </si>
  <si>
    <t>behaalde fictieve meerwaarde inzet materieel deel 1</t>
  </si>
  <si>
    <t>Te behalen fictieve meerwaarde projectspecifieke ZE deel 2</t>
  </si>
  <si>
    <t>Behaalde procentuele inzet ZE</t>
  </si>
  <si>
    <t>Behaalde fictieve meerwaarde projectspecifieke ZE deel 2</t>
  </si>
  <si>
    <t>Totaal te behalen fictieve meerwaarde werktuigen</t>
  </si>
  <si>
    <t>Totaal behaalde fictieve meerwaarde werktuigen</t>
  </si>
  <si>
    <t>BOUWVOERTUIGEN EN TRANSPORTMIDDELEN (N1, N2, N3)</t>
  </si>
  <si>
    <t>N3 - elektromotor en/of fuel cell</t>
  </si>
  <si>
    <t>Elektriciteit of groene waterstof (fuel cell)</t>
  </si>
  <si>
    <t>N2 - elektromotor en/of fuel cell</t>
  </si>
  <si>
    <t>N1 - elektromotor en/of fuel cell</t>
  </si>
  <si>
    <t>N3 - Euro 6</t>
  </si>
  <si>
    <t>HVO100 / Biogas / Bio-ethanol / Bio-methanol /Groene waterstof</t>
  </si>
  <si>
    <t>N2 - Euro 6</t>
  </si>
  <si>
    <t>N1 - Euro 6</t>
  </si>
  <si>
    <t>Fossiele brandstof</t>
  </si>
  <si>
    <t>Te behalen fictieve meerwaarde inzet materieel</t>
  </si>
  <si>
    <t>behaalde fictieve meerwaarde inzet materieel</t>
  </si>
  <si>
    <t>Te behalen fictieve meerwaarde projectspecifieke ZE</t>
  </si>
  <si>
    <t>Procentuele inzet ZE</t>
  </si>
  <si>
    <t>Behaalde fictieve meerwaarde projectspecifieke ZE</t>
  </si>
  <si>
    <t>Totaal te behalen fictieve meerwaarde transportmiddelen</t>
  </si>
  <si>
    <t>Totaal behaalde fictieve meerwaarde transportmiddelen</t>
  </si>
  <si>
    <t>Invulblad opdrachtnemer</t>
  </si>
  <si>
    <t>U hoeft alleen de lichtblauwe velden in te vullen</t>
  </si>
  <si>
    <t>Instructie</t>
  </si>
  <si>
    <r>
      <rPr>
        <sz val="8"/>
        <color theme="0"/>
        <rFont val="Calibri"/>
        <family val="2"/>
        <scheme val="minor"/>
      </rPr>
      <t>Vul in de tabel werktuigen alle mobiele werktuigen in die tijdens het project worden ingezet. (Tevens wat wordt ingezet door onderaannemers). De gegevens dienen volledig te zijn bij inschrijving.</t>
    </r>
    <r>
      <rPr>
        <sz val="8"/>
        <color rgb="FFFF0000"/>
        <rFont val="Calibri"/>
        <family val="2"/>
        <scheme val="minor"/>
      </rPr>
      <t xml:space="preserve">
</t>
    </r>
    <r>
      <rPr>
        <b/>
        <sz val="8"/>
        <color theme="0"/>
        <rFont val="Calibri"/>
        <family val="2"/>
        <scheme val="minor"/>
      </rPr>
      <t>Mobiele werktuigen met een vermogensklasse lager dan 8 kW worden niet meegewogen bij het bepalen van de EMVI</t>
    </r>
  </si>
  <si>
    <r>
      <t xml:space="preserve">omschrijving materieelstuk
</t>
    </r>
    <r>
      <rPr>
        <i/>
        <sz val="8"/>
        <color theme="0"/>
        <rFont val="Calibri"/>
        <family val="2"/>
        <scheme val="minor"/>
      </rPr>
      <t>Kies waar mogelijk een optie uit de machinelijst SEB. Hiervoor kunt u gebruikmaken van de dropdown of in de lijst filteren door te typen. Mocht een materieelstuk niet in de lijst staan dan kunt u het toch opgeven, deze telt dan gewoon mee in de methodiek.</t>
    </r>
  </si>
  <si>
    <t>vermogens-klasse (kW)</t>
  </si>
  <si>
    <t>Dageninzet</t>
  </si>
  <si>
    <t>Daginzet</t>
  </si>
  <si>
    <r>
      <t xml:space="preserve">Vul in de tabel Bouwvoertuigen en transportmiddelen alle bouwvoertuigen en transportmiddelen in die tijdens het project worden ingezet. (Tevens wat wordt ingezet door onderaannemers). De gegevens dienen volledig te zijn bij inschrijving.
</t>
    </r>
    <r>
      <rPr>
        <b/>
        <sz val="9"/>
        <color theme="0"/>
        <rFont val="Calibri"/>
        <family val="2"/>
        <scheme val="minor"/>
      </rPr>
      <t>Bouwvoertuigen en transportmiddelen met een vermogensklasse lager dan 8 kW worden niet meegewogen bij het bepalen van de EMVI</t>
    </r>
  </si>
  <si>
    <r>
      <t xml:space="preserve">omschrijving materieelstuk
</t>
    </r>
    <r>
      <rPr>
        <i/>
        <sz val="8"/>
        <color theme="0"/>
        <rFont val="Calibri"/>
        <family val="2"/>
        <scheme val="minor"/>
      </rPr>
      <t>Kies waar mogelijk een optie uit de machinelijst SEB. Hiervoor kunt u gebruik maken van de dropdown of in de lijst filteren door te typen. Mocht een materieelstuk niet in de lijst staan dan kun u het toch opgeven, deze telt dan gewoon mee in de methodiek.</t>
    </r>
  </si>
  <si>
    <t>MKB</t>
  </si>
  <si>
    <t>gedaan op (datum)</t>
  </si>
  <si>
    <t>handtekening</t>
  </si>
  <si>
    <t>Logboek opdrachtnemer</t>
  </si>
  <si>
    <t>Het logboek dient te worden ingevuld na gunning opdracht, niet bij de inschrijving. Opdrachtnemer vult alle lichtblauwe velden in</t>
  </si>
  <si>
    <t>Opdrachtnemer</t>
  </si>
  <si>
    <t>Aanvullende gegevens (in te vullen na eventuele gunning)</t>
  </si>
  <si>
    <t>Inzet</t>
  </si>
  <si>
    <t>logboek</t>
  </si>
  <si>
    <t>Registreer het aantal dagen dat het materieelstuk aanwezig is. Bijvoorbeeld materieelstuk is 2 weken aanwezig van ma t/m vr: vul 2x5 = 10 in.</t>
  </si>
  <si>
    <t>omschrijving materieelstuk</t>
  </si>
  <si>
    <t>vermogen (kW)</t>
  </si>
  <si>
    <t>merk</t>
  </si>
  <si>
    <t xml:space="preserve">kenteken of registratienr. </t>
  </si>
  <si>
    <t>SSEB subsidie verkregen?</t>
  </si>
  <si>
    <t>bouwjaar</t>
  </si>
  <si>
    <t xml:space="preserve">Belofte daginzet </t>
  </si>
  <si>
    <t>totale daginzet</t>
  </si>
  <si>
    <t>jan</t>
  </si>
  <si>
    <t>feb</t>
  </si>
  <si>
    <t>mrt</t>
  </si>
  <si>
    <t>apr</t>
  </si>
  <si>
    <t>mei</t>
  </si>
  <si>
    <t>jun</t>
  </si>
  <si>
    <t>jul</t>
  </si>
  <si>
    <t>aug</t>
  </si>
  <si>
    <t>sep</t>
  </si>
  <si>
    <t>okt</t>
  </si>
  <si>
    <t>nov</t>
  </si>
  <si>
    <t>dec</t>
  </si>
  <si>
    <t>aanvullende gegevens (in te vullen na eventuele gunning)</t>
  </si>
  <si>
    <t>totale inzet</t>
  </si>
  <si>
    <t>AGGREGAAT OF BATTERIJPAKKET</t>
  </si>
  <si>
    <t>aanvullende gegevens</t>
  </si>
  <si>
    <t xml:space="preserve">omschrijving </t>
  </si>
  <si>
    <t>batterijcapaciteit  (kWh)</t>
  </si>
  <si>
    <t xml:space="preserve">registratienr. </t>
  </si>
  <si>
    <t>Inschatting daginzet</t>
  </si>
  <si>
    <t>DC-LAADSTATION</t>
  </si>
  <si>
    <t>omschrijving laadstation</t>
  </si>
  <si>
    <t>vermogensklasse (kW)</t>
  </si>
  <si>
    <t>Inzet ZE materieel</t>
  </si>
  <si>
    <t>DC-laadstation</t>
  </si>
  <si>
    <t>Subsidie SPUK SEB</t>
  </si>
  <si>
    <t>categorie</t>
  </si>
  <si>
    <t>vermogensklasse</t>
  </si>
  <si>
    <t>subsidie per dag</t>
  </si>
  <si>
    <t xml:space="preserve">Vernieuw de filter in de cel 'Krijgen we subsidie?' met een klik op het grijze vierkantje &gt; ok. Vul alle lichtblauwe velden in. </t>
  </si>
  <si>
    <t>t/m 7 kW</t>
  </si>
  <si>
    <t>t/m 19 kW</t>
  </si>
  <si>
    <t>CPV-code</t>
  </si>
  <si>
    <t>startdatum</t>
  </si>
  <si>
    <t>einddatum</t>
  </si>
  <si>
    <t>aanneemsom</t>
  </si>
  <si>
    <t>schatting subsidie</t>
  </si>
  <si>
    <t>mini</t>
  </si>
  <si>
    <t>8 t/m 18 kW</t>
  </si>
  <si>
    <t>20 t/m 49 kW</t>
  </si>
  <si>
    <t>klein</t>
  </si>
  <si>
    <t>19 t/m 55 kW</t>
  </si>
  <si>
    <t>50 t/m 149 kW</t>
  </si>
  <si>
    <t>middel</t>
  </si>
  <si>
    <t>56 t/m 129 kW</t>
  </si>
  <si>
    <t>150 t/m 224 kW</t>
  </si>
  <si>
    <t/>
  </si>
  <si>
    <t>groot</t>
  </si>
  <si>
    <t>130 t/m 299 kW</t>
  </si>
  <si>
    <t>225 t/m 349 kW</t>
  </si>
  <si>
    <t>zeer groot</t>
  </si>
  <si>
    <r>
      <rPr>
        <u/>
        <sz val="11"/>
        <rFont val="Calibri"/>
        <family val="2"/>
        <scheme val="minor"/>
      </rPr>
      <t>&gt;</t>
    </r>
    <r>
      <rPr>
        <sz val="11"/>
        <rFont val="Calibri"/>
        <family val="2"/>
        <scheme val="minor"/>
      </rPr>
      <t xml:space="preserve"> 300 kW </t>
    </r>
  </si>
  <si>
    <t>350 t/m 599 kW</t>
  </si>
  <si>
    <t>Krijgen we subsidie?</t>
  </si>
  <si>
    <t>schatting subsidiebedrag</t>
  </si>
  <si>
    <t>inzetdagen 
(min. 2 uur)</t>
  </si>
  <si>
    <t>Op basis van SPUK SEB 2026</t>
  </si>
  <si>
    <t>600 kW +</t>
  </si>
  <si>
    <t>batterijcapaciteit (kWh)</t>
  </si>
  <si>
    <t xml:space="preserve">inzetdagen </t>
  </si>
  <si>
    <t>Beoordelingsformulier</t>
  </si>
  <si>
    <t>aantal inschrijvers</t>
  </si>
  <si>
    <t>inschrijver 1</t>
  </si>
  <si>
    <t>inschrijver 2</t>
  </si>
  <si>
    <t>inschrijver 3</t>
  </si>
  <si>
    <t>inschrijver 4</t>
  </si>
  <si>
    <t>inschrijver 5</t>
  </si>
  <si>
    <t>ingevuld door</t>
  </si>
  <si>
    <t>[ bedrijfsnaam ]</t>
  </si>
  <si>
    <t>totale fictieve meerwaarde</t>
  </si>
  <si>
    <t xml:space="preserve">totale fictieve meerwaarde </t>
  </si>
  <si>
    <t>inschrijvingssom</t>
  </si>
  <si>
    <t>evaluatieprijs</t>
  </si>
  <si>
    <t>uitslag</t>
  </si>
  <si>
    <t>opmerking(en) voor publicatie</t>
  </si>
  <si>
    <t>datum</t>
  </si>
  <si>
    <t>Machinelijst SPUK SEB versie 2026</t>
  </si>
  <si>
    <t>A. Bouwwerktuigen</t>
  </si>
  <si>
    <t>Mobiele machines</t>
  </si>
  <si>
    <t>A1.1 asfaltzaag, betonzaag (rijdend)</t>
  </si>
  <si>
    <r>
      <rPr>
        <sz val="9"/>
        <rFont val="Verdana"/>
        <family val="2"/>
      </rPr>
      <t>J</t>
    </r>
  </si>
  <si>
    <t>A1.2 asfaltspreidmachine, asfaltwerkmachine</t>
  </si>
  <si>
    <t>A1.3 asfaltvoorlader</t>
  </si>
  <si>
    <t>A1.4 ballastafwerkmachine</t>
  </si>
  <si>
    <t>A1.5 bestratingsmachine (zelfrijdend)</t>
  </si>
  <si>
    <t>A1.6 beton- of mortelmachine, paver, mobiele 3D-printer</t>
  </si>
  <si>
    <t>A1.7 beton- of bentonietpomp (standalone)</t>
  </si>
  <si>
    <t>A1.8 bodemstabiliseerder</t>
  </si>
  <si>
    <t>A1.9 bulldozer</t>
  </si>
  <si>
    <t>A1.10 emulsiespuitwagen</t>
  </si>
  <si>
    <t>A1.11 freesmachine voor asfalt of beton</t>
  </si>
  <si>
    <t>A1.12 mobiele meetapparatuur voor de bouw (zoals sondeermachine, sondeertruck, sondeerrups, valgewicht)</t>
  </si>
  <si>
    <t>A1.15 gietasfaltketel</t>
  </si>
  <si>
    <t>A1.16 graaflaadcombinatie</t>
  </si>
  <si>
    <t>A1.17 grader, wegschaaf</t>
  </si>
  <si>
    <t>A1.18 funderingsmachine (gemotoriseerd materieel): heimachine, (damwand) drukmachine, trilstelling, vibrostelling</t>
  </si>
  <si>
    <t>A1.19 hoogwerker (zelfrijdend of getrokken) vanaf 56 kW</t>
  </si>
  <si>
    <r>
      <rPr>
        <sz val="9"/>
        <rFont val="Verdana"/>
        <family val="2"/>
      </rPr>
      <t>N</t>
    </r>
  </si>
  <si>
    <t>A1.20 kabeltreklier</t>
  </si>
  <si>
    <t>A1.21 mobiele boorinstallatie, grondboormachine, mobiele (anker) boorinstallatie, grondboormachine, gestuurde boringmachine, boorrups</t>
  </si>
  <si>
    <t>A1.22 mobiele compressor</t>
  </si>
  <si>
    <t>A1.23 mobiele graafmachine (niet zijnde 'overslagmachine')</t>
  </si>
  <si>
    <t>A1.24 mobiele kraan (zoals telescoopkraan, torenkraan, rupshijskraan, ruwterreinkraan, draadkraan, minihijskraan, dragline-kraan)</t>
  </si>
  <si>
    <t>A1.25 mobiele lopende band (transportband), zelf aangedreven mobiel modulair transportsysteem</t>
  </si>
  <si>
    <t>A1.26 mobiele puinbreekinstallatie</t>
  </si>
  <si>
    <t>A1.27 mobiele zeefinstallatie, grondzeef</t>
  </si>
  <si>
    <t>A1.28 mobiele overslagmachine, rupsoverslagmachine, overslagkraan (niet zijnde statisch en bekabeld elektrisch)</t>
  </si>
  <si>
    <t>A1.29 rupsdumper</t>
  </si>
  <si>
    <t>A1.30 rupsgraafmachine</t>
  </si>
  <si>
    <t>A1.31 ruw terrein heftruck 4x4 aangedreven</t>
  </si>
  <si>
    <t>A1.32 schranklader</t>
  </si>
  <si>
    <t>A1.33 shovel, laadschop, wiellader op banden of rups</t>
  </si>
  <si>
    <t>A1.34 shuttle buggy</t>
  </si>
  <si>
    <t>A1.35 sleepgraver, dragline</t>
  </si>
  <si>
    <t>A1.36 sloopkraan</t>
  </si>
  <si>
    <t>A1.37 teer- of asfaltsproeier</t>
  </si>
  <si>
    <t>A1.38 tractor of vergelijkbaar multifunctioneel bouwwerktuig, met motorvermogen vanaf 19 kW</t>
  </si>
  <si>
    <t>A1.39 veegmachine met motorvermogen vanaf 56 kW</t>
  </si>
  <si>
    <t>A1.40 verreiker (star of roterend)</t>
  </si>
  <si>
    <t>A1.41 vlindermachine (uitsluitend ride-on)</t>
  </si>
  <si>
    <t>A1.42 wals (klein, knik-, rol-, banden-, grond-, tril-)</t>
  </si>
  <si>
    <t>A1.43 waterwagen bij asfalt- en freeswerkzaamheden</t>
  </si>
  <si>
    <t>A1.44 (weg)markeringsmachine</t>
  </si>
  <si>
    <t>A1.45 wieldumper</t>
  </si>
  <si>
    <t>A1.46 boomverplantingsmachine</t>
  </si>
  <si>
    <t>A1.47 mobiele wasinstallatie op een bouwlocatie</t>
  </si>
  <si>
    <t>Vervoerbare industriële uitrustingen</t>
  </si>
  <si>
    <t xml:space="preserve"> </t>
  </si>
  <si>
    <t xml:space="preserve">A2.2 aggregaat op wind- of zonne-energie voor off-grid stroomvoorziening </t>
  </si>
  <si>
    <t xml:space="preserve">A2.3 aggregaat op waterstof of waterstofdragers voor off-grid stroomvoorziening </t>
  </si>
  <si>
    <t>A2.4 hydraulisch aggregaat</t>
  </si>
  <si>
    <t>A2.5 lasaggregaat</t>
  </si>
  <si>
    <t>A2.6 lichtmastaggregaat of lichtmast (zelf aangedreven)</t>
  </si>
  <si>
    <t>A2.7 batterijpakket voor off-grid stroomvoorziening vanaf 50 kWh op een bouwlocatie of behorende bij een bouwwerktuig</t>
  </si>
  <si>
    <t>A2.8 trilplaat, trilblok, stamper</t>
  </si>
  <si>
    <t>A2.9 mobiele (vuil)-waterpomp</t>
  </si>
  <si>
    <t>A2.10 pompen voor baggeren (zoals DOP-pomp, jetpomp, booster-baggerstation)</t>
  </si>
  <si>
    <t>A2.11 vervallen</t>
  </si>
  <si>
    <t>A2.12 vliegwiel als vermogensvoorziening</t>
  </si>
  <si>
    <r>
      <rPr>
        <vertAlign val="subscript"/>
        <sz val="9"/>
        <rFont val="Verdana"/>
        <family val="2"/>
      </rPr>
      <t>J</t>
    </r>
    <r>
      <rPr>
        <sz val="6"/>
        <rFont val="Verdana"/>
        <family val="2"/>
      </rPr>
      <t>1</t>
    </r>
  </si>
  <si>
    <t>A2.13 laadstation vanaf 20 kW</t>
  </si>
  <si>
    <t>A2.14 mobiele waterstof tankvoorziening</t>
  </si>
  <si>
    <t>B. Hulpfunties</t>
  </si>
  <si>
    <t>B1. elektrische aandrijfmotor met een brandstofcel of een niet-loodhoudend batterijpakket voor aandrijving van de opbouw van een voertuig, oplegger of spoorvoertuig (inclusief vrachtautorailvoertuig), zijnde een:</t>
  </si>
  <si>
    <t>B1.1 autolaadkraan</t>
  </si>
  <si>
    <t>B1.2 betonmixer</t>
  </si>
  <si>
    <t>B1.3 betonpomp</t>
  </si>
  <si>
    <t>B1.4 binnenlader</t>
  </si>
  <si>
    <t>B1.5 boor</t>
  </si>
  <si>
    <t>B1.6 front-end cylinder</t>
  </si>
  <si>
    <t>B1.7 haakarm</t>
  </si>
  <si>
    <t>B1.8 kabelsysteem</t>
  </si>
  <si>
    <t>B1.9 kettingsysteem</t>
  </si>
  <si>
    <t>B1.10 onderwaartse cylinder</t>
  </si>
  <si>
    <t>B1.11 portaalarmsysteem</t>
  </si>
  <si>
    <t>B1.12 mobiele kraan (zoals telescoopkraan, torenkraan, rupshijskraan, ruwterreinkraan, draadkraan, minihijskraan)</t>
  </si>
  <si>
    <t>B1.13 hoogwerker vanaf 46 kW</t>
  </si>
  <si>
    <t>B1.14 blaas- en zuigsysteem voor zand, grind en schelpen</t>
  </si>
  <si>
    <t>B3. elektrische aandrijfmotor met een brandstofcel of een niet loodhoudend batterijpakket voor aandrijving van een hulpfunctie op een vaartuig, niet de voortstuwing, zijnde een:</t>
  </si>
  <si>
    <t>B3.1 grondpers</t>
  </si>
  <si>
    <t>B3.2 hei-installatie op een heischip</t>
  </si>
  <si>
    <t>B3.3 kraan</t>
  </si>
  <si>
    <t>C. Bouwvoertuigen (N2/N3)</t>
  </si>
  <si>
    <t>C1. betonmixer (carrosseriecode 15)</t>
  </si>
  <si>
    <t>C2. betonpompvoertuig (carrosseriecode 16)</t>
  </si>
  <si>
    <t>C3. boorwagen (carrosseriecode 28)</t>
  </si>
  <si>
    <t>C4. hoogwerker (carrosseriecode 27)</t>
  </si>
  <si>
    <t>C5. kieptruck (carrosseriecode 10)</t>
  </si>
  <si>
    <t>C6. kraanwagen (carrosseriecode 26 of aanduiding SF)</t>
  </si>
  <si>
    <t>C7. voertuig met haakarm (carrosseriecode 9)</t>
  </si>
  <si>
    <t>C8. overige vrachtwagens ingezet voor bouwwerkzaamheden</t>
  </si>
  <si>
    <t>Werktuigen</t>
  </si>
  <si>
    <t>Voertuigen</t>
  </si>
  <si>
    <t>Procentpunt</t>
  </si>
  <si>
    <t>Binnen ZE range?</t>
  </si>
  <si>
    <t>Waarde</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</si>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</sst>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quot;€&quot;\ * #,##0_ ;_ &quot;€&quot;\ * \-#,##0_ ;_ &quot;€&quot;\ * &quot;-&quot;??_ ;_ @_ "/>
    <numFmt numFmtId="165" formatCode="_ [$€-413]\ * #,##0.00_ ;_ [$€-413]\ * \-#,##0.00_ ;_ [$€-413]\ * &quot;-&quot;??_ ;_ @_ "/>
    <numFmt numFmtId="166" formatCode="0;\-0;;@"/>
    <numFmt numFmtId="167" formatCode="_(&quot;€&quot;* #,##0.00_);_(&quot;€&quot;* \(#,##0.00\);_(&quot;€&quot;* &quot;-&quot;??_);_(@_)"/>
    <numFmt numFmtId="168" formatCode="_ [$€-413]\ * #,##0_ ;_ [$€-413]\ * \-#,##0_ ;_ [$€-413]\ * &quot;-&quot;??_ ;_ @_ "/>
    <numFmt numFmtId="169" formatCode="0.0%"/>
  </numFmts>
  <fonts count="5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2"/>
      <name val="Calibri"/>
      <family val="2"/>
      <scheme val="minor"/>
    </font>
    <font>
      <sz val="12"/>
      <name val="Calibri"/>
      <family val="2"/>
    </font>
    <font>
      <sz val="8"/>
      <name val="Calibri"/>
      <family val="2"/>
      <scheme val="minor"/>
    </font>
    <font>
      <sz val="10"/>
      <color rgb="FF000000"/>
      <name val="Times New Roman"/>
      <family val="1"/>
    </font>
    <font>
      <b/>
      <sz val="26"/>
      <name val="Liberation Sans Narrow"/>
    </font>
    <font>
      <sz val="9"/>
      <name val="Verdana"/>
      <family val="2"/>
    </font>
    <font>
      <b/>
      <sz val="9"/>
      <name val="Verdana"/>
      <family val="2"/>
    </font>
    <font>
      <vertAlign val="subscript"/>
      <sz val="9"/>
      <name val="Verdana"/>
      <family val="2"/>
    </font>
    <font>
      <sz val="6"/>
      <name val="Verdana"/>
      <family val="2"/>
    </font>
    <font>
      <b/>
      <sz val="16"/>
      <color rgb="FF007AC6"/>
      <name val="Liberation Sans Narrow"/>
    </font>
    <font>
      <b/>
      <u/>
      <sz val="9"/>
      <name val="Verdana"/>
      <family val="2"/>
    </font>
    <font>
      <b/>
      <sz val="12"/>
      <color theme="0"/>
      <name val="Calibri"/>
      <family val="2"/>
      <scheme val="minor"/>
    </font>
    <font>
      <sz val="12"/>
      <color theme="1"/>
      <name val="Calibri"/>
      <family val="2"/>
      <scheme val="minor"/>
    </font>
    <font>
      <b/>
      <sz val="14"/>
      <color theme="8"/>
      <name val="Calibri"/>
      <family val="2"/>
      <scheme val="minor"/>
    </font>
    <font>
      <b/>
      <sz val="14"/>
      <color theme="8" tint="0.39997558519241921"/>
      <name val="Calibri"/>
      <family val="2"/>
      <scheme val="minor"/>
    </font>
    <font>
      <sz val="11"/>
      <color theme="8" tint="0.39997558519241921"/>
      <name val="Calibri"/>
      <family val="2"/>
      <scheme val="minor"/>
    </font>
    <font>
      <b/>
      <sz val="12"/>
      <name val="Calibri"/>
      <family val="2"/>
      <scheme val="minor"/>
    </font>
    <font>
      <i/>
      <sz val="11"/>
      <name val="Calibri"/>
      <family val="2"/>
      <scheme val="minor"/>
    </font>
    <font>
      <u/>
      <sz val="11"/>
      <color theme="10"/>
      <name val="Calibri"/>
      <family val="2"/>
      <scheme val="minor"/>
    </font>
    <font>
      <sz val="12"/>
      <color theme="1"/>
      <name val="Calibri "/>
    </font>
    <font>
      <sz val="14"/>
      <color theme="0"/>
      <name val="Calibri"/>
      <family val="2"/>
      <scheme val="minor"/>
    </font>
    <font>
      <b/>
      <sz val="14"/>
      <color theme="1"/>
      <name val="Calibri"/>
      <family val="2"/>
      <scheme val="minor"/>
    </font>
    <font>
      <sz val="10"/>
      <color theme="1"/>
      <name val="Calibri"/>
      <family val="2"/>
      <scheme val="minor"/>
    </font>
    <font>
      <sz val="10"/>
      <name val="Calibri"/>
      <family val="2"/>
      <scheme val="minor"/>
    </font>
    <font>
      <b/>
      <sz val="11"/>
      <color theme="0" tint="-0.499984740745262"/>
      <name val="Calibri"/>
      <family val="2"/>
      <scheme val="minor"/>
    </font>
    <font>
      <sz val="8"/>
      <color theme="0"/>
      <name val="Calibri"/>
      <family val="2"/>
      <scheme val="minor"/>
    </font>
    <font>
      <i/>
      <sz val="8"/>
      <color theme="0"/>
      <name val="Calibri"/>
      <family val="2"/>
      <scheme val="minor"/>
    </font>
    <font>
      <b/>
      <sz val="9"/>
      <color theme="0"/>
      <name val="Calibri"/>
      <family val="2"/>
      <scheme val="minor"/>
    </font>
    <font>
      <b/>
      <sz val="8"/>
      <color theme="0"/>
      <name val="Calibri"/>
      <family val="2"/>
      <scheme val="minor"/>
    </font>
    <font>
      <sz val="16"/>
      <color theme="1"/>
      <name val="Calibri"/>
      <family val="2"/>
      <scheme val="minor"/>
    </font>
    <font>
      <sz val="14"/>
      <color theme="1"/>
      <name val="Calibri"/>
      <family val="2"/>
      <scheme val="minor"/>
    </font>
    <font>
      <sz val="11"/>
      <color theme="0"/>
      <name val="Calibri"/>
      <family val="2"/>
      <scheme val="minor"/>
    </font>
    <font>
      <sz val="12"/>
      <color theme="0" tint="-0.249977111117893"/>
      <name val="Calibri"/>
      <family val="2"/>
      <scheme val="minor"/>
    </font>
    <font>
      <sz val="9"/>
      <color theme="0"/>
      <name val="Calibri"/>
      <family val="2"/>
      <scheme val="minor"/>
    </font>
    <font>
      <sz val="8"/>
      <color rgb="FFFF0000"/>
      <name val="Calibri"/>
      <family val="2"/>
      <scheme val="minor"/>
    </font>
    <font>
      <sz val="11"/>
      <color theme="8"/>
      <name val="Calibri"/>
      <family val="2"/>
      <scheme val="minor"/>
    </font>
    <font>
      <sz val="9"/>
      <color rgb="FF000000"/>
      <name val="Verdana"/>
      <family val="2"/>
    </font>
    <font>
      <sz val="9"/>
      <color theme="1"/>
      <name val="Verdana"/>
      <family val="2"/>
    </font>
    <font>
      <u/>
      <sz val="1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9"/>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4"/>
        <bgColor indexed="64"/>
      </patternFill>
    </fill>
    <fill>
      <patternFill patternType="solid">
        <fgColor theme="7" tint="0.59999389629810485"/>
        <bgColor indexed="64"/>
      </patternFill>
    </fill>
    <fill>
      <patternFill patternType="solid">
        <fgColor theme="7" tint="0.79998168889431442"/>
        <bgColor indexed="64"/>
      </patternFill>
    </fill>
  </fills>
  <borders count="8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hair">
        <color indexed="64"/>
      </top>
      <bottom/>
      <diagonal/>
    </border>
    <border>
      <left/>
      <right/>
      <top/>
      <bottom style="hair">
        <color indexed="64"/>
      </bottom>
      <diagonal/>
    </border>
    <border>
      <left/>
      <right style="thin">
        <color indexed="64"/>
      </right>
      <top/>
      <bottom style="hair">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style="thin">
        <color indexed="64"/>
      </top>
      <bottom/>
      <diagonal/>
    </border>
    <border>
      <left/>
      <right/>
      <top/>
      <bottom style="medium">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medium">
        <color indexed="64"/>
      </right>
      <top style="thin">
        <color indexed="64"/>
      </top>
      <bottom style="medium">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8" fillId="0" borderId="0"/>
    <xf numFmtId="167" fontId="1" fillId="0" borderId="0" applyFont="0" applyFill="0" applyBorder="0" applyAlignment="0" applyProtection="0"/>
    <xf numFmtId="0" fontId="33" fillId="0" borderId="0" applyNumberFormat="0" applyFill="0" applyBorder="0" applyAlignment="0" applyProtection="0"/>
  </cellStyleXfs>
  <cellXfs count="502">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left"/>
    </xf>
    <xf numFmtId="0" fontId="6" fillId="0" borderId="0" xfId="0" applyFont="1" applyAlignment="1">
      <alignment horizontal="center"/>
    </xf>
    <xf numFmtId="164" fontId="11" fillId="0" borderId="0" xfId="1" applyNumberFormat="1" applyFont="1" applyBorder="1" applyAlignment="1" applyProtection="1">
      <alignment horizontal="center" vertical="center"/>
    </xf>
    <xf numFmtId="44" fontId="5" fillId="0" borderId="0" xfId="1" applyFont="1" applyProtection="1"/>
    <xf numFmtId="0" fontId="12" fillId="0" borderId="0" xfId="0" applyFont="1"/>
    <xf numFmtId="164" fontId="11" fillId="0" borderId="0" xfId="1" applyNumberFormat="1" applyFont="1" applyFill="1" applyBorder="1" applyAlignment="1" applyProtection="1">
      <alignment horizontal="center" vertical="center"/>
    </xf>
    <xf numFmtId="0" fontId="14" fillId="0" borderId="0" xfId="0" applyFont="1"/>
    <xf numFmtId="0" fontId="15" fillId="3" borderId="6" xfId="0" applyFont="1" applyFill="1" applyBorder="1" applyAlignment="1">
      <alignment horizontal="left" vertical="top"/>
    </xf>
    <xf numFmtId="1" fontId="15" fillId="2" borderId="21" xfId="0" applyNumberFormat="1" applyFont="1" applyFill="1" applyBorder="1" applyAlignment="1" applyProtection="1">
      <alignment horizontal="center" vertical="top"/>
      <protection locked="0"/>
    </xf>
    <xf numFmtId="1" fontId="15" fillId="2" borderId="22" xfId="0" applyNumberFormat="1" applyFont="1" applyFill="1" applyBorder="1" applyAlignment="1" applyProtection="1">
      <alignment horizontal="center" vertical="top"/>
      <protection locked="0"/>
    </xf>
    <xf numFmtId="1" fontId="15" fillId="2" borderId="27" xfId="0" applyNumberFormat="1" applyFont="1" applyFill="1" applyBorder="1" applyAlignment="1" applyProtection="1">
      <alignment horizontal="center" vertical="top"/>
      <protection locked="0"/>
    </xf>
    <xf numFmtId="1" fontId="15" fillId="2" borderId="36" xfId="1" applyNumberFormat="1" applyFont="1" applyFill="1" applyBorder="1" applyAlignment="1" applyProtection="1">
      <alignment horizontal="center" vertical="top"/>
      <protection locked="0"/>
    </xf>
    <xf numFmtId="1" fontId="15" fillId="2" borderId="6" xfId="0" applyNumberFormat="1" applyFont="1" applyFill="1" applyBorder="1" applyAlignment="1" applyProtection="1">
      <alignment horizontal="center" vertical="top"/>
      <protection locked="0"/>
    </xf>
    <xf numFmtId="1" fontId="15" fillId="2" borderId="7" xfId="0" applyNumberFormat="1" applyFont="1" applyFill="1" applyBorder="1" applyAlignment="1" applyProtection="1">
      <alignment horizontal="center" vertical="top"/>
      <protection locked="0"/>
    </xf>
    <xf numFmtId="1" fontId="15" fillId="2" borderId="29" xfId="0" applyNumberFormat="1" applyFont="1" applyFill="1" applyBorder="1" applyAlignment="1" applyProtection="1">
      <alignment horizontal="center" vertical="top"/>
      <protection locked="0"/>
    </xf>
    <xf numFmtId="1" fontId="15" fillId="2" borderId="20" xfId="1" applyNumberFormat="1" applyFont="1" applyFill="1" applyBorder="1" applyAlignment="1" applyProtection="1">
      <alignment horizontal="center" vertical="top"/>
      <protection locked="0"/>
    </xf>
    <xf numFmtId="164" fontId="11" fillId="0" borderId="4" xfId="1" applyNumberFormat="1" applyFont="1" applyBorder="1" applyAlignment="1" applyProtection="1">
      <alignment vertical="center"/>
    </xf>
    <xf numFmtId="164" fontId="10" fillId="0" borderId="2" xfId="1" applyNumberFormat="1" applyFont="1" applyBorder="1" applyAlignment="1" applyProtection="1">
      <alignment vertical="center"/>
    </xf>
    <xf numFmtId="0" fontId="16" fillId="4" borderId="41" xfId="0" applyFont="1" applyFill="1" applyBorder="1" applyAlignment="1" applyProtection="1">
      <alignment horizontal="left" vertical="center" wrapText="1"/>
      <protection locked="0"/>
    </xf>
    <xf numFmtId="0" fontId="16" fillId="4" borderId="17" xfId="0" applyFont="1" applyFill="1" applyBorder="1" applyAlignment="1" applyProtection="1">
      <alignment horizontal="left" vertical="center"/>
      <protection locked="0"/>
    </xf>
    <xf numFmtId="0" fontId="16" fillId="4" borderId="53" xfId="0" applyFont="1" applyFill="1" applyBorder="1" applyAlignment="1" applyProtection="1">
      <alignment horizontal="left" vertical="center"/>
      <protection locked="0"/>
    </xf>
    <xf numFmtId="0" fontId="15" fillId="0" borderId="0" xfId="0" applyFont="1" applyAlignment="1">
      <alignment horizontal="left"/>
    </xf>
    <xf numFmtId="0" fontId="15" fillId="0" borderId="0" xfId="0" applyFont="1"/>
    <xf numFmtId="0" fontId="27" fillId="0" borderId="0" xfId="0" applyFont="1"/>
    <xf numFmtId="0" fontId="15" fillId="3" borderId="21" xfId="0" applyFont="1" applyFill="1" applyBorder="1" applyAlignment="1">
      <alignment horizontal="left" vertical="top"/>
    </xf>
    <xf numFmtId="0" fontId="15" fillId="3" borderId="23" xfId="0" applyFont="1" applyFill="1" applyBorder="1" applyAlignment="1">
      <alignment horizontal="left" vertical="top"/>
    </xf>
    <xf numFmtId="1" fontId="15" fillId="2" borderId="38" xfId="1" applyNumberFormat="1" applyFont="1" applyFill="1" applyBorder="1" applyAlignment="1" applyProtection="1">
      <alignment horizontal="center" vertical="top"/>
      <protection locked="0"/>
    </xf>
    <xf numFmtId="1" fontId="15" fillId="2" borderId="28" xfId="0" applyNumberFormat="1" applyFont="1" applyFill="1" applyBorder="1" applyAlignment="1" applyProtection="1">
      <alignment horizontal="center" vertical="top"/>
      <protection locked="0"/>
    </xf>
    <xf numFmtId="1" fontId="15" fillId="2" borderId="17" xfId="0" applyNumberFormat="1" applyFont="1" applyFill="1" applyBorder="1" applyAlignment="1" applyProtection="1">
      <alignment horizontal="center" vertical="top"/>
      <protection locked="0"/>
    </xf>
    <xf numFmtId="1" fontId="15" fillId="2" borderId="49" xfId="0" applyNumberFormat="1" applyFont="1" applyFill="1" applyBorder="1" applyAlignment="1" applyProtection="1">
      <alignment horizontal="center" vertical="top"/>
      <protection locked="0"/>
    </xf>
    <xf numFmtId="1" fontId="15" fillId="2" borderId="56" xfId="0" applyNumberFormat="1" applyFont="1" applyFill="1" applyBorder="1" applyAlignment="1" applyProtection="1">
      <alignment horizontal="center" vertical="top"/>
      <protection locked="0"/>
    </xf>
    <xf numFmtId="1" fontId="15" fillId="2" borderId="59" xfId="0" applyNumberFormat="1" applyFont="1" applyFill="1" applyBorder="1" applyAlignment="1" applyProtection="1">
      <alignment horizontal="center" vertical="top"/>
      <protection locked="0"/>
    </xf>
    <xf numFmtId="1" fontId="15" fillId="2" borderId="60" xfId="0" applyNumberFormat="1" applyFont="1" applyFill="1" applyBorder="1" applyAlignment="1" applyProtection="1">
      <alignment horizontal="center" vertical="top"/>
      <protection locked="0"/>
    </xf>
    <xf numFmtId="1" fontId="3" fillId="0" borderId="25" xfId="1" applyNumberFormat="1" applyFont="1" applyBorder="1" applyAlignment="1" applyProtection="1">
      <alignment horizontal="center"/>
    </xf>
    <xf numFmtId="1" fontId="12" fillId="0" borderId="26" xfId="2" applyNumberFormat="1" applyFont="1" applyBorder="1" applyAlignment="1" applyProtection="1">
      <alignment horizontal="center"/>
    </xf>
    <xf numFmtId="0" fontId="15" fillId="3" borderId="31" xfId="0" applyFont="1" applyFill="1" applyBorder="1" applyAlignment="1">
      <alignment horizontal="left" vertical="top"/>
    </xf>
    <xf numFmtId="0" fontId="15" fillId="3" borderId="22" xfId="0" applyFont="1" applyFill="1" applyBorder="1" applyAlignment="1">
      <alignment horizontal="left" vertical="top"/>
    </xf>
    <xf numFmtId="0" fontId="15" fillId="3" borderId="7" xfId="0" applyFont="1" applyFill="1" applyBorder="1" applyAlignment="1">
      <alignment horizontal="left" vertical="top"/>
    </xf>
    <xf numFmtId="0" fontId="15" fillId="3" borderId="32" xfId="0" applyFont="1" applyFill="1" applyBorder="1" applyAlignment="1">
      <alignment horizontal="left" vertical="top"/>
    </xf>
    <xf numFmtId="0" fontId="15" fillId="3" borderId="24" xfId="0" applyFont="1" applyFill="1" applyBorder="1" applyAlignment="1">
      <alignment horizontal="left" vertical="top"/>
    </xf>
    <xf numFmtId="0" fontId="5" fillId="0" borderId="0" xfId="0" applyFont="1" applyAlignment="1">
      <alignment horizontal="right"/>
    </xf>
    <xf numFmtId="0" fontId="16" fillId="4" borderId="23" xfId="0" applyFont="1" applyFill="1" applyBorder="1" applyAlignment="1" applyProtection="1">
      <alignment horizontal="left" vertical="center" wrapText="1"/>
      <protection locked="0"/>
    </xf>
    <xf numFmtId="0" fontId="15" fillId="3" borderId="27" xfId="0" applyFont="1" applyFill="1" applyBorder="1" applyAlignment="1">
      <alignment horizontal="left" vertical="top"/>
    </xf>
    <xf numFmtId="0" fontId="12" fillId="0" borderId="0" xfId="0" applyFont="1" applyAlignment="1">
      <alignment horizontal="right" textRotation="90"/>
    </xf>
    <xf numFmtId="0" fontId="16" fillId="4" borderId="36" xfId="0" applyFont="1" applyFill="1" applyBorder="1" applyAlignment="1" applyProtection="1">
      <alignment horizontal="left" vertical="center" wrapText="1"/>
      <protection locked="0"/>
    </xf>
    <xf numFmtId="0" fontId="16" fillId="4" borderId="34" xfId="0" applyFont="1" applyFill="1" applyBorder="1" applyAlignment="1" applyProtection="1">
      <alignment horizontal="left" vertical="center" wrapText="1"/>
      <protection locked="0"/>
    </xf>
    <xf numFmtId="0" fontId="16" fillId="4" borderId="38" xfId="0" applyFont="1" applyFill="1" applyBorder="1" applyAlignment="1" applyProtection="1">
      <alignment horizontal="left" vertical="center" wrapText="1"/>
      <protection locked="0"/>
    </xf>
    <xf numFmtId="0" fontId="0" fillId="2" borderId="7" xfId="0" applyFill="1" applyBorder="1" applyAlignment="1" applyProtection="1">
      <alignment vertical="top"/>
      <protection locked="0"/>
    </xf>
    <xf numFmtId="14" fontId="0" fillId="2" borderId="7" xfId="0" applyNumberFormat="1" applyFill="1" applyBorder="1" applyAlignment="1" applyProtection="1">
      <alignment vertical="top"/>
      <protection locked="0"/>
    </xf>
    <xf numFmtId="0" fontId="16" fillId="4" borderId="55" xfId="0" applyFont="1" applyFill="1" applyBorder="1" applyAlignment="1" applyProtection="1">
      <alignment horizontal="left" vertical="center"/>
      <protection locked="0"/>
    </xf>
    <xf numFmtId="0" fontId="16" fillId="4" borderId="68" xfId="0" applyFont="1" applyFill="1" applyBorder="1" applyAlignment="1" applyProtection="1">
      <alignment horizontal="left" vertical="center"/>
      <protection locked="0"/>
    </xf>
    <xf numFmtId="0" fontId="16" fillId="4" borderId="20" xfId="0" applyFont="1" applyFill="1" applyBorder="1" applyAlignment="1" applyProtection="1">
      <alignment horizontal="left" vertical="center" wrapText="1"/>
      <protection locked="0"/>
    </xf>
    <xf numFmtId="0" fontId="9" fillId="0" borderId="0" xfId="0" applyFont="1" applyAlignment="1">
      <alignment horizontal="center"/>
    </xf>
    <xf numFmtId="0" fontId="0" fillId="0" borderId="0" xfId="0" applyAlignment="1">
      <alignment horizontal="center"/>
    </xf>
    <xf numFmtId="0" fontId="16" fillId="4" borderId="22" xfId="0" applyFont="1" applyFill="1" applyBorder="1" applyAlignment="1" applyProtection="1">
      <alignment horizontal="left" vertical="center"/>
      <protection locked="0"/>
    </xf>
    <xf numFmtId="0" fontId="16" fillId="4" borderId="7" xfId="0" applyFont="1" applyFill="1" applyBorder="1" applyAlignment="1" applyProtection="1">
      <alignment horizontal="left" vertical="center"/>
      <protection locked="0"/>
    </xf>
    <xf numFmtId="0" fontId="16" fillId="4" borderId="24" xfId="0" applyFont="1" applyFill="1" applyBorder="1" applyAlignment="1" applyProtection="1">
      <alignment horizontal="left" vertical="center"/>
      <protection locked="0"/>
    </xf>
    <xf numFmtId="0" fontId="16" fillId="4" borderId="6" xfId="0" applyFont="1" applyFill="1" applyBorder="1" applyAlignment="1" applyProtection="1">
      <alignment horizontal="left" vertical="center" wrapText="1"/>
      <protection locked="0"/>
    </xf>
    <xf numFmtId="0" fontId="5" fillId="2" borderId="0" xfId="0" applyFont="1" applyFill="1" applyAlignment="1" applyProtection="1">
      <alignment vertical="center"/>
      <protection locked="0"/>
    </xf>
    <xf numFmtId="14" fontId="5" fillId="2" borderId="0" xfId="0" applyNumberFormat="1" applyFont="1" applyFill="1" applyAlignment="1" applyProtection="1">
      <alignment vertical="center"/>
      <protection locked="0"/>
    </xf>
    <xf numFmtId="0" fontId="15" fillId="2" borderId="20" xfId="0" applyFont="1" applyFill="1" applyBorder="1" applyAlignment="1" applyProtection="1">
      <alignment horizontal="center" vertical="top" wrapText="1"/>
      <protection locked="0"/>
    </xf>
    <xf numFmtId="44" fontId="3" fillId="3" borderId="0" xfId="1" applyFont="1" applyFill="1" applyBorder="1" applyAlignment="1" applyProtection="1">
      <alignment horizontal="right" vertical="center"/>
    </xf>
    <xf numFmtId="49" fontId="12" fillId="2" borderId="0" xfId="5" applyNumberFormat="1" applyFont="1" applyFill="1" applyBorder="1" applyAlignment="1" applyProtection="1">
      <alignment horizontal="center" vertical="center"/>
      <protection locked="0"/>
    </xf>
    <xf numFmtId="0" fontId="3" fillId="3" borderId="0" xfId="1" applyNumberFormat="1" applyFont="1" applyFill="1" applyBorder="1" applyAlignment="1" applyProtection="1">
      <alignment horizontal="right" vertical="center"/>
    </xf>
    <xf numFmtId="0" fontId="28" fillId="0" borderId="0" xfId="0" applyFont="1"/>
    <xf numFmtId="0" fontId="5" fillId="0" borderId="0" xfId="0" applyFont="1" applyAlignment="1">
      <alignment vertical="top" wrapText="1"/>
    </xf>
    <xf numFmtId="49" fontId="5" fillId="0" borderId="0" xfId="0" applyNumberFormat="1" applyFont="1" applyAlignment="1">
      <alignment horizontal="left"/>
    </xf>
    <xf numFmtId="0" fontId="5" fillId="0" borderId="45" xfId="0" applyFont="1" applyBorder="1" applyAlignment="1">
      <alignment wrapText="1"/>
    </xf>
    <xf numFmtId="0" fontId="5" fillId="0" borderId="22" xfId="0" applyFont="1" applyBorder="1" applyAlignment="1">
      <alignment wrapText="1"/>
    </xf>
    <xf numFmtId="1" fontId="5" fillId="0" borderId="36" xfId="0" applyNumberFormat="1" applyFont="1" applyBorder="1" applyAlignment="1">
      <alignment horizontal="center" vertical="center"/>
    </xf>
    <xf numFmtId="0" fontId="5" fillId="0" borderId="28" xfId="0" applyFont="1" applyBorder="1" applyAlignment="1">
      <alignment horizontal="center" wrapText="1"/>
    </xf>
    <xf numFmtId="166" fontId="5" fillId="0" borderId="27" xfId="0" applyNumberFormat="1" applyFont="1" applyBorder="1" applyAlignment="1">
      <alignment horizontal="center" wrapText="1"/>
    </xf>
    <xf numFmtId="0" fontId="5" fillId="0" borderId="51" xfId="0" applyFont="1" applyBorder="1"/>
    <xf numFmtId="0" fontId="5" fillId="0" borderId="14" xfId="0" applyFont="1" applyBorder="1" applyAlignment="1">
      <alignment wrapText="1"/>
    </xf>
    <xf numFmtId="0" fontId="5" fillId="0" borderId="7" xfId="0" applyFont="1" applyBorder="1" applyAlignment="1">
      <alignment vertical="center" wrapText="1"/>
    </xf>
    <xf numFmtId="0" fontId="5" fillId="0" borderId="17" xfId="0" applyFont="1" applyBorder="1" applyAlignment="1">
      <alignment horizontal="center" vertical="center" wrapText="1"/>
    </xf>
    <xf numFmtId="1" fontId="5" fillId="0" borderId="20" xfId="0" applyNumberFormat="1" applyFont="1" applyBorder="1" applyAlignment="1">
      <alignment horizontal="center" vertical="center"/>
    </xf>
    <xf numFmtId="0" fontId="12" fillId="0" borderId="8" xfId="0" applyFont="1" applyBorder="1"/>
    <xf numFmtId="0" fontId="12" fillId="0" borderId="9" xfId="0" applyFont="1" applyBorder="1"/>
    <xf numFmtId="0" fontId="12" fillId="0" borderId="9" xfId="0" applyFont="1" applyBorder="1" applyAlignment="1">
      <alignment horizontal="right"/>
    </xf>
    <xf numFmtId="0" fontId="5" fillId="0" borderId="52" xfId="0" applyFont="1" applyBorder="1"/>
    <xf numFmtId="164" fontId="5" fillId="0" borderId="0" xfId="0" applyNumberFormat="1" applyFont="1"/>
    <xf numFmtId="0" fontId="5" fillId="0" borderId="43" xfId="0" applyFont="1" applyBorder="1"/>
    <xf numFmtId="166" fontId="5" fillId="0" borderId="38" xfId="0" applyNumberFormat="1" applyFont="1" applyBorder="1" applyAlignment="1">
      <alignment horizontal="center" wrapText="1"/>
    </xf>
    <xf numFmtId="0" fontId="5" fillId="0" borderId="7" xfId="0" applyFont="1" applyBorder="1" applyAlignment="1">
      <alignment wrapText="1"/>
    </xf>
    <xf numFmtId="166" fontId="5" fillId="0" borderId="20" xfId="0" applyNumberFormat="1" applyFont="1" applyBorder="1" applyAlignment="1">
      <alignment horizontal="center" wrapText="1"/>
    </xf>
    <xf numFmtId="0" fontId="0" fillId="0" borderId="0" xfId="0" applyAlignment="1">
      <alignment horizontal="left"/>
    </xf>
    <xf numFmtId="0" fontId="5" fillId="0" borderId="0" xfId="0" applyFont="1" applyAlignment="1">
      <alignment vertical="center"/>
    </xf>
    <xf numFmtId="0" fontId="5" fillId="0" borderId="0" xfId="0" applyFont="1" applyAlignment="1">
      <alignment horizontal="left" vertical="center"/>
    </xf>
    <xf numFmtId="0" fontId="0" fillId="0" borderId="0" xfId="0" applyAlignment="1">
      <alignment wrapText="1"/>
    </xf>
    <xf numFmtId="0" fontId="5" fillId="2" borderId="0" xfId="0" applyFont="1" applyFill="1"/>
    <xf numFmtId="0" fontId="7" fillId="0" borderId="0" xfId="0" applyFont="1"/>
    <xf numFmtId="0" fontId="0" fillId="0" borderId="0" xfId="0" applyAlignment="1">
      <alignment vertical="center"/>
    </xf>
    <xf numFmtId="0" fontId="13" fillId="2" borderId="0" xfId="0" applyFont="1" applyFill="1" applyAlignment="1">
      <alignment vertical="top"/>
    </xf>
    <xf numFmtId="0" fontId="16" fillId="0" borderId="0" xfId="0" applyFont="1" applyAlignment="1">
      <alignment wrapText="1"/>
    </xf>
    <xf numFmtId="0" fontId="16" fillId="0" borderId="0" xfId="0" applyFont="1"/>
    <xf numFmtId="0" fontId="12" fillId="0" borderId="0" xfId="0" applyFont="1" applyAlignment="1">
      <alignment horizontal="right"/>
    </xf>
    <xf numFmtId="0" fontId="32" fillId="0" borderId="0" xfId="0" applyFont="1" applyAlignment="1">
      <alignment horizontal="left"/>
    </xf>
    <xf numFmtId="0" fontId="32" fillId="0" borderId="0" xfId="0" applyFont="1"/>
    <xf numFmtId="0" fontId="31" fillId="0" borderId="0" xfId="0" applyFont="1" applyAlignment="1">
      <alignment horizontal="left"/>
    </xf>
    <xf numFmtId="0" fontId="15" fillId="3" borderId="29" xfId="0" applyFont="1" applyFill="1" applyBorder="1" applyAlignment="1">
      <alignment horizontal="left" vertical="top"/>
    </xf>
    <xf numFmtId="0" fontId="15" fillId="3" borderId="40" xfId="0" applyFont="1" applyFill="1" applyBorder="1" applyAlignment="1">
      <alignment horizontal="left" vertical="top"/>
    </xf>
    <xf numFmtId="0" fontId="15" fillId="3" borderId="30" xfId="0" applyFont="1" applyFill="1" applyBorder="1" applyAlignment="1">
      <alignment horizontal="left" vertical="top"/>
    </xf>
    <xf numFmtId="0" fontId="12" fillId="0" borderId="0" xfId="0" applyFont="1" applyAlignment="1">
      <alignment horizontal="left"/>
    </xf>
    <xf numFmtId="0" fontId="31" fillId="0" borderId="0" xfId="0" applyFont="1"/>
    <xf numFmtId="0" fontId="3" fillId="0" borderId="0" xfId="0" applyFont="1"/>
    <xf numFmtId="0" fontId="5" fillId="2" borderId="22" xfId="0" applyFont="1" applyFill="1" applyBorder="1" applyProtection="1">
      <protection locked="0"/>
    </xf>
    <xf numFmtId="0" fontId="5" fillId="2" borderId="7" xfId="0" applyFont="1" applyFill="1" applyBorder="1" applyProtection="1">
      <protection locked="0"/>
    </xf>
    <xf numFmtId="0" fontId="5" fillId="2" borderId="32" xfId="0" applyFont="1" applyFill="1" applyBorder="1" applyProtection="1">
      <protection locked="0"/>
    </xf>
    <xf numFmtId="0" fontId="5" fillId="2" borderId="24" xfId="0" applyFont="1" applyFill="1" applyBorder="1" applyProtection="1">
      <protection locked="0"/>
    </xf>
    <xf numFmtId="0" fontId="12" fillId="0" borderId="47" xfId="0" applyFont="1" applyBorder="1"/>
    <xf numFmtId="0" fontId="12" fillId="0" borderId="19" xfId="0" applyFont="1" applyBorder="1"/>
    <xf numFmtId="0" fontId="5" fillId="0" borderId="45" xfId="0" applyFont="1" applyBorder="1"/>
    <xf numFmtId="0" fontId="0" fillId="0" borderId="15" xfId="0" applyBorder="1" applyAlignment="1">
      <alignment vertical="center"/>
    </xf>
    <xf numFmtId="0" fontId="5" fillId="0" borderId="41" xfId="0" applyFont="1" applyBorder="1"/>
    <xf numFmtId="0" fontId="33" fillId="0" borderId="0" xfId="6" applyProtection="1"/>
    <xf numFmtId="0" fontId="0" fillId="0" borderId="14" xfId="0" applyBorder="1" applyAlignment="1">
      <alignment vertical="center"/>
    </xf>
    <xf numFmtId="0" fontId="5" fillId="0" borderId="6" xfId="0" applyFont="1" applyBorder="1"/>
    <xf numFmtId="0" fontId="0" fillId="0" borderId="29" xfId="0" applyBorder="1"/>
    <xf numFmtId="44" fontId="12" fillId="3" borderId="47" xfId="1" applyFont="1" applyFill="1" applyBorder="1" applyProtection="1"/>
    <xf numFmtId="0" fontId="0" fillId="0" borderId="70" xfId="0" applyBorder="1" applyAlignment="1">
      <alignment vertical="center"/>
    </xf>
    <xf numFmtId="0" fontId="5" fillId="0" borderId="31" xfId="0" applyFont="1" applyBorder="1"/>
    <xf numFmtId="0" fontId="5" fillId="0" borderId="23" xfId="0" applyFont="1" applyBorder="1"/>
    <xf numFmtId="0" fontId="15" fillId="0" borderId="21" xfId="0" applyFont="1" applyBorder="1" applyAlignment="1">
      <alignment horizontal="left" vertical="top"/>
    </xf>
    <xf numFmtId="0" fontId="15" fillId="0" borderId="22" xfId="0" applyFont="1" applyBorder="1" applyAlignment="1">
      <alignment horizontal="left" vertical="top"/>
    </xf>
    <xf numFmtId="0" fontId="15" fillId="0" borderId="27" xfId="0" applyFont="1" applyBorder="1" applyAlignment="1">
      <alignment horizontal="left" vertical="top"/>
    </xf>
    <xf numFmtId="44" fontId="15" fillId="0" borderId="22" xfId="1" applyFont="1" applyFill="1" applyBorder="1" applyAlignment="1" applyProtection="1">
      <alignment horizontal="left" vertical="top"/>
    </xf>
    <xf numFmtId="0" fontId="15" fillId="0" borderId="6" xfId="0" applyFont="1" applyBorder="1" applyAlignment="1">
      <alignment horizontal="left" vertical="top"/>
    </xf>
    <xf numFmtId="0" fontId="15" fillId="0" borderId="7" xfId="0" applyFont="1" applyBorder="1" applyAlignment="1">
      <alignment horizontal="left" vertical="top"/>
    </xf>
    <xf numFmtId="0" fontId="15" fillId="0" borderId="29" xfId="0" applyFont="1" applyBorder="1" applyAlignment="1">
      <alignment horizontal="left" vertical="top"/>
    </xf>
    <xf numFmtId="44" fontId="15" fillId="0" borderId="7" xfId="1" applyFont="1" applyFill="1" applyBorder="1" applyAlignment="1" applyProtection="1">
      <alignment horizontal="left" vertical="top"/>
    </xf>
    <xf numFmtId="0" fontId="15" fillId="0" borderId="23" xfId="0" applyFont="1" applyBorder="1" applyAlignment="1">
      <alignment horizontal="left" vertical="top"/>
    </xf>
    <xf numFmtId="0" fontId="15" fillId="0" borderId="24" xfId="0" applyFont="1" applyBorder="1" applyAlignment="1">
      <alignment horizontal="left" vertical="top"/>
    </xf>
    <xf numFmtId="44" fontId="15" fillId="0" borderId="24" xfId="1" applyFont="1" applyFill="1" applyBorder="1" applyAlignment="1" applyProtection="1">
      <alignment horizontal="left" vertical="top"/>
    </xf>
    <xf numFmtId="0" fontId="10" fillId="3" borderId="0" xfId="0" applyFont="1" applyFill="1"/>
    <xf numFmtId="0" fontId="0" fillId="3" borderId="0" xfId="0" applyFill="1"/>
    <xf numFmtId="0" fontId="10" fillId="3" borderId="0" xfId="0" applyFont="1" applyFill="1" applyAlignment="1">
      <alignment vertical="center"/>
    </xf>
    <xf numFmtId="0" fontId="31" fillId="3" borderId="0" xfId="0" applyFont="1" applyFill="1" applyAlignment="1">
      <alignment horizontal="center" vertical="center"/>
    </xf>
    <xf numFmtId="0" fontId="31" fillId="0" borderId="0" xfId="0" applyFont="1" applyAlignment="1">
      <alignment horizontal="center" vertical="center"/>
    </xf>
    <xf numFmtId="0" fontId="15" fillId="3" borderId="0" xfId="0" applyFont="1" applyFill="1" applyAlignment="1">
      <alignment horizontal="left"/>
    </xf>
    <xf numFmtId="0" fontId="31" fillId="3" borderId="0" xfId="0" applyFont="1" applyFill="1" applyAlignment="1">
      <alignment vertical="center"/>
    </xf>
    <xf numFmtId="0" fontId="10" fillId="3" borderId="43" xfId="0" applyFont="1" applyFill="1" applyBorder="1" applyAlignment="1">
      <alignment horizontal="center" vertical="center"/>
    </xf>
    <xf numFmtId="0" fontId="31" fillId="3" borderId="51" xfId="0" applyFont="1" applyFill="1" applyBorder="1" applyAlignment="1">
      <alignment horizontal="center" vertical="center"/>
    </xf>
    <xf numFmtId="0" fontId="15" fillId="3" borderId="0" xfId="0" applyFont="1" applyFill="1"/>
    <xf numFmtId="0" fontId="5" fillId="3" borderId="0" xfId="0" applyFont="1" applyFill="1"/>
    <xf numFmtId="0" fontId="10" fillId="3" borderId="48" xfId="0" applyFont="1" applyFill="1" applyBorder="1" applyAlignment="1">
      <alignment horizontal="center" vertical="center"/>
    </xf>
    <xf numFmtId="0" fontId="10" fillId="3" borderId="0" xfId="0" applyFont="1" applyFill="1" applyAlignment="1">
      <alignment horizontal="center" vertical="center"/>
    </xf>
    <xf numFmtId="0" fontId="15" fillId="3" borderId="0" xfId="0" applyFont="1" applyFill="1" applyAlignment="1">
      <alignment horizontal="left" vertical="center"/>
    </xf>
    <xf numFmtId="0" fontId="10" fillId="3" borderId="73" xfId="0" applyFont="1" applyFill="1" applyBorder="1" applyAlignment="1">
      <alignment vertical="center"/>
    </xf>
    <xf numFmtId="0" fontId="5" fillId="0" borderId="71" xfId="0" applyFont="1" applyBorder="1"/>
    <xf numFmtId="0" fontId="15" fillId="3" borderId="71" xfId="0" applyFont="1" applyFill="1" applyBorder="1" applyAlignment="1">
      <alignment horizontal="left"/>
    </xf>
    <xf numFmtId="0" fontId="35" fillId="3" borderId="71" xfId="0" applyFont="1" applyFill="1" applyBorder="1" applyAlignment="1">
      <alignment horizontal="center" vertical="center"/>
    </xf>
    <xf numFmtId="0" fontId="15" fillId="3" borderId="0" xfId="1" applyNumberFormat="1" applyFont="1" applyFill="1" applyBorder="1" applyAlignment="1" applyProtection="1">
      <alignment horizontal="right" vertical="center"/>
    </xf>
    <xf numFmtId="44" fontId="15" fillId="3" borderId="0" xfId="1" applyFont="1" applyFill="1" applyBorder="1" applyAlignment="1" applyProtection="1">
      <alignment horizontal="right" vertical="center"/>
    </xf>
    <xf numFmtId="0" fontId="5" fillId="0" borderId="72" xfId="0" applyFont="1" applyBorder="1" applyAlignment="1">
      <alignment vertical="center"/>
    </xf>
    <xf numFmtId="0" fontId="15" fillId="3" borderId="72" xfId="0" applyFont="1" applyFill="1" applyBorder="1" applyAlignment="1">
      <alignment horizontal="left" vertical="center"/>
    </xf>
    <xf numFmtId="0" fontId="10" fillId="3" borderId="72" xfId="0" applyFont="1" applyFill="1" applyBorder="1" applyAlignment="1">
      <alignment vertical="center"/>
    </xf>
    <xf numFmtId="44" fontId="15" fillId="3" borderId="57" xfId="1" applyFont="1" applyFill="1" applyBorder="1" applyAlignment="1" applyProtection="1">
      <alignment horizontal="right" vertical="center"/>
    </xf>
    <xf numFmtId="44" fontId="31" fillId="3" borderId="0" xfId="1" applyFont="1" applyFill="1" applyBorder="1" applyAlignment="1" applyProtection="1">
      <alignment horizontal="right" vertical="center"/>
    </xf>
    <xf numFmtId="0" fontId="5" fillId="0" borderId="72" xfId="0" applyFont="1" applyBorder="1" applyAlignment="1">
      <alignment horizontal="left" vertical="center"/>
    </xf>
    <xf numFmtId="0" fontId="35" fillId="3" borderId="0" xfId="0" applyFont="1" applyFill="1" applyAlignment="1">
      <alignment horizontal="left" vertical="center"/>
    </xf>
    <xf numFmtId="44" fontId="31" fillId="3" borderId="7" xfId="1" applyFont="1" applyFill="1" applyBorder="1" applyAlignment="1" applyProtection="1">
      <alignment horizontal="left" vertical="center"/>
    </xf>
    <xf numFmtId="44" fontId="31" fillId="3" borderId="0" xfId="1" applyFont="1" applyFill="1" applyBorder="1" applyAlignment="1" applyProtection="1">
      <alignment horizontal="left" vertical="center"/>
    </xf>
    <xf numFmtId="0" fontId="31" fillId="3" borderId="0" xfId="1" applyNumberFormat="1" applyFont="1" applyFill="1" applyBorder="1" applyAlignment="1" applyProtection="1">
      <alignment horizontal="right"/>
    </xf>
    <xf numFmtId="44" fontId="31" fillId="3" borderId="0" xfId="1" applyFont="1" applyFill="1" applyBorder="1" applyAlignment="1" applyProtection="1">
      <alignment horizontal="right"/>
    </xf>
    <xf numFmtId="44" fontId="26" fillId="3" borderId="0" xfId="1" applyFont="1" applyFill="1" applyBorder="1" applyAlignment="1" applyProtection="1">
      <alignment horizontal="right" vertical="center"/>
    </xf>
    <xf numFmtId="0" fontId="0" fillId="0" borderId="72" xfId="0" applyBorder="1"/>
    <xf numFmtId="0" fontId="34" fillId="3" borderId="72" xfId="0" applyFont="1" applyFill="1" applyBorder="1" applyAlignment="1">
      <alignment horizontal="left"/>
    </xf>
    <xf numFmtId="0" fontId="10" fillId="3" borderId="0" xfId="0" applyFont="1" applyFill="1" applyAlignment="1">
      <alignment horizontal="left" vertical="center"/>
    </xf>
    <xf numFmtId="0" fontId="34" fillId="3" borderId="0" xfId="0" applyFont="1" applyFill="1" applyAlignment="1">
      <alignment horizontal="left"/>
    </xf>
    <xf numFmtId="44" fontId="36" fillId="3" borderId="47" xfId="1" applyFont="1" applyFill="1" applyBorder="1" applyAlignment="1" applyProtection="1">
      <alignment horizontal="right" vertical="center"/>
    </xf>
    <xf numFmtId="0" fontId="6" fillId="3" borderId="0" xfId="0" applyFont="1" applyFill="1" applyAlignment="1">
      <alignment horizontal="center"/>
    </xf>
    <xf numFmtId="1" fontId="14" fillId="0" borderId="47" xfId="0" applyNumberFormat="1" applyFont="1" applyBorder="1" applyAlignment="1">
      <alignment horizontal="center" vertical="center"/>
    </xf>
    <xf numFmtId="1" fontId="14" fillId="3" borderId="0" xfId="0" applyNumberFormat="1" applyFont="1" applyFill="1" applyAlignment="1">
      <alignment horizontal="center" vertical="center"/>
    </xf>
    <xf numFmtId="1" fontId="14" fillId="0" borderId="0" xfId="0" applyNumberFormat="1" applyFont="1" applyAlignment="1">
      <alignment horizontal="center" vertical="center"/>
    </xf>
    <xf numFmtId="0" fontId="34" fillId="2" borderId="0" xfId="0" applyFont="1" applyFill="1" applyAlignment="1">
      <alignment horizontal="left"/>
    </xf>
    <xf numFmtId="0" fontId="10" fillId="2" borderId="52" xfId="0" applyFont="1" applyFill="1" applyBorder="1" applyAlignment="1" applyProtection="1">
      <alignment horizontal="center" vertical="center"/>
      <protection locked="0"/>
    </xf>
    <xf numFmtId="44" fontId="15" fillId="2" borderId="7" xfId="1" applyFont="1" applyFill="1" applyBorder="1" applyAlignment="1" applyProtection="1">
      <alignment horizontal="right" vertical="center"/>
      <protection locked="0"/>
    </xf>
    <xf numFmtId="44" fontId="14" fillId="2" borderId="7" xfId="1" applyFont="1" applyFill="1" applyBorder="1" applyAlignment="1" applyProtection="1">
      <alignment horizontal="right" vertical="center"/>
      <protection locked="0"/>
    </xf>
    <xf numFmtId="0" fontId="6" fillId="2" borderId="0" xfId="0" applyFont="1" applyFill="1" applyAlignment="1" applyProtection="1">
      <alignment horizontal="left" wrapText="1"/>
      <protection locked="0"/>
    </xf>
    <xf numFmtId="0" fontId="34" fillId="2" borderId="0" xfId="0" applyFont="1" applyFill="1" applyAlignment="1" applyProtection="1">
      <alignment horizontal="left"/>
      <protection locked="0"/>
    </xf>
    <xf numFmtId="14" fontId="34" fillId="2" borderId="0" xfId="0" applyNumberFormat="1" applyFont="1" applyFill="1" applyAlignment="1" applyProtection="1">
      <alignment horizontal="left"/>
      <protection locked="0"/>
    </xf>
    <xf numFmtId="0" fontId="24" fillId="0" borderId="0" xfId="4" applyFont="1" applyAlignment="1">
      <alignment vertical="center"/>
    </xf>
    <xf numFmtId="0" fontId="18" fillId="0" borderId="0" xfId="4" applyAlignment="1">
      <alignment vertical="center"/>
    </xf>
    <xf numFmtId="0" fontId="19" fillId="0" borderId="0" xfId="4" applyFont="1" applyAlignment="1">
      <alignment vertical="center" wrapText="1"/>
    </xf>
    <xf numFmtId="0" fontId="25" fillId="0" borderId="0" xfId="4" applyFont="1" applyAlignment="1">
      <alignment vertical="center"/>
    </xf>
    <xf numFmtId="0" fontId="21" fillId="0" borderId="0" xfId="4" applyFont="1" applyAlignment="1">
      <alignment vertical="center"/>
    </xf>
    <xf numFmtId="0" fontId="20" fillId="0" borderId="0" xfId="4" applyFont="1" applyAlignment="1">
      <alignment vertical="center"/>
    </xf>
    <xf numFmtId="0" fontId="20" fillId="0" borderId="0" xfId="4" applyFont="1" applyAlignment="1">
      <alignment vertical="center" wrapText="1"/>
    </xf>
    <xf numFmtId="0" fontId="3" fillId="0" borderId="0" xfId="0" applyFont="1" applyAlignment="1">
      <alignment vertical="center"/>
    </xf>
    <xf numFmtId="0" fontId="18" fillId="0" borderId="0" xfId="4" applyAlignment="1">
      <alignment vertical="center" wrapText="1"/>
    </xf>
    <xf numFmtId="0" fontId="16" fillId="4" borderId="29" xfId="0" applyFont="1" applyFill="1" applyBorder="1" applyAlignment="1" applyProtection="1">
      <alignment horizontal="left" vertical="center"/>
      <protection locked="0"/>
    </xf>
    <xf numFmtId="0" fontId="37" fillId="0" borderId="0" xfId="0" applyFont="1" applyAlignment="1">
      <alignment horizontal="right"/>
    </xf>
    <xf numFmtId="0" fontId="38" fillId="0" borderId="0" xfId="0" applyFont="1" applyAlignment="1">
      <alignment horizontal="right"/>
    </xf>
    <xf numFmtId="0" fontId="38" fillId="0" borderId="0" xfId="0" applyFont="1" applyAlignment="1">
      <alignment horizontal="right" vertical="center"/>
    </xf>
    <xf numFmtId="0" fontId="16" fillId="4" borderId="42" xfId="0" applyFont="1" applyFill="1" applyBorder="1" applyAlignment="1" applyProtection="1">
      <alignment horizontal="left" vertical="center"/>
      <protection locked="0"/>
    </xf>
    <xf numFmtId="0" fontId="16" fillId="4" borderId="13" xfId="0" applyFont="1" applyFill="1" applyBorder="1" applyAlignment="1" applyProtection="1">
      <alignment horizontal="left" vertical="center" wrapText="1"/>
      <protection locked="0"/>
    </xf>
    <xf numFmtId="0" fontId="12" fillId="0" borderId="0" xfId="0" applyFont="1" applyAlignment="1">
      <alignment textRotation="90"/>
    </xf>
    <xf numFmtId="0" fontId="15" fillId="2" borderId="38" xfId="0" applyFont="1" applyFill="1" applyBorder="1" applyAlignment="1" applyProtection="1">
      <alignment horizontal="center" vertical="top" wrapText="1"/>
      <protection locked="0"/>
    </xf>
    <xf numFmtId="1" fontId="15" fillId="2" borderId="23" xfId="0" applyNumberFormat="1" applyFont="1" applyFill="1" applyBorder="1" applyAlignment="1" applyProtection="1">
      <alignment horizontal="center" vertical="top"/>
      <protection locked="0"/>
    </xf>
    <xf numFmtId="1" fontId="15" fillId="2" borderId="24" xfId="0" applyNumberFormat="1" applyFont="1" applyFill="1" applyBorder="1" applyAlignment="1" applyProtection="1">
      <alignment horizontal="center" vertical="top"/>
      <protection locked="0"/>
    </xf>
    <xf numFmtId="1" fontId="15" fillId="2" borderId="61" xfId="0" applyNumberFormat="1" applyFont="1" applyFill="1" applyBorder="1" applyAlignment="1" applyProtection="1">
      <alignment horizontal="center" vertical="top"/>
      <protection locked="0"/>
    </xf>
    <xf numFmtId="1" fontId="15" fillId="2" borderId="53" xfId="0" applyNumberFormat="1" applyFont="1" applyFill="1" applyBorder="1" applyAlignment="1" applyProtection="1">
      <alignment horizontal="center" vertical="top"/>
      <protection locked="0"/>
    </xf>
    <xf numFmtId="1" fontId="15" fillId="2" borderId="30" xfId="0" applyNumberFormat="1" applyFont="1" applyFill="1" applyBorder="1" applyAlignment="1" applyProtection="1">
      <alignment horizontal="center" vertical="top"/>
      <protection locked="0"/>
    </xf>
    <xf numFmtId="1" fontId="15" fillId="2" borderId="50" xfId="0" applyNumberFormat="1" applyFont="1" applyFill="1" applyBorder="1" applyAlignment="1" applyProtection="1">
      <alignment horizontal="center" vertical="top"/>
      <protection locked="0"/>
    </xf>
    <xf numFmtId="0" fontId="5" fillId="2" borderId="36" xfId="0" applyFont="1" applyFill="1" applyBorder="1" applyAlignment="1" applyProtection="1">
      <alignment horizontal="center" vertical="top" wrapText="1"/>
      <protection locked="0"/>
    </xf>
    <xf numFmtId="0" fontId="5" fillId="2" borderId="20" xfId="0" applyFont="1" applyFill="1" applyBorder="1" applyAlignment="1" applyProtection="1">
      <alignment horizontal="center" vertical="top" wrapText="1"/>
      <protection locked="0"/>
    </xf>
    <xf numFmtId="0" fontId="5" fillId="2" borderId="38" xfId="0" applyFont="1" applyFill="1" applyBorder="1" applyAlignment="1" applyProtection="1">
      <alignment horizontal="center" vertical="top" wrapText="1"/>
      <protection locked="0"/>
    </xf>
    <xf numFmtId="1" fontId="15" fillId="0" borderId="36" xfId="0" applyNumberFormat="1" applyFont="1" applyBorder="1" applyAlignment="1">
      <alignment horizontal="center" vertical="top"/>
    </xf>
    <xf numFmtId="1" fontId="15" fillId="0" borderId="20" xfId="0" applyNumberFormat="1" applyFont="1" applyBorder="1" applyAlignment="1">
      <alignment horizontal="center" vertical="top"/>
    </xf>
    <xf numFmtId="1" fontId="15" fillId="0" borderId="38" xfId="0" applyNumberFormat="1" applyFont="1" applyBorder="1" applyAlignment="1">
      <alignment horizontal="center" vertical="top"/>
    </xf>
    <xf numFmtId="0" fontId="5" fillId="2" borderId="21" xfId="0" applyFont="1" applyFill="1" applyBorder="1" applyAlignment="1" applyProtection="1">
      <alignment horizontal="center"/>
      <protection locked="0"/>
    </xf>
    <xf numFmtId="0" fontId="5" fillId="2" borderId="6" xfId="0" applyFont="1" applyFill="1" applyBorder="1" applyAlignment="1" applyProtection="1">
      <alignment horizontal="center"/>
      <protection locked="0"/>
    </xf>
    <xf numFmtId="0" fontId="5" fillId="2" borderId="23" xfId="0" applyFont="1" applyFill="1" applyBorder="1" applyAlignment="1" applyProtection="1">
      <alignment horizontal="center"/>
      <protection locked="0"/>
    </xf>
    <xf numFmtId="0" fontId="15" fillId="2" borderId="36" xfId="0" applyFont="1" applyFill="1" applyBorder="1" applyAlignment="1" applyProtection="1">
      <alignment horizontal="center" vertical="top" wrapText="1"/>
      <protection locked="0"/>
    </xf>
    <xf numFmtId="0" fontId="5" fillId="2" borderId="31" xfId="0" applyFont="1" applyFill="1" applyBorder="1" applyAlignment="1" applyProtection="1">
      <alignment horizontal="center"/>
      <protection locked="0"/>
    </xf>
    <xf numFmtId="0" fontId="15" fillId="2" borderId="37" xfId="0" applyFont="1" applyFill="1" applyBorder="1" applyAlignment="1" applyProtection="1">
      <alignment horizontal="center" vertical="top" wrapText="1"/>
      <protection locked="0"/>
    </xf>
    <xf numFmtId="0" fontId="30" fillId="0" borderId="0" xfId="0" applyFont="1"/>
    <xf numFmtId="0" fontId="5" fillId="2" borderId="0" xfId="0" applyFont="1" applyFill="1" applyProtection="1">
      <protection locked="0"/>
    </xf>
    <xf numFmtId="0" fontId="5" fillId="2" borderId="0" xfId="0" applyFont="1" applyFill="1" applyAlignment="1" applyProtection="1">
      <alignment horizontal="center" vertical="center"/>
      <protection locked="0"/>
    </xf>
    <xf numFmtId="0" fontId="5" fillId="0" borderId="0" xfId="0" applyFont="1" applyAlignment="1" applyProtection="1">
      <alignment horizontal="left" vertical="center"/>
      <protection locked="0"/>
    </xf>
    <xf numFmtId="1" fontId="12" fillId="2" borderId="0" xfId="5" applyNumberFormat="1" applyFont="1" applyFill="1" applyBorder="1" applyAlignment="1" applyProtection="1">
      <alignment horizontal="center" vertical="center"/>
    </xf>
    <xf numFmtId="1" fontId="5" fillId="3" borderId="20" xfId="0" applyNumberFormat="1" applyFont="1" applyFill="1" applyBorder="1" applyAlignment="1">
      <alignment horizontal="center"/>
    </xf>
    <xf numFmtId="0" fontId="5" fillId="0" borderId="7" xfId="0" applyFont="1" applyBorder="1"/>
    <xf numFmtId="0" fontId="5" fillId="0" borderId="17" xfId="0" applyFont="1" applyBorder="1" applyAlignment="1">
      <alignment horizontal="center" wrapText="1"/>
    </xf>
    <xf numFmtId="1" fontId="16" fillId="4" borderId="36" xfId="0" applyNumberFormat="1" applyFont="1" applyFill="1" applyBorder="1" applyAlignment="1" applyProtection="1">
      <alignment horizontal="center" vertical="center" wrapText="1"/>
      <protection locked="0"/>
    </xf>
    <xf numFmtId="1" fontId="16" fillId="4" borderId="20" xfId="0" applyNumberFormat="1" applyFont="1" applyFill="1" applyBorder="1" applyAlignment="1" applyProtection="1">
      <alignment horizontal="center" vertical="center" wrapText="1"/>
      <protection locked="0"/>
    </xf>
    <xf numFmtId="1" fontId="16" fillId="4" borderId="34" xfId="0" applyNumberFormat="1" applyFont="1" applyFill="1" applyBorder="1" applyAlignment="1" applyProtection="1">
      <alignment horizontal="center" vertical="center" wrapText="1"/>
      <protection locked="0"/>
    </xf>
    <xf numFmtId="1" fontId="16" fillId="4" borderId="38" xfId="0" applyNumberFormat="1" applyFont="1" applyFill="1" applyBorder="1" applyAlignment="1" applyProtection="1">
      <alignment horizontal="center" vertical="center" wrapText="1"/>
      <protection locked="0"/>
    </xf>
    <xf numFmtId="0" fontId="0" fillId="0" borderId="6" xfId="0" applyBorder="1"/>
    <xf numFmtId="0" fontId="0" fillId="0" borderId="23" xfId="0" applyBorder="1"/>
    <xf numFmtId="0" fontId="0" fillId="0" borderId="7" xfId="0" applyBorder="1"/>
    <xf numFmtId="168" fontId="0" fillId="0" borderId="20" xfId="0" applyNumberFormat="1" applyBorder="1"/>
    <xf numFmtId="168" fontId="0" fillId="0" borderId="38" xfId="0" applyNumberFormat="1" applyBorder="1"/>
    <xf numFmtId="168" fontId="0" fillId="0" borderId="0" xfId="0" applyNumberFormat="1"/>
    <xf numFmtId="0" fontId="2" fillId="7" borderId="7" xfId="0" applyFont="1" applyFill="1" applyBorder="1" applyAlignment="1">
      <alignment horizontal="right" vertical="top" wrapText="1"/>
    </xf>
    <xf numFmtId="0" fontId="5" fillId="0" borderId="7" xfId="0" applyFont="1" applyBorder="1" applyAlignment="1">
      <alignment horizontal="right"/>
    </xf>
    <xf numFmtId="0" fontId="15" fillId="0" borderId="7" xfId="1" applyNumberFormat="1" applyFont="1" applyFill="1" applyBorder="1" applyAlignment="1" applyProtection="1">
      <alignment horizontal="right"/>
    </xf>
    <xf numFmtId="0" fontId="17" fillId="0" borderId="7" xfId="0" applyFont="1" applyBorder="1"/>
    <xf numFmtId="0" fontId="17" fillId="0" borderId="7" xfId="0" applyFont="1" applyBorder="1" applyAlignment="1">
      <alignment horizontal="right"/>
    </xf>
    <xf numFmtId="0" fontId="17" fillId="0" borderId="23" xfId="0" applyFont="1" applyBorder="1" applyAlignment="1">
      <alignment horizontal="right"/>
    </xf>
    <xf numFmtId="0" fontId="17" fillId="0" borderId="20" xfId="0" applyFont="1" applyBorder="1"/>
    <xf numFmtId="0" fontId="17" fillId="0" borderId="38" xfId="0" applyFont="1" applyBorder="1" applyAlignment="1">
      <alignment horizontal="right"/>
    </xf>
    <xf numFmtId="0" fontId="7" fillId="0" borderId="7" xfId="0" applyFont="1" applyBorder="1"/>
    <xf numFmtId="2" fontId="5" fillId="0" borderId="7" xfId="0" applyNumberFormat="1" applyFont="1" applyBorder="1" applyAlignment="1">
      <alignment horizontal="right"/>
    </xf>
    <xf numFmtId="0" fontId="5" fillId="0" borderId="7" xfId="0" quotePrefix="1" applyFont="1" applyBorder="1" applyAlignment="1">
      <alignment horizontal="right"/>
    </xf>
    <xf numFmtId="164" fontId="31" fillId="0" borderId="7" xfId="1" applyNumberFormat="1" applyFont="1" applyFill="1" applyBorder="1" applyAlignment="1">
      <alignment horizontal="left" vertical="center" wrapText="1"/>
    </xf>
    <xf numFmtId="0" fontId="17" fillId="0" borderId="6" xfId="0" applyFont="1" applyBorder="1" applyAlignment="1">
      <alignment horizontal="right"/>
    </xf>
    <xf numFmtId="0" fontId="17" fillId="0" borderId="24" xfId="0" applyFont="1" applyBorder="1" applyAlignment="1">
      <alignment horizontal="right"/>
    </xf>
    <xf numFmtId="0" fontId="17" fillId="0" borderId="0" xfId="0" applyFont="1"/>
    <xf numFmtId="0" fontId="17" fillId="0" borderId="0" xfId="0" applyFont="1" applyAlignment="1">
      <alignment horizontal="right"/>
    </xf>
    <xf numFmtId="0" fontId="43" fillId="0" borderId="0" xfId="0" applyFont="1" applyAlignment="1">
      <alignment horizontal="center" vertical="center" wrapText="1"/>
    </xf>
    <xf numFmtId="0" fontId="8" fillId="5" borderId="8" xfId="0" applyFont="1" applyFill="1" applyBorder="1" applyAlignment="1">
      <alignment horizontal="left" vertical="center"/>
    </xf>
    <xf numFmtId="0" fontId="8" fillId="5" borderId="9" xfId="0" applyFont="1" applyFill="1" applyBorder="1" applyAlignment="1">
      <alignment horizontal="left" vertical="center"/>
    </xf>
    <xf numFmtId="0" fontId="8" fillId="5" borderId="9" xfId="0" applyFont="1" applyFill="1" applyBorder="1" applyAlignment="1">
      <alignment horizontal="right" vertical="center"/>
    </xf>
    <xf numFmtId="0" fontId="29" fillId="5" borderId="9" xfId="0" applyFont="1" applyFill="1" applyBorder="1" applyAlignment="1" applyProtection="1">
      <alignment horizontal="left" vertical="center"/>
      <protection locked="0"/>
    </xf>
    <xf numFmtId="0" fontId="8" fillId="5" borderId="10" xfId="0" applyFont="1" applyFill="1" applyBorder="1" applyAlignment="1">
      <alignment horizontal="left" vertical="center"/>
    </xf>
    <xf numFmtId="0" fontId="2" fillId="8" borderId="1" xfId="0" applyFont="1" applyFill="1" applyBorder="1" applyAlignment="1">
      <alignment vertical="center" wrapText="1"/>
    </xf>
    <xf numFmtId="0" fontId="2" fillId="8" borderId="39" xfId="0" applyFont="1" applyFill="1" applyBorder="1" applyAlignment="1">
      <alignment vertical="center" wrapText="1"/>
    </xf>
    <xf numFmtId="0" fontId="2" fillId="8" borderId="48" xfId="0" applyFont="1" applyFill="1" applyBorder="1" applyAlignment="1">
      <alignment vertical="center"/>
    </xf>
    <xf numFmtId="0" fontId="2" fillId="8" borderId="5" xfId="0" applyFont="1" applyFill="1" applyBorder="1" applyAlignment="1">
      <alignment vertical="center" wrapText="1"/>
    </xf>
    <xf numFmtId="0" fontId="2" fillId="8" borderId="44" xfId="0" applyFont="1" applyFill="1" applyBorder="1" applyAlignment="1">
      <alignment vertical="center" wrapText="1"/>
    </xf>
    <xf numFmtId="0" fontId="2" fillId="8" borderId="47" xfId="0" applyFont="1" applyFill="1" applyBorder="1" applyAlignment="1">
      <alignment horizontal="left" vertical="center" wrapText="1"/>
    </xf>
    <xf numFmtId="0" fontId="2" fillId="5" borderId="1" xfId="0" applyFont="1" applyFill="1" applyBorder="1" applyAlignment="1">
      <alignment horizontal="right" vertical="center" wrapText="1"/>
    </xf>
    <xf numFmtId="0" fontId="2" fillId="8" borderId="3" xfId="0" applyFont="1" applyFill="1" applyBorder="1" applyAlignment="1">
      <alignment horizontal="right" vertical="center" wrapText="1"/>
    </xf>
    <xf numFmtId="0" fontId="43" fillId="0" borderId="0" xfId="0" applyFont="1" applyAlignment="1">
      <alignment vertical="center" wrapText="1"/>
    </xf>
    <xf numFmtId="0" fontId="17" fillId="0" borderId="41" xfId="0" applyFont="1" applyBorder="1"/>
    <xf numFmtId="0" fontId="17" fillId="0" borderId="33" xfId="0" applyFont="1" applyBorder="1"/>
    <xf numFmtId="0" fontId="17" fillId="0" borderId="34" xfId="0" applyFont="1" applyBorder="1"/>
    <xf numFmtId="0" fontId="42" fillId="5" borderId="47" xfId="0" applyFont="1" applyFill="1" applyBorder="1" applyAlignment="1">
      <alignment vertical="center" wrapText="1"/>
    </xf>
    <xf numFmtId="0" fontId="26" fillId="8" borderId="13" xfId="0" applyFont="1" applyFill="1" applyBorder="1" applyAlignment="1">
      <alignment vertical="center" wrapText="1"/>
    </xf>
    <xf numFmtId="0" fontId="26" fillId="8" borderId="66" xfId="0" applyFont="1" applyFill="1" applyBorder="1" applyAlignment="1">
      <alignment vertical="center" wrapText="1"/>
    </xf>
    <xf numFmtId="0" fontId="26" fillId="8" borderId="54" xfId="0" applyFont="1" applyFill="1" applyBorder="1" applyAlignment="1">
      <alignment vertical="center" wrapText="1"/>
    </xf>
    <xf numFmtId="0" fontId="26" fillId="8" borderId="18" xfId="0" applyFont="1" applyFill="1" applyBorder="1" applyAlignment="1">
      <alignment vertical="center" wrapText="1"/>
    </xf>
    <xf numFmtId="0" fontId="26" fillId="8" borderId="25" xfId="0" applyFont="1" applyFill="1" applyBorder="1" applyAlignment="1">
      <alignment vertical="center" wrapText="1"/>
    </xf>
    <xf numFmtId="0" fontId="26" fillId="8" borderId="47" xfId="0" applyFont="1" applyFill="1" applyBorder="1" applyAlignment="1">
      <alignment vertical="center" wrapText="1"/>
    </xf>
    <xf numFmtId="0" fontId="26" fillId="8" borderId="21" xfId="0" applyFont="1" applyFill="1" applyBorder="1"/>
    <xf numFmtId="164" fontId="26" fillId="8" borderId="79" xfId="1" applyNumberFormat="1" applyFont="1" applyFill="1" applyBorder="1"/>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0" fontId="26" fillId="8" borderId="25" xfId="0" applyFont="1" applyFill="1" applyBorder="1" applyAlignment="1">
      <alignment vertical="center"/>
    </xf>
    <xf numFmtId="0" fontId="26" fillId="8" borderId="39" xfId="0" applyFont="1" applyFill="1" applyBorder="1" applyAlignment="1">
      <alignment vertical="center"/>
    </xf>
    <xf numFmtId="0" fontId="26" fillId="8" borderId="44" xfId="0" applyFont="1" applyFill="1" applyBorder="1" applyAlignment="1">
      <alignment vertical="center"/>
    </xf>
    <xf numFmtId="0" fontId="26" fillId="8" borderId="44" xfId="0" applyFont="1" applyFill="1" applyBorder="1" applyAlignment="1">
      <alignment vertical="center" wrapText="1"/>
    </xf>
    <xf numFmtId="0" fontId="26" fillId="8" borderId="39" xfId="0" applyFont="1" applyFill="1" applyBorder="1" applyAlignment="1">
      <alignment vertical="center" wrapText="1"/>
    </xf>
    <xf numFmtId="0" fontId="26" fillId="8" borderId="19" xfId="0" applyFont="1" applyFill="1" applyBorder="1" applyAlignment="1">
      <alignment horizontal="left" vertical="center" wrapText="1"/>
    </xf>
    <xf numFmtId="0" fontId="26" fillId="8" borderId="25" xfId="0" applyFont="1" applyFill="1" applyBorder="1" applyAlignment="1">
      <alignment horizontal="center" vertical="center" wrapText="1"/>
    </xf>
    <xf numFmtId="0" fontId="26" fillId="8" borderId="11" xfId="0" applyFont="1" applyFill="1" applyBorder="1" applyAlignment="1">
      <alignment horizontal="center" vertical="center" wrapText="1"/>
    </xf>
    <xf numFmtId="0" fontId="26" fillId="8" borderId="58" xfId="0" applyFont="1" applyFill="1" applyBorder="1" applyAlignment="1">
      <alignment horizontal="center" vertical="center" wrapText="1"/>
    </xf>
    <xf numFmtId="0" fontId="26" fillId="8" borderId="16" xfId="0" applyFont="1" applyFill="1" applyBorder="1" applyAlignment="1">
      <alignment horizontal="center" vertical="center" wrapText="1"/>
    </xf>
    <xf numFmtId="0" fontId="26" fillId="8" borderId="26" xfId="0" applyFont="1" applyFill="1" applyBorder="1" applyAlignment="1">
      <alignment horizontal="center" vertical="center" wrapText="1"/>
    </xf>
    <xf numFmtId="0" fontId="26" fillId="8" borderId="9"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8" borderId="11" xfId="0" applyFont="1" applyFill="1" applyBorder="1" applyAlignment="1">
      <alignment vertical="center"/>
    </xf>
    <xf numFmtId="0" fontId="26" fillId="8" borderId="26" xfId="0" applyFont="1" applyFill="1" applyBorder="1" applyAlignment="1">
      <alignment vertical="center"/>
    </xf>
    <xf numFmtId="0" fontId="26" fillId="8" borderId="67" xfId="0" applyFont="1" applyFill="1" applyBorder="1" applyAlignment="1">
      <alignment horizontal="center" vertical="center" wrapText="1"/>
    </xf>
    <xf numFmtId="0" fontId="26" fillId="8" borderId="11" xfId="0" applyFont="1" applyFill="1" applyBorder="1" applyAlignment="1">
      <alignment vertical="center" wrapText="1"/>
    </xf>
    <xf numFmtId="0" fontId="26" fillId="8" borderId="26" xfId="0" applyFont="1" applyFill="1" applyBorder="1" applyAlignment="1">
      <alignment vertical="center" wrapText="1"/>
    </xf>
    <xf numFmtId="0" fontId="5" fillId="9" borderId="7" xfId="0" applyFont="1" applyFill="1" applyBorder="1" applyAlignment="1">
      <alignment horizontal="right"/>
    </xf>
    <xf numFmtId="168" fontId="0" fillId="9" borderId="7" xfId="0" applyNumberFormat="1" applyFill="1" applyBorder="1"/>
    <xf numFmtId="0" fontId="17" fillId="0" borderId="21" xfId="0" applyFont="1" applyBorder="1"/>
    <xf numFmtId="0" fontId="17" fillId="0" borderId="22" xfId="0" applyFont="1" applyBorder="1"/>
    <xf numFmtId="0" fontId="17" fillId="0" borderId="36" xfId="0" applyFont="1" applyBorder="1"/>
    <xf numFmtId="0" fontId="17" fillId="0" borderId="7" xfId="0" applyFont="1" applyBorder="1" applyAlignment="1">
      <alignment horizontal="center"/>
    </xf>
    <xf numFmtId="0" fontId="12" fillId="3" borderId="74" xfId="0" applyFont="1" applyFill="1" applyBorder="1"/>
    <xf numFmtId="0" fontId="12" fillId="3" borderId="0" xfId="0" applyFont="1" applyFill="1"/>
    <xf numFmtId="0" fontId="12" fillId="3" borderId="0" xfId="0" applyFont="1" applyFill="1" applyAlignment="1">
      <alignment horizontal="right"/>
    </xf>
    <xf numFmtId="1" fontId="3" fillId="3" borderId="63" xfId="1" applyNumberFormat="1" applyFont="1" applyFill="1" applyBorder="1" applyAlignment="1" applyProtection="1">
      <alignment horizontal="center"/>
    </xf>
    <xf numFmtId="44" fontId="5" fillId="3" borderId="75" xfId="1" applyFont="1" applyFill="1" applyBorder="1" applyAlignment="1" applyProtection="1">
      <alignment horizontal="center"/>
    </xf>
    <xf numFmtId="0" fontId="5" fillId="3" borderId="51" xfId="0" applyFont="1" applyFill="1" applyBorder="1"/>
    <xf numFmtId="0" fontId="4" fillId="3" borderId="0" xfId="0" applyFont="1" applyFill="1"/>
    <xf numFmtId="0" fontId="12" fillId="3" borderId="12" xfId="0" applyFont="1" applyFill="1" applyBorder="1" applyAlignment="1">
      <alignment horizontal="right"/>
    </xf>
    <xf numFmtId="0" fontId="12" fillId="3" borderId="63" xfId="0" applyFont="1" applyFill="1" applyBorder="1"/>
    <xf numFmtId="165" fontId="5" fillId="3" borderId="54" xfId="1" applyNumberFormat="1" applyFont="1" applyFill="1" applyBorder="1" applyAlignment="1" applyProtection="1">
      <alignment horizontal="right"/>
    </xf>
    <xf numFmtId="165" fontId="5" fillId="3" borderId="51" xfId="0" applyNumberFormat="1" applyFont="1" applyFill="1" applyBorder="1" applyAlignment="1">
      <alignment horizontal="right"/>
    </xf>
    <xf numFmtId="0" fontId="12" fillId="3" borderId="70" xfId="0" applyFont="1" applyFill="1" applyBorder="1"/>
    <xf numFmtId="0" fontId="4" fillId="3" borderId="57" xfId="0" applyFont="1" applyFill="1" applyBorder="1"/>
    <xf numFmtId="0" fontId="12" fillId="3" borderId="78" xfId="0" applyFont="1" applyFill="1" applyBorder="1" applyAlignment="1">
      <alignment horizontal="right"/>
    </xf>
    <xf numFmtId="0" fontId="12" fillId="3" borderId="31" xfId="0" applyFont="1" applyFill="1" applyBorder="1"/>
    <xf numFmtId="165" fontId="5" fillId="3" borderId="37" xfId="1" applyNumberFormat="1" applyFont="1" applyFill="1" applyBorder="1" applyAlignment="1" applyProtection="1">
      <alignment horizontal="right"/>
    </xf>
    <xf numFmtId="165" fontId="10" fillId="3" borderId="76" xfId="0" applyNumberFormat="1" applyFont="1" applyFill="1" applyBorder="1" applyAlignment="1">
      <alignment horizontal="right"/>
    </xf>
    <xf numFmtId="169" fontId="5" fillId="3" borderId="63" xfId="2" applyNumberFormat="1" applyFont="1" applyFill="1" applyBorder="1"/>
    <xf numFmtId="165" fontId="10" fillId="3" borderId="51" xfId="0" applyNumberFormat="1" applyFont="1" applyFill="1" applyBorder="1" applyAlignment="1">
      <alignment horizontal="right"/>
    </xf>
    <xf numFmtId="9" fontId="12" fillId="3" borderId="63" xfId="2" applyFont="1" applyFill="1" applyBorder="1"/>
    <xf numFmtId="9" fontId="12" fillId="3" borderId="31" xfId="2" applyFont="1" applyFill="1" applyBorder="1"/>
    <xf numFmtId="0" fontId="12" fillId="3" borderId="3" xfId="0" applyFont="1" applyFill="1" applyBorder="1"/>
    <xf numFmtId="0" fontId="4" fillId="3" borderId="77" xfId="0" applyFont="1" applyFill="1" applyBorder="1"/>
    <xf numFmtId="0" fontId="12" fillId="3" borderId="4" xfId="0" applyFont="1" applyFill="1" applyBorder="1" applyAlignment="1">
      <alignment horizontal="right"/>
    </xf>
    <xf numFmtId="0" fontId="39" fillId="3" borderId="13" xfId="0" applyFont="1" applyFill="1" applyBorder="1"/>
    <xf numFmtId="165" fontId="5" fillId="3" borderId="35" xfId="1" applyNumberFormat="1" applyFont="1" applyFill="1" applyBorder="1" applyAlignment="1" applyProtection="1">
      <alignment horizontal="right"/>
    </xf>
    <xf numFmtId="165" fontId="31" fillId="3" borderId="52" xfId="1" applyNumberFormat="1" applyFont="1" applyFill="1" applyBorder="1" applyAlignment="1" applyProtection="1">
      <alignment horizontal="right"/>
    </xf>
    <xf numFmtId="0" fontId="44" fillId="0" borderId="0" xfId="0" applyFont="1" applyAlignment="1">
      <alignment vertical="center"/>
    </xf>
    <xf numFmtId="0" fontId="26" fillId="8" borderId="62" xfId="0" applyFont="1" applyFill="1" applyBorder="1"/>
    <xf numFmtId="0" fontId="0" fillId="9" borderId="52" xfId="0" applyFill="1" applyBorder="1"/>
    <xf numFmtId="0" fontId="46" fillId="0" borderId="0" xfId="0" applyFont="1"/>
    <xf numFmtId="0" fontId="36" fillId="0" borderId="0" xfId="0" applyFont="1" applyAlignment="1">
      <alignment horizontal="left"/>
    </xf>
    <xf numFmtId="0" fontId="36" fillId="10" borderId="43" xfId="0" applyFont="1" applyFill="1" applyBorder="1"/>
    <xf numFmtId="0" fontId="0" fillId="10" borderId="51" xfId="0" applyFill="1" applyBorder="1"/>
    <xf numFmtId="0" fontId="0" fillId="10" borderId="51" xfId="0" quotePrefix="1" applyFill="1" applyBorder="1" applyAlignment="1">
      <alignment horizontal="left" vertical="center" wrapText="1"/>
    </xf>
    <xf numFmtId="0" fontId="0" fillId="10" borderId="51" xfId="0" applyFill="1" applyBorder="1" applyAlignment="1">
      <alignment vertical="center" wrapText="1"/>
    </xf>
    <xf numFmtId="0" fontId="0" fillId="10" borderId="51" xfId="0" quotePrefix="1" applyFill="1" applyBorder="1" applyAlignment="1">
      <alignment vertical="center" wrapText="1"/>
    </xf>
    <xf numFmtId="0" fontId="33" fillId="10" borderId="51" xfId="6" applyFill="1" applyBorder="1" applyAlignment="1">
      <alignment vertical="center" wrapText="1"/>
    </xf>
    <xf numFmtId="0" fontId="33" fillId="10" borderId="52" xfId="6" applyFill="1" applyBorder="1" applyAlignment="1">
      <alignment vertical="center" wrapText="1"/>
    </xf>
    <xf numFmtId="0" fontId="15" fillId="0" borderId="22" xfId="0" applyFont="1" applyBorder="1" applyAlignment="1">
      <alignment horizontal="center" vertical="top"/>
    </xf>
    <xf numFmtId="0" fontId="15" fillId="0" borderId="28" xfId="5" applyNumberFormat="1" applyFont="1" applyFill="1" applyBorder="1" applyAlignment="1" applyProtection="1">
      <alignment horizontal="left" vertical="top"/>
    </xf>
    <xf numFmtId="167" fontId="15" fillId="0" borderId="7" xfId="5" applyFont="1" applyFill="1" applyBorder="1" applyAlignment="1" applyProtection="1">
      <alignment horizontal="left" vertical="top"/>
    </xf>
    <xf numFmtId="0" fontId="15" fillId="0" borderId="7" xfId="0" applyFont="1" applyBorder="1" applyAlignment="1">
      <alignment horizontal="center" vertical="top"/>
    </xf>
    <xf numFmtId="0" fontId="15" fillId="0" borderId="17" xfId="5" applyNumberFormat="1" applyFont="1" applyFill="1" applyBorder="1" applyAlignment="1" applyProtection="1">
      <alignment horizontal="left" vertical="top"/>
    </xf>
    <xf numFmtId="0" fontId="15" fillId="0" borderId="24" xfId="0" applyFont="1" applyBorder="1" applyAlignment="1">
      <alignment horizontal="center" vertical="top"/>
    </xf>
    <xf numFmtId="0" fontId="15" fillId="0" borderId="53" xfId="5" applyNumberFormat="1" applyFont="1" applyFill="1" applyBorder="1" applyAlignment="1" applyProtection="1">
      <alignment horizontal="left" vertical="top"/>
    </xf>
    <xf numFmtId="167" fontId="15" fillId="0" borderId="24" xfId="5" applyFont="1" applyFill="1" applyBorder="1" applyAlignment="1" applyProtection="1">
      <alignment horizontal="left" vertical="top"/>
    </xf>
    <xf numFmtId="167" fontId="15" fillId="0" borderId="22" xfId="5" applyFont="1" applyFill="1" applyBorder="1" applyAlignment="1" applyProtection="1">
      <alignment horizontal="left" vertical="top"/>
    </xf>
    <xf numFmtId="0" fontId="12" fillId="0" borderId="1" xfId="0" applyFont="1" applyBorder="1"/>
    <xf numFmtId="167" fontId="5" fillId="0" borderId="36" xfId="5" applyFont="1" applyBorder="1" applyProtection="1"/>
    <xf numFmtId="0" fontId="5" fillId="0" borderId="21" xfId="0" applyFont="1" applyBorder="1"/>
    <xf numFmtId="164" fontId="5" fillId="0" borderId="34" xfId="5" applyNumberFormat="1" applyFont="1" applyBorder="1" applyProtection="1"/>
    <xf numFmtId="164" fontId="5" fillId="0" borderId="20" xfId="5" applyNumberFormat="1" applyFont="1" applyBorder="1" applyProtection="1"/>
    <xf numFmtId="164" fontId="5" fillId="0" borderId="37" xfId="5" applyNumberFormat="1" applyFont="1" applyBorder="1" applyProtection="1"/>
    <xf numFmtId="164" fontId="5" fillId="0" borderId="38" xfId="5" applyNumberFormat="1" applyFont="1" applyBorder="1" applyProtection="1"/>
    <xf numFmtId="0" fontId="15" fillId="2" borderId="22" xfId="0" applyFont="1" applyFill="1" applyBorder="1" applyAlignment="1" applyProtection="1">
      <alignment horizontal="center"/>
      <protection locked="0"/>
    </xf>
    <xf numFmtId="0" fontId="5" fillId="3" borderId="28" xfId="0" applyFont="1" applyFill="1" applyBorder="1" applyAlignment="1" applyProtection="1">
      <alignment horizontal="center"/>
      <protection locked="0"/>
    </xf>
    <xf numFmtId="0" fontId="15" fillId="2" borderId="7" xfId="0" applyFont="1" applyFill="1" applyBorder="1" applyAlignment="1" applyProtection="1">
      <alignment horizontal="center"/>
      <protection locked="0"/>
    </xf>
    <xf numFmtId="0" fontId="5" fillId="3" borderId="17" xfId="0" applyFont="1" applyFill="1" applyBorder="1" applyAlignment="1" applyProtection="1">
      <alignment horizontal="center"/>
      <protection locked="0"/>
    </xf>
    <xf numFmtId="0" fontId="15" fillId="2" borderId="24" xfId="0" applyFont="1" applyFill="1" applyBorder="1" applyAlignment="1" applyProtection="1">
      <alignment horizontal="center"/>
      <protection locked="0"/>
    </xf>
    <xf numFmtId="0" fontId="5" fillId="3" borderId="53" xfId="0" applyFont="1" applyFill="1" applyBorder="1" applyAlignment="1" applyProtection="1">
      <alignment horizontal="center"/>
      <protection locked="0"/>
    </xf>
    <xf numFmtId="0" fontId="15" fillId="2" borderId="33" xfId="0" applyFont="1" applyFill="1" applyBorder="1" applyAlignment="1">
      <alignment horizontal="left" vertical="top"/>
    </xf>
    <xf numFmtId="0" fontId="27" fillId="2" borderId="80" xfId="0" applyFont="1" applyFill="1" applyBorder="1" applyAlignment="1">
      <alignment horizontal="left"/>
    </xf>
    <xf numFmtId="0" fontId="15" fillId="2" borderId="7" xfId="0" applyFont="1" applyFill="1" applyBorder="1" applyAlignment="1">
      <alignment horizontal="left" vertical="top"/>
    </xf>
    <xf numFmtId="0" fontId="15" fillId="2" borderId="24" xfId="0" applyFont="1" applyFill="1" applyBorder="1" applyAlignment="1">
      <alignment horizontal="left" vertical="top"/>
    </xf>
    <xf numFmtId="0" fontId="26" fillId="8" borderId="5" xfId="0" applyFont="1" applyFill="1" applyBorder="1" applyAlignment="1">
      <alignment vertical="center" wrapText="1"/>
    </xf>
    <xf numFmtId="0" fontId="26" fillId="8" borderId="19" xfId="0" applyFont="1" applyFill="1" applyBorder="1" applyAlignment="1">
      <alignment vertical="center" wrapText="1"/>
    </xf>
    <xf numFmtId="0" fontId="15" fillId="0" borderId="33" xfId="0" applyFont="1" applyBorder="1" applyAlignment="1">
      <alignment horizontal="center" vertical="top"/>
    </xf>
    <xf numFmtId="0" fontId="15" fillId="0" borderId="33" xfId="5" applyNumberFormat="1" applyFont="1" applyFill="1" applyBorder="1" applyAlignment="1" applyProtection="1">
      <alignment horizontal="left" vertical="top"/>
    </xf>
    <xf numFmtId="167" fontId="15" fillId="0" borderId="33" xfId="5" applyFont="1" applyFill="1" applyBorder="1" applyAlignment="1" applyProtection="1">
      <alignment horizontal="left" vertical="top"/>
    </xf>
    <xf numFmtId="1" fontId="15" fillId="0" borderId="34" xfId="0" applyNumberFormat="1" applyFont="1" applyBorder="1" applyAlignment="1">
      <alignment horizontal="center" vertical="top"/>
    </xf>
    <xf numFmtId="0" fontId="26" fillId="8" borderId="5" xfId="0" applyFont="1" applyFill="1" applyBorder="1" applyAlignment="1">
      <alignment horizontal="left" vertical="center" wrapText="1"/>
    </xf>
    <xf numFmtId="0" fontId="15" fillId="2" borderId="21" xfId="0" applyFont="1" applyFill="1" applyBorder="1" applyAlignment="1" applyProtection="1">
      <alignment horizontal="center" vertical="top" wrapText="1"/>
      <protection locked="0"/>
    </xf>
    <xf numFmtId="1" fontId="15" fillId="3" borderId="36" xfId="0" applyNumberFormat="1" applyFont="1" applyFill="1" applyBorder="1" applyAlignment="1">
      <alignment horizontal="center" vertical="top" wrapText="1"/>
    </xf>
    <xf numFmtId="0" fontId="15" fillId="2" borderId="6" xfId="0" applyFont="1" applyFill="1" applyBorder="1" applyAlignment="1" applyProtection="1">
      <alignment horizontal="center" vertical="top" wrapText="1"/>
      <protection locked="0"/>
    </xf>
    <xf numFmtId="1" fontId="15" fillId="3" borderId="20" xfId="0" applyNumberFormat="1" applyFont="1" applyFill="1" applyBorder="1" applyAlignment="1">
      <alignment horizontal="center" vertical="top" wrapText="1"/>
    </xf>
    <xf numFmtId="0" fontId="15" fillId="2" borderId="23" xfId="0" applyFont="1" applyFill="1" applyBorder="1" applyAlignment="1" applyProtection="1">
      <alignment horizontal="center" vertical="top" wrapText="1"/>
      <protection locked="0"/>
    </xf>
    <xf numFmtId="1" fontId="15" fillId="3" borderId="38" xfId="0" applyNumberFormat="1" applyFont="1" applyFill="1" applyBorder="1" applyAlignment="1">
      <alignment horizontal="center" vertical="top" wrapText="1"/>
    </xf>
    <xf numFmtId="0" fontId="15" fillId="2" borderId="31" xfId="0" applyFont="1" applyFill="1" applyBorder="1" applyAlignment="1" applyProtection="1">
      <alignment horizontal="center" vertical="top" wrapText="1"/>
      <protection locked="0"/>
    </xf>
    <xf numFmtId="0" fontId="5" fillId="2" borderId="21"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5" fillId="2" borderId="23" xfId="0" applyFont="1" applyFill="1" applyBorder="1" applyAlignment="1" applyProtection="1">
      <alignment horizontal="center" vertical="top" wrapText="1"/>
      <protection locked="0"/>
    </xf>
    <xf numFmtId="0" fontId="15" fillId="0" borderId="66" xfId="0" applyFont="1" applyBorder="1" applyAlignment="1">
      <alignment horizontal="center" vertical="top"/>
    </xf>
    <xf numFmtId="0" fontId="15" fillId="0" borderId="66" xfId="5" applyNumberFormat="1" applyFont="1" applyFill="1" applyBorder="1" applyAlignment="1" applyProtection="1">
      <alignment horizontal="left" vertical="top"/>
    </xf>
    <xf numFmtId="1" fontId="15" fillId="0" borderId="35" xfId="0" applyNumberFormat="1" applyFont="1" applyBorder="1" applyAlignment="1">
      <alignment horizontal="center" vertical="top"/>
    </xf>
    <xf numFmtId="0" fontId="47" fillId="0" borderId="0" xfId="0" applyFont="1"/>
    <xf numFmtId="1" fontId="16" fillId="0" borderId="62" xfId="0" applyNumberFormat="1" applyFont="1" applyBorder="1" applyAlignment="1" applyProtection="1">
      <alignment horizontal="center" vertical="center" wrapText="1"/>
      <protection locked="0"/>
    </xf>
    <xf numFmtId="0" fontId="16" fillId="0" borderId="69" xfId="0" applyFont="1" applyBorder="1" applyAlignment="1" applyProtection="1">
      <alignment horizontal="center" vertical="center" wrapText="1"/>
      <protection locked="0"/>
    </xf>
    <xf numFmtId="0" fontId="16" fillId="0" borderId="64" xfId="0" applyFont="1" applyBorder="1" applyAlignment="1" applyProtection="1">
      <alignment horizontal="center" vertical="center" wrapText="1"/>
      <protection locked="0"/>
    </xf>
    <xf numFmtId="0" fontId="16" fillId="0" borderId="65" xfId="0" applyFont="1" applyBorder="1" applyAlignment="1" applyProtection="1">
      <alignment horizontal="center" vertical="center" wrapText="1"/>
      <protection locked="0"/>
    </xf>
    <xf numFmtId="0" fontId="16" fillId="0" borderId="62" xfId="0" applyFont="1" applyBorder="1" applyAlignment="1" applyProtection="1">
      <alignment horizontal="center" vertical="center" wrapText="1"/>
      <protection locked="0"/>
    </xf>
    <xf numFmtId="0" fontId="8" fillId="5" borderId="8" xfId="0" applyFont="1" applyFill="1" applyBorder="1" applyAlignment="1">
      <alignment horizontal="left" vertical="center" wrapText="1"/>
    </xf>
    <xf numFmtId="0" fontId="50" fillId="0" borderId="0" xfId="6" applyFont="1" applyProtection="1"/>
    <xf numFmtId="169" fontId="5" fillId="3" borderId="83" xfId="2" applyNumberFormat="1" applyFont="1" applyFill="1" applyBorder="1"/>
    <xf numFmtId="0" fontId="12" fillId="0" borderId="63" xfId="0" applyFont="1" applyBorder="1"/>
    <xf numFmtId="0" fontId="5" fillId="0" borderId="45" xfId="0" applyFont="1" applyBorder="1" applyAlignment="1">
      <alignment horizontal="left" wrapText="1"/>
    </xf>
    <xf numFmtId="0" fontId="5" fillId="0" borderId="14" xfId="0" applyFont="1" applyBorder="1" applyAlignment="1">
      <alignment horizontal="left" wrapText="1"/>
    </xf>
    <xf numFmtId="1" fontId="5" fillId="0" borderId="56" xfId="0" applyNumberFormat="1" applyFont="1" applyBorder="1" applyAlignment="1">
      <alignment horizontal="center" vertical="center"/>
    </xf>
    <xf numFmtId="1" fontId="5" fillId="0" borderId="27" xfId="0" applyNumberFormat="1" applyFont="1" applyBorder="1" applyAlignment="1">
      <alignment horizontal="center" vertical="center"/>
    </xf>
    <xf numFmtId="1" fontId="5" fillId="0" borderId="29" xfId="0" applyNumberFormat="1" applyFont="1" applyBorder="1" applyAlignment="1">
      <alignment horizontal="center" vertical="center"/>
    </xf>
    <xf numFmtId="0" fontId="2" fillId="8" borderId="19" xfId="0" applyFont="1" applyFill="1" applyBorder="1" applyAlignment="1">
      <alignment vertical="center" wrapText="1"/>
    </xf>
    <xf numFmtId="0" fontId="5" fillId="0" borderId="21" xfId="0" applyFont="1" applyBorder="1" applyAlignment="1">
      <alignment horizontal="center" wrapText="1"/>
    </xf>
    <xf numFmtId="0" fontId="5" fillId="0" borderId="6" xfId="0" applyFont="1" applyBorder="1" applyAlignment="1">
      <alignment horizontal="center" wrapText="1"/>
    </xf>
    <xf numFmtId="0" fontId="5" fillId="0" borderId="6" xfId="0" applyFont="1" applyBorder="1" applyAlignment="1">
      <alignment horizontal="center" vertical="center" wrapText="1"/>
    </xf>
    <xf numFmtId="0" fontId="5" fillId="0" borderId="23" xfId="0" applyFont="1" applyBorder="1" applyAlignment="1">
      <alignment horizontal="center" vertical="center" wrapText="1"/>
    </xf>
    <xf numFmtId="164" fontId="11" fillId="0" borderId="0" xfId="1" applyNumberFormat="1" applyFont="1" applyBorder="1" applyAlignment="1" applyProtection="1">
      <alignment horizontal="left" vertical="center"/>
    </xf>
    <xf numFmtId="0" fontId="26" fillId="8" borderId="68" xfId="0" applyFont="1" applyFill="1" applyBorder="1" applyAlignment="1">
      <alignment horizontal="left" vertical="center" wrapText="1"/>
    </xf>
    <xf numFmtId="0" fontId="16" fillId="0" borderId="0" xfId="0" applyFont="1" applyAlignment="1">
      <alignment horizontal="left"/>
    </xf>
    <xf numFmtId="0" fontId="26" fillId="8" borderId="26" xfId="0" applyFont="1" applyFill="1" applyBorder="1" applyAlignment="1">
      <alignment horizontal="left" vertical="center" wrapText="1"/>
    </xf>
    <xf numFmtId="0" fontId="16" fillId="4" borderId="27" xfId="0" applyFont="1" applyFill="1" applyBorder="1" applyAlignment="1" applyProtection="1">
      <alignment horizontal="left" vertical="center"/>
      <protection locked="0"/>
    </xf>
    <xf numFmtId="0" fontId="5" fillId="2" borderId="0" xfId="0" applyFont="1" applyFill="1" applyAlignment="1" applyProtection="1">
      <alignment horizontal="left"/>
      <protection locked="0"/>
    </xf>
    <xf numFmtId="0" fontId="20" fillId="0" borderId="0" xfId="0" applyFont="1" applyAlignment="1">
      <alignment vertical="center"/>
    </xf>
    <xf numFmtId="0" fontId="52" fillId="0" borderId="0" xfId="0" applyFont="1"/>
    <xf numFmtId="0" fontId="51" fillId="0" borderId="0" xfId="0" applyFont="1" applyAlignment="1">
      <alignment vertical="center"/>
    </xf>
    <xf numFmtId="0" fontId="21" fillId="0" borderId="0" xfId="0" applyFont="1" applyAlignment="1">
      <alignment vertical="center"/>
    </xf>
    <xf numFmtId="0" fontId="0" fillId="0" borderId="3" xfId="0" applyBorder="1" applyAlignment="1">
      <alignment vertical="center"/>
    </xf>
    <xf numFmtId="0" fontId="5" fillId="0" borderId="13" xfId="0" applyFont="1" applyBorder="1"/>
    <xf numFmtId="164" fontId="5" fillId="0" borderId="35" xfId="5" applyNumberFormat="1" applyFont="1" applyBorder="1" applyProtection="1"/>
    <xf numFmtId="0" fontId="15" fillId="0" borderId="56" xfId="0" applyFont="1" applyBorder="1" applyAlignment="1">
      <alignment horizontal="left" vertical="top"/>
    </xf>
    <xf numFmtId="0" fontId="26" fillId="8" borderId="1" xfId="0" applyFont="1" applyFill="1" applyBorder="1" applyAlignment="1">
      <alignment horizontal="left" vertical="center" wrapText="1"/>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5" fillId="0" borderId="0" xfId="0" applyFont="1" applyAlignment="1">
      <alignment horizontal="center"/>
    </xf>
    <xf numFmtId="0" fontId="15" fillId="0" borderId="84" xfId="0" applyFont="1" applyBorder="1" applyAlignment="1">
      <alignment horizontal="left" vertical="top"/>
    </xf>
    <xf numFmtId="44" fontId="15" fillId="0" borderId="7" xfId="1" applyFont="1" applyBorder="1" applyAlignment="1">
      <alignment horizontal="left" vertical="top"/>
    </xf>
    <xf numFmtId="44" fontId="15" fillId="0" borderId="24" xfId="1" applyFont="1" applyBorder="1" applyAlignment="1">
      <alignment horizontal="left" vertical="top"/>
    </xf>
    <xf numFmtId="0" fontId="45" fillId="0" borderId="1" xfId="0" applyFont="1" applyBorder="1" applyAlignment="1">
      <alignment horizontal="left" vertical="center"/>
    </xf>
    <xf numFmtId="0" fontId="45" fillId="0" borderId="48" xfId="0" applyFont="1" applyBorder="1" applyAlignment="1">
      <alignment horizontal="left" vertical="center"/>
    </xf>
    <xf numFmtId="0" fontId="45" fillId="0" borderId="2" xfId="0" applyFont="1" applyBorder="1" applyAlignment="1">
      <alignment horizontal="left" vertical="center"/>
    </xf>
    <xf numFmtId="0" fontId="45" fillId="0" borderId="74" xfId="0" applyFont="1" applyBorder="1" applyAlignment="1">
      <alignment horizontal="left" vertical="center"/>
    </xf>
    <xf numFmtId="0" fontId="45" fillId="0" borderId="0" xfId="0" applyFont="1" applyAlignment="1">
      <alignment horizontal="left" vertical="center"/>
    </xf>
    <xf numFmtId="0" fontId="45" fillId="0" borderId="12" xfId="0" applyFont="1" applyBorder="1" applyAlignment="1">
      <alignment horizontal="left" vertical="center"/>
    </xf>
    <xf numFmtId="0" fontId="45" fillId="0" borderId="3" xfId="0" applyFont="1" applyBorder="1" applyAlignment="1">
      <alignment horizontal="left" vertical="center"/>
    </xf>
    <xf numFmtId="0" fontId="45" fillId="0" borderId="77" xfId="0" applyFont="1" applyBorder="1" applyAlignment="1">
      <alignment horizontal="left" vertical="center"/>
    </xf>
    <xf numFmtId="0" fontId="45" fillId="0" borderId="4" xfId="0" applyFont="1" applyBorder="1" applyAlignment="1">
      <alignment horizontal="left" vertical="center"/>
    </xf>
    <xf numFmtId="0" fontId="26" fillId="6" borderId="29" xfId="0" applyFont="1" applyFill="1" applyBorder="1" applyAlignment="1">
      <alignment horizontal="center" vertical="center" wrapText="1"/>
    </xf>
    <xf numFmtId="0" fontId="26" fillId="6" borderId="56"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5" fillId="2" borderId="29" xfId="0"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0" fontId="49" fillId="5" borderId="9" xfId="0" applyFont="1" applyFill="1" applyBorder="1" applyAlignment="1">
      <alignment horizontal="left" vertical="center" wrapText="1"/>
    </xf>
    <xf numFmtId="0" fontId="49" fillId="5" borderId="10" xfId="0" applyFont="1" applyFill="1" applyBorder="1" applyAlignment="1">
      <alignment horizontal="left" vertical="center" wrapText="1"/>
    </xf>
    <xf numFmtId="0" fontId="48" fillId="5" borderId="9" xfId="0" applyFont="1" applyFill="1" applyBorder="1" applyAlignment="1">
      <alignment horizontal="left" vertical="center" wrapText="1"/>
    </xf>
    <xf numFmtId="0" fontId="48" fillId="5" borderId="10" xfId="0" applyFont="1" applyFill="1" applyBorder="1" applyAlignment="1">
      <alignment horizontal="left" vertical="center" wrapText="1"/>
    </xf>
    <xf numFmtId="0" fontId="5" fillId="0" borderId="0" xfId="0" applyFont="1" applyAlignment="1">
      <alignment horizont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41" fillId="5" borderId="9" xfId="0" applyFont="1" applyFill="1" applyBorder="1" applyAlignment="1">
      <alignment horizontal="left" vertical="center" wrapText="1"/>
    </xf>
    <xf numFmtId="0" fontId="41" fillId="5" borderId="10" xfId="0" applyFont="1" applyFill="1" applyBorder="1" applyAlignment="1">
      <alignment horizontal="left" vertical="center" wrapText="1"/>
    </xf>
    <xf numFmtId="0" fontId="15" fillId="2" borderId="45" xfId="0" applyFont="1" applyFill="1" applyBorder="1" applyAlignment="1">
      <alignment horizontal="left" vertical="top"/>
    </xf>
    <xf numFmtId="0" fontId="15" fillId="2" borderId="49" xfId="0" applyFont="1" applyFill="1" applyBorder="1" applyAlignment="1">
      <alignment horizontal="left" vertical="top"/>
    </xf>
    <xf numFmtId="0" fontId="15" fillId="2" borderId="28" xfId="0" applyFont="1" applyFill="1" applyBorder="1" applyAlignment="1">
      <alignment horizontal="left" vertical="top"/>
    </xf>
    <xf numFmtId="0" fontId="15" fillId="2" borderId="14" xfId="0" applyFont="1" applyFill="1" applyBorder="1" applyAlignment="1">
      <alignment horizontal="left" vertical="top"/>
    </xf>
    <xf numFmtId="0" fontId="15" fillId="2" borderId="56" xfId="0" applyFont="1" applyFill="1" applyBorder="1" applyAlignment="1">
      <alignment horizontal="left" vertical="top"/>
    </xf>
    <xf numFmtId="0" fontId="15" fillId="2" borderId="17" xfId="0" applyFont="1" applyFill="1" applyBorder="1" applyAlignment="1">
      <alignment horizontal="left" vertical="top"/>
    </xf>
    <xf numFmtId="0" fontId="15" fillId="2" borderId="46" xfId="0" applyFont="1" applyFill="1" applyBorder="1" applyAlignment="1">
      <alignment horizontal="left" vertical="top"/>
    </xf>
    <xf numFmtId="0" fontId="15" fillId="2" borderId="50" xfId="0" applyFont="1" applyFill="1" applyBorder="1" applyAlignment="1">
      <alignment horizontal="left" vertical="top"/>
    </xf>
    <xf numFmtId="0" fontId="15" fillId="2" borderId="53" xfId="0" applyFont="1" applyFill="1" applyBorder="1" applyAlignment="1">
      <alignment horizontal="left" vertical="top"/>
    </xf>
    <xf numFmtId="0" fontId="15" fillId="2" borderId="15" xfId="0" applyFont="1" applyFill="1" applyBorder="1" applyAlignment="1">
      <alignment horizontal="left" vertical="top"/>
    </xf>
    <xf numFmtId="0" fontId="15" fillId="2" borderId="81" xfId="0" applyFont="1" applyFill="1" applyBorder="1" applyAlignment="1">
      <alignment horizontal="left" vertical="top"/>
    </xf>
    <xf numFmtId="0" fontId="15" fillId="2" borderId="42" xfId="0" applyFont="1" applyFill="1" applyBorder="1" applyAlignment="1">
      <alignment horizontal="left" vertical="top"/>
    </xf>
    <xf numFmtId="0" fontId="9" fillId="0" borderId="77" xfId="0" applyFont="1" applyBorder="1" applyAlignment="1">
      <alignment horizontal="center"/>
    </xf>
    <xf numFmtId="0" fontId="5" fillId="0" borderId="0" xfId="0" applyFont="1" applyAlignment="1" applyProtection="1">
      <alignment horizontal="center"/>
      <protection locked="0"/>
    </xf>
    <xf numFmtId="0" fontId="5" fillId="0" borderId="0" xfId="0" applyFont="1" applyAlignment="1">
      <alignment horizontal="left"/>
    </xf>
    <xf numFmtId="0" fontId="15" fillId="0" borderId="41" xfId="0" applyFont="1" applyBorder="1" applyAlignment="1">
      <alignment horizontal="left" vertical="top"/>
    </xf>
    <xf numFmtId="0" fontId="15" fillId="0" borderId="33" xfId="0" applyFont="1" applyBorder="1" applyAlignment="1">
      <alignment horizontal="left" vertical="top"/>
    </xf>
    <xf numFmtId="0" fontId="15" fillId="0" borderId="14" xfId="0" applyFont="1" applyBorder="1" applyAlignment="1">
      <alignment horizontal="left" vertical="top"/>
    </xf>
    <xf numFmtId="0" fontId="15" fillId="0" borderId="56" xfId="0" applyFont="1" applyBorder="1" applyAlignment="1">
      <alignment horizontal="left" vertical="top"/>
    </xf>
    <xf numFmtId="0" fontId="15" fillId="0" borderId="17" xfId="0" applyFont="1" applyBorder="1" applyAlignment="1">
      <alignment horizontal="left" vertical="top"/>
    </xf>
    <xf numFmtId="0" fontId="15" fillId="0" borderId="46" xfId="0" applyFont="1" applyBorder="1" applyAlignment="1">
      <alignment horizontal="left" vertical="top"/>
    </xf>
    <xf numFmtId="0" fontId="15" fillId="0" borderId="50" xfId="0" applyFont="1" applyBorder="1" applyAlignment="1">
      <alignment horizontal="left" vertical="top"/>
    </xf>
    <xf numFmtId="0" fontId="15" fillId="0" borderId="53" xfId="0" applyFont="1" applyBorder="1" applyAlignment="1">
      <alignment horizontal="left" vertical="top"/>
    </xf>
    <xf numFmtId="0" fontId="26" fillId="8" borderId="1" xfId="0" applyFont="1" applyFill="1" applyBorder="1" applyAlignment="1">
      <alignment horizontal="left" vertical="center" wrapText="1"/>
    </xf>
    <xf numFmtId="0" fontId="26" fillId="8" borderId="48" xfId="0" applyFont="1" applyFill="1" applyBorder="1" applyAlignment="1">
      <alignment horizontal="left" vertical="center" wrapText="1"/>
    </xf>
    <xf numFmtId="0" fontId="26" fillId="8" borderId="82" xfId="0" applyFont="1" applyFill="1" applyBorder="1" applyAlignment="1">
      <alignment horizontal="left" vertical="center" wrapText="1"/>
    </xf>
    <xf numFmtId="0" fontId="26" fillId="8" borderId="8" xfId="0" applyFont="1" applyFill="1" applyBorder="1" applyAlignment="1">
      <alignment horizontal="left" vertical="center" wrapText="1"/>
    </xf>
    <xf numFmtId="0" fontId="26" fillId="8" borderId="9" xfId="0" applyFont="1" applyFill="1" applyBorder="1" applyAlignment="1">
      <alignment horizontal="left" vertical="center" wrapText="1"/>
    </xf>
    <xf numFmtId="0" fontId="26" fillId="8" borderId="16" xfId="0" applyFont="1" applyFill="1" applyBorder="1" applyAlignment="1">
      <alignment horizontal="left" vertical="center" wrapText="1"/>
    </xf>
    <xf numFmtId="0" fontId="15" fillId="0" borderId="13" xfId="0" applyFont="1" applyBorder="1" applyAlignment="1">
      <alignment horizontal="left" vertical="top"/>
    </xf>
    <xf numFmtId="0" fontId="15" fillId="0" borderId="66" xfId="0" applyFont="1" applyBorder="1" applyAlignment="1">
      <alignment horizontal="left" vertical="top"/>
    </xf>
    <xf numFmtId="0" fontId="15" fillId="0" borderId="45" xfId="0" applyFont="1" applyBorder="1" applyAlignment="1">
      <alignment horizontal="left" vertical="top"/>
    </xf>
    <xf numFmtId="0" fontId="15" fillId="0" borderId="49" xfId="0" applyFont="1" applyBorder="1" applyAlignment="1">
      <alignment horizontal="left" vertical="top"/>
    </xf>
    <xf numFmtId="0" fontId="15" fillId="0" borderId="28" xfId="0" applyFont="1" applyBorder="1" applyAlignment="1">
      <alignment horizontal="left" vertical="top"/>
    </xf>
    <xf numFmtId="0" fontId="43" fillId="8" borderId="25" xfId="0" applyFont="1" applyFill="1" applyBorder="1" applyAlignment="1">
      <alignment horizontal="center" vertical="center" wrapText="1"/>
    </xf>
    <xf numFmtId="0" fontId="43" fillId="8" borderId="11" xfId="0" applyFont="1" applyFill="1" applyBorder="1" applyAlignment="1">
      <alignment horizontal="center" vertical="center" wrapText="1"/>
    </xf>
    <xf numFmtId="0" fontId="43" fillId="8" borderId="18" xfId="0" applyFont="1" applyFill="1" applyBorder="1" applyAlignment="1">
      <alignment horizontal="center" vertical="center" wrapText="1"/>
    </xf>
    <xf numFmtId="0" fontId="43" fillId="8" borderId="8" xfId="0" applyFont="1" applyFill="1" applyBorder="1" applyAlignment="1">
      <alignment horizontal="center" vertical="center" wrapText="1"/>
    </xf>
    <xf numFmtId="0" fontId="43" fillId="8" borderId="9" xfId="0" applyFont="1" applyFill="1" applyBorder="1" applyAlignment="1">
      <alignment horizontal="center" vertical="center" wrapText="1"/>
    </xf>
    <xf numFmtId="0" fontId="43" fillId="8" borderId="10" xfId="0" applyFont="1" applyFill="1" applyBorder="1" applyAlignment="1">
      <alignment horizontal="center" vertical="center" wrapText="1"/>
    </xf>
    <xf numFmtId="0" fontId="43" fillId="5" borderId="8" xfId="0" applyFont="1" applyFill="1" applyBorder="1" applyAlignment="1">
      <alignment horizontal="center" vertical="center" wrapText="1"/>
    </xf>
    <xf numFmtId="0" fontId="43" fillId="5" borderId="9" xfId="0" applyFont="1" applyFill="1" applyBorder="1" applyAlignment="1">
      <alignment horizontal="center" vertical="center" wrapText="1"/>
    </xf>
    <xf numFmtId="0" fontId="43" fillId="5" borderId="10" xfId="0" applyFont="1" applyFill="1" applyBorder="1" applyAlignment="1">
      <alignment horizontal="center" vertical="center" wrapText="1"/>
    </xf>
  </cellXfs>
  <cellStyles count="7">
    <cellStyle name="Hyperlink" xfId="6" builtinId="8"/>
    <cellStyle name="Procent" xfId="2" builtinId="5"/>
    <cellStyle name="Standaard" xfId="0" builtinId="0"/>
    <cellStyle name="Standaard 2" xfId="4" xr:uid="{6CD45C73-E75A-4B62-8531-67D7A7252129}"/>
    <cellStyle name="Valuta" xfId="1" builtinId="4"/>
    <cellStyle name="Valuta 2" xfId="3" xr:uid="{18CA0A06-0E54-415F-9E1D-DE2C5F4CDE12}"/>
    <cellStyle name="Valuta 3" xfId="5" xr:uid="{AFD14DE9-3071-40B3-9FB7-462CA9DA836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4500567</xdr:colOff>
      <xdr:row>0</xdr:row>
      <xdr:rowOff>86591</xdr:rowOff>
    </xdr:from>
    <xdr:to>
      <xdr:col>2</xdr:col>
      <xdr:colOff>60199</xdr:colOff>
      <xdr:row>3</xdr:row>
      <xdr:rowOff>17022</xdr:rowOff>
    </xdr:to>
    <xdr:pic>
      <xdr:nvPicPr>
        <xdr:cNvPr id="2" name="Graphic 5">
          <a:extLst>
            <a:ext uri="{FF2B5EF4-FFF2-40B4-BE49-F238E27FC236}">
              <a16:creationId xmlns:a16="http://schemas.microsoft.com/office/drawing/2014/main" id="{EBC1C2E2-34D4-E92B-3561-C6AFB1C745F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028772" y="86591"/>
          <a:ext cx="1331435" cy="526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63500</xdr:colOff>
      <xdr:row>5</xdr:row>
      <xdr:rowOff>31750</xdr:rowOff>
    </xdr:from>
    <xdr:to>
      <xdr:col>9</xdr:col>
      <xdr:colOff>111369</xdr:colOff>
      <xdr:row>9</xdr:row>
      <xdr:rowOff>136682</xdr:rowOff>
    </xdr:to>
    <xdr:pic>
      <xdr:nvPicPr>
        <xdr:cNvPr id="4" name="Graphic 5">
          <a:extLst>
            <a:ext uri="{FF2B5EF4-FFF2-40B4-BE49-F238E27FC236}">
              <a16:creationId xmlns:a16="http://schemas.microsoft.com/office/drawing/2014/main" id="{04AE5586-D322-47D6-A74A-3A62977B6D2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117167" y="1016000"/>
          <a:ext cx="2048119" cy="8986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353785</xdr:colOff>
      <xdr:row>10</xdr:row>
      <xdr:rowOff>161070</xdr:rowOff>
    </xdr:from>
    <xdr:to>
      <xdr:col>8</xdr:col>
      <xdr:colOff>516</xdr:colOff>
      <xdr:row>12</xdr:row>
      <xdr:rowOff>22290</xdr:rowOff>
    </xdr:to>
    <xdr:pic>
      <xdr:nvPicPr>
        <xdr:cNvPr id="2" name="Graphic 5">
          <a:extLst>
            <a:ext uri="{FF2B5EF4-FFF2-40B4-BE49-F238E27FC236}">
              <a16:creationId xmlns:a16="http://schemas.microsoft.com/office/drawing/2014/main" id="{D613CD9C-9C98-46BC-9E80-D7EA20DC435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86285" y="2310999"/>
          <a:ext cx="1060241" cy="446599"/>
        </a:xfrm>
        <a:prstGeom prst="rect">
          <a:avLst/>
        </a:prstGeom>
      </xdr:spPr>
    </xdr:pic>
    <xdr:clientData/>
  </xdr:twoCellAnchor>
  <xdr:twoCellAnchor editAs="oneCell">
    <xdr:from>
      <xdr:col>7</xdr:col>
      <xdr:colOff>351971</xdr:colOff>
      <xdr:row>29</xdr:row>
      <xdr:rowOff>168328</xdr:rowOff>
    </xdr:from>
    <xdr:to>
      <xdr:col>8</xdr:col>
      <xdr:colOff>2512</xdr:colOff>
      <xdr:row>31</xdr:row>
      <xdr:rowOff>21928</xdr:rowOff>
    </xdr:to>
    <xdr:pic>
      <xdr:nvPicPr>
        <xdr:cNvPr id="4" name="Graphic 5">
          <a:extLst>
            <a:ext uri="{FF2B5EF4-FFF2-40B4-BE49-F238E27FC236}">
              <a16:creationId xmlns:a16="http://schemas.microsoft.com/office/drawing/2014/main" id="{F52823AF-C0C2-4E3A-8DD4-04B4DFEFC9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84471" y="6736042"/>
          <a:ext cx="1060241" cy="446599"/>
        </a:xfrm>
        <a:prstGeom prst="rect">
          <a:avLst/>
        </a:prstGeom>
      </xdr:spPr>
    </xdr:pic>
    <xdr:clientData/>
  </xdr:twoCellAnchor>
  <xdr:twoCellAnchor editAs="oneCell">
    <xdr:from>
      <xdr:col>7</xdr:col>
      <xdr:colOff>362857</xdr:colOff>
      <xdr:row>49</xdr:row>
      <xdr:rowOff>163285</xdr:rowOff>
    </xdr:from>
    <xdr:to>
      <xdr:col>8</xdr:col>
      <xdr:colOff>1968</xdr:colOff>
      <xdr:row>52</xdr:row>
      <xdr:rowOff>37840</xdr:rowOff>
    </xdr:to>
    <xdr:pic>
      <xdr:nvPicPr>
        <xdr:cNvPr id="5" name="Graphic 5">
          <a:extLst>
            <a:ext uri="{FF2B5EF4-FFF2-40B4-BE49-F238E27FC236}">
              <a16:creationId xmlns:a16="http://schemas.microsoft.com/office/drawing/2014/main" id="{A0E06BD2-0280-42B4-A314-BC7B1DC482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95357" y="12500428"/>
          <a:ext cx="1060241" cy="446599"/>
        </a:xfrm>
        <a:prstGeom prst="rect">
          <a:avLst/>
        </a:prstGeom>
      </xdr:spPr>
    </xdr:pic>
    <xdr:clientData/>
  </xdr:twoCellAnchor>
  <xdr:twoCellAnchor editAs="oneCell">
    <xdr:from>
      <xdr:col>7</xdr:col>
      <xdr:colOff>362857</xdr:colOff>
      <xdr:row>49</xdr:row>
      <xdr:rowOff>163285</xdr:rowOff>
    </xdr:from>
    <xdr:to>
      <xdr:col>8</xdr:col>
      <xdr:colOff>1968</xdr:colOff>
      <xdr:row>52</xdr:row>
      <xdr:rowOff>41650</xdr:rowOff>
    </xdr:to>
    <xdr:pic>
      <xdr:nvPicPr>
        <xdr:cNvPr id="3" name="Graphic 5">
          <a:extLst>
            <a:ext uri="{FF2B5EF4-FFF2-40B4-BE49-F238E27FC236}">
              <a16:creationId xmlns:a16="http://schemas.microsoft.com/office/drawing/2014/main" id="{EAF59B4E-6ECB-4BAD-9DEE-B51F3CBB9B7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474222" y="13452565"/>
          <a:ext cx="1062146" cy="4479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92364</xdr:colOff>
      <xdr:row>7</xdr:row>
      <xdr:rowOff>63500</xdr:rowOff>
    </xdr:from>
    <xdr:to>
      <xdr:col>8</xdr:col>
      <xdr:colOff>968396</xdr:colOff>
      <xdr:row>7</xdr:row>
      <xdr:rowOff>517719</xdr:rowOff>
    </xdr:to>
    <xdr:pic>
      <xdr:nvPicPr>
        <xdr:cNvPr id="2" name="Graphic 5">
          <a:extLst>
            <a:ext uri="{FF2B5EF4-FFF2-40B4-BE49-F238E27FC236}">
              <a16:creationId xmlns:a16="http://schemas.microsoft.com/office/drawing/2014/main" id="{65F98B6A-7520-4827-B365-2ADED96A79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43637" y="1460500"/>
          <a:ext cx="1060241" cy="446599"/>
        </a:xfrm>
        <a:prstGeom prst="rect">
          <a:avLst/>
        </a:prstGeom>
      </xdr:spPr>
    </xdr:pic>
    <xdr:clientData/>
  </xdr:twoCellAnchor>
  <xdr:twoCellAnchor editAs="oneCell">
    <xdr:from>
      <xdr:col>7</xdr:col>
      <xdr:colOff>103909</xdr:colOff>
      <xdr:row>30</xdr:row>
      <xdr:rowOff>98136</xdr:rowOff>
    </xdr:from>
    <xdr:to>
      <xdr:col>8</xdr:col>
      <xdr:colOff>968511</xdr:colOff>
      <xdr:row>30</xdr:row>
      <xdr:rowOff>556165</xdr:rowOff>
    </xdr:to>
    <xdr:pic>
      <xdr:nvPicPr>
        <xdr:cNvPr id="3" name="Graphic 5">
          <a:extLst>
            <a:ext uri="{FF2B5EF4-FFF2-40B4-BE49-F238E27FC236}">
              <a16:creationId xmlns:a16="http://schemas.microsoft.com/office/drawing/2014/main" id="{49C0DD26-7E1C-4C5C-9EAA-36867474F8D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55182" y="7025409"/>
          <a:ext cx="1060241" cy="446599"/>
        </a:xfrm>
        <a:prstGeom prst="rect">
          <a:avLst/>
        </a:prstGeom>
      </xdr:spPr>
    </xdr:pic>
    <xdr:clientData/>
  </xdr:twoCellAnchor>
  <xdr:twoCellAnchor editAs="oneCell">
    <xdr:from>
      <xdr:col>7</xdr:col>
      <xdr:colOff>92364</xdr:colOff>
      <xdr:row>53</xdr:row>
      <xdr:rowOff>0</xdr:rowOff>
    </xdr:from>
    <xdr:to>
      <xdr:col>8</xdr:col>
      <xdr:colOff>968396</xdr:colOff>
      <xdr:row>55</xdr:row>
      <xdr:rowOff>56074</xdr:rowOff>
    </xdr:to>
    <xdr:pic>
      <xdr:nvPicPr>
        <xdr:cNvPr id="4" name="Graphic 5">
          <a:extLst>
            <a:ext uri="{FF2B5EF4-FFF2-40B4-BE49-F238E27FC236}">
              <a16:creationId xmlns:a16="http://schemas.microsoft.com/office/drawing/2014/main" id="{82B6E934-91A6-4DB4-8E1B-286247D6808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43637" y="12538363"/>
          <a:ext cx="1060241" cy="446599"/>
        </a:xfrm>
        <a:prstGeom prst="rect">
          <a:avLst/>
        </a:prstGeom>
      </xdr:spPr>
    </xdr:pic>
    <xdr:clientData/>
  </xdr:twoCellAnchor>
  <xdr:twoCellAnchor editAs="oneCell">
    <xdr:from>
      <xdr:col>6</xdr:col>
      <xdr:colOff>228948</xdr:colOff>
      <xdr:row>1</xdr:row>
      <xdr:rowOff>177583</xdr:rowOff>
    </xdr:from>
    <xdr:to>
      <xdr:col>8</xdr:col>
      <xdr:colOff>91960</xdr:colOff>
      <xdr:row>4</xdr:row>
      <xdr:rowOff>72931</xdr:rowOff>
    </xdr:to>
    <xdr:pic>
      <xdr:nvPicPr>
        <xdr:cNvPr id="5" name="Graphic 5">
          <a:extLst>
            <a:ext uri="{FF2B5EF4-FFF2-40B4-BE49-F238E27FC236}">
              <a16:creationId xmlns:a16="http://schemas.microsoft.com/office/drawing/2014/main" id="{F72D8366-E95C-4054-BD14-9CDCF6CC145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407334" y="359424"/>
          <a:ext cx="1144038" cy="4940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1062181</xdr:colOff>
      <xdr:row>6</xdr:row>
      <xdr:rowOff>184726</xdr:rowOff>
    </xdr:from>
    <xdr:to>
      <xdr:col>5</xdr:col>
      <xdr:colOff>986926</xdr:colOff>
      <xdr:row>8</xdr:row>
      <xdr:rowOff>34772</xdr:rowOff>
    </xdr:to>
    <xdr:pic>
      <xdr:nvPicPr>
        <xdr:cNvPr id="2" name="Graphic 5">
          <a:extLst>
            <a:ext uri="{FF2B5EF4-FFF2-40B4-BE49-F238E27FC236}">
              <a16:creationId xmlns:a16="http://schemas.microsoft.com/office/drawing/2014/main" id="{A72CE25E-9FCB-4FDC-8064-9DC5CA63637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606636" y="1420090"/>
          <a:ext cx="1060241" cy="4465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36286</xdr:colOff>
      <xdr:row>6</xdr:row>
      <xdr:rowOff>163287</xdr:rowOff>
    </xdr:from>
    <xdr:to>
      <xdr:col>8</xdr:col>
      <xdr:colOff>1088907</xdr:colOff>
      <xdr:row>8</xdr:row>
      <xdr:rowOff>3552</xdr:rowOff>
    </xdr:to>
    <xdr:pic>
      <xdr:nvPicPr>
        <xdr:cNvPr id="2" name="Graphic 5">
          <a:extLst>
            <a:ext uri="{FF2B5EF4-FFF2-40B4-BE49-F238E27FC236}">
              <a16:creationId xmlns:a16="http://schemas.microsoft.com/office/drawing/2014/main" id="{E53CF329-8C32-4442-B822-BCC9B23AA2C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173357" y="1369787"/>
          <a:ext cx="1060241" cy="446599"/>
        </a:xfrm>
        <a:prstGeom prst="rect">
          <a:avLst/>
        </a:prstGeom>
      </xdr:spPr>
    </xdr:pic>
    <xdr:clientData/>
  </xdr:twoCellAnchor>
  <xdr:twoCellAnchor editAs="oneCell">
    <xdr:from>
      <xdr:col>8</xdr:col>
      <xdr:colOff>0</xdr:colOff>
      <xdr:row>30</xdr:row>
      <xdr:rowOff>0</xdr:rowOff>
    </xdr:from>
    <xdr:to>
      <xdr:col>8</xdr:col>
      <xdr:colOff>1050716</xdr:colOff>
      <xdr:row>31</xdr:row>
      <xdr:rowOff>38385</xdr:rowOff>
    </xdr:to>
    <xdr:pic>
      <xdr:nvPicPr>
        <xdr:cNvPr id="4" name="Graphic 5">
          <a:extLst>
            <a:ext uri="{FF2B5EF4-FFF2-40B4-BE49-F238E27FC236}">
              <a16:creationId xmlns:a16="http://schemas.microsoft.com/office/drawing/2014/main" id="{D8C57E7B-BF51-4B68-9EF9-C5141EA1DF9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137071" y="6213929"/>
          <a:ext cx="1060241" cy="446599"/>
        </a:xfrm>
        <a:prstGeom prst="rect">
          <a:avLst/>
        </a:prstGeom>
      </xdr:spPr>
    </xdr:pic>
    <xdr:clientData/>
  </xdr:twoCellAnchor>
  <xdr:twoCellAnchor editAs="oneCell">
    <xdr:from>
      <xdr:col>8</xdr:col>
      <xdr:colOff>0</xdr:colOff>
      <xdr:row>52</xdr:row>
      <xdr:rowOff>134471</xdr:rowOff>
    </xdr:from>
    <xdr:to>
      <xdr:col>8</xdr:col>
      <xdr:colOff>1050716</xdr:colOff>
      <xdr:row>54</xdr:row>
      <xdr:rowOff>131842</xdr:rowOff>
    </xdr:to>
    <xdr:pic>
      <xdr:nvPicPr>
        <xdr:cNvPr id="5" name="Graphic 5">
          <a:extLst>
            <a:ext uri="{FF2B5EF4-FFF2-40B4-BE49-F238E27FC236}">
              <a16:creationId xmlns:a16="http://schemas.microsoft.com/office/drawing/2014/main" id="{2A17A6DD-FA2A-40D2-8A62-ACE216A2AF6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78588" y="10948147"/>
          <a:ext cx="1062146" cy="4417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3530601</xdr:colOff>
      <xdr:row>3</xdr:row>
      <xdr:rowOff>66675</xdr:rowOff>
    </xdr:from>
    <xdr:ext cx="1203242" cy="180975"/>
    <xdr:pic>
      <xdr:nvPicPr>
        <xdr:cNvPr id="2" name="image1.png">
          <a:extLst>
            <a:ext uri="{FF2B5EF4-FFF2-40B4-BE49-F238E27FC236}">
              <a16:creationId xmlns:a16="http://schemas.microsoft.com/office/drawing/2014/main" id="{FA62640A-10E6-49A7-988E-C6E27D7C86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1626" y="895350"/>
          <a:ext cx="1203242" cy="180975"/>
        </a:xfrm>
        <a:prstGeom prst="rect">
          <a:avLst/>
        </a:prstGeom>
      </xdr:spPr>
    </xdr:pic>
    <xdr:clientData/>
  </xdr:oneCellAnchor>
  <xdr:oneCellAnchor>
    <xdr:from>
      <xdr:col>2</xdr:col>
      <xdr:colOff>3928746</xdr:colOff>
      <xdr:row>0</xdr:row>
      <xdr:rowOff>0</xdr:rowOff>
    </xdr:from>
    <xdr:ext cx="308437" cy="858168"/>
    <xdr:pic>
      <xdr:nvPicPr>
        <xdr:cNvPr id="3" name="image2.jpeg">
          <a:extLst>
            <a:ext uri="{FF2B5EF4-FFF2-40B4-BE49-F238E27FC236}">
              <a16:creationId xmlns:a16="http://schemas.microsoft.com/office/drawing/2014/main" id="{AE8179C5-0A66-4A53-B0F9-6FFCDB9555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9771" y="0"/>
          <a:ext cx="308437" cy="858168"/>
        </a:xfrm>
        <a:prstGeom prst="rect">
          <a:avLst/>
        </a:prstGeom>
      </xdr:spPr>
    </xdr:pic>
    <xdr:clientData/>
  </xdr:oneCellAnchor>
  <xdr:oneCellAnchor>
    <xdr:from>
      <xdr:col>2</xdr:col>
      <xdr:colOff>3530601</xdr:colOff>
      <xdr:row>3</xdr:row>
      <xdr:rowOff>66675</xdr:rowOff>
    </xdr:from>
    <xdr:ext cx="1203242" cy="180975"/>
    <xdr:pic>
      <xdr:nvPicPr>
        <xdr:cNvPr id="4" name="image1.png">
          <a:extLst>
            <a:ext uri="{FF2B5EF4-FFF2-40B4-BE49-F238E27FC236}">
              <a16:creationId xmlns:a16="http://schemas.microsoft.com/office/drawing/2014/main" id="{AC6C7C67-E5F3-4BC3-8AFD-ECDE43D17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7026" y="891540"/>
          <a:ext cx="1203242" cy="180975"/>
        </a:xfrm>
        <a:prstGeom prst="rect">
          <a:avLst/>
        </a:prstGeom>
      </xdr:spPr>
    </xdr:pic>
    <xdr:clientData/>
  </xdr:oneCellAnchor>
  <xdr:oneCellAnchor>
    <xdr:from>
      <xdr:col>2</xdr:col>
      <xdr:colOff>3928746</xdr:colOff>
      <xdr:row>0</xdr:row>
      <xdr:rowOff>0</xdr:rowOff>
    </xdr:from>
    <xdr:ext cx="308437" cy="858168"/>
    <xdr:pic>
      <xdr:nvPicPr>
        <xdr:cNvPr id="5" name="image2.jpeg">
          <a:extLst>
            <a:ext uri="{FF2B5EF4-FFF2-40B4-BE49-F238E27FC236}">
              <a16:creationId xmlns:a16="http://schemas.microsoft.com/office/drawing/2014/main" id="{D6F92A3E-7209-421D-92F7-B327D34A9E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03266" y="0"/>
          <a:ext cx="308437" cy="8581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_SEC\Inkoop-RD\Duurzaamheid\1%20Circulair%20asfalt\Invulformulier%20E%20Circulair%20asfalt%20v3.xlsx" TargetMode="External"/><Relationship Id="rId1" Type="http://schemas.openxmlformats.org/officeDocument/2006/relationships/externalLinkPath" Target="file:///I:\_SEC\Inkoop-RD\Duurzaamheid\1%20Circulair%20asfalt\Invulformulier%20E%20Circulair%20asfalt%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e"/>
      <sheetName val="database"/>
      <sheetName val="dashboard"/>
      <sheetName val="invulformulier E"/>
      <sheetName val="beoordel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ouke.gardien@infram.nl" TargetMode="External"/><Relationship Id="rId1" Type="http://schemas.openxmlformats.org/officeDocument/2006/relationships/hyperlink" Target="http://www.opwegnaarseb.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europadecentraal.nl/cpv-code-zoekmachin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A248-F500-416A-AC3B-D29C831E70A7}">
  <sheetPr codeName="Blad1">
    <tabColor theme="7"/>
  </sheetPr>
  <dimension ref="B1:B9"/>
  <sheetViews>
    <sheetView zoomScale="110" zoomScaleNormal="110" workbookViewId="0">
      <selection activeCell="D8" sqref="D8"/>
    </sheetView>
  </sheetViews>
  <sheetFormatPr defaultRowHeight="15"/>
  <cols>
    <col min="1" max="1" width="7.7109375" customWidth="1"/>
    <col min="2" max="2" width="84.140625" customWidth="1"/>
  </cols>
  <sheetData>
    <row r="1" spans="2:2" ht="15.75" thickBot="1"/>
    <row r="2" spans="2:2" ht="18.75">
      <c r="B2" s="341" t="s">
        <v>0</v>
      </c>
    </row>
    <row r="3" spans="2:2">
      <c r="B3" s="342"/>
    </row>
    <row r="4" spans="2:2" ht="37.15" customHeight="1">
      <c r="B4" s="344" t="s">
        <v>1</v>
      </c>
    </row>
    <row r="5" spans="2:2" ht="65.45" customHeight="1">
      <c r="B5" s="345" t="s">
        <v>2</v>
      </c>
    </row>
    <row r="6" spans="2:2" ht="166.15" customHeight="1">
      <c r="B6" s="343" t="s">
        <v>3</v>
      </c>
    </row>
    <row r="7" spans="2:2" ht="37.9" customHeight="1">
      <c r="B7" s="346" t="s">
        <v>4</v>
      </c>
    </row>
    <row r="8" spans="2:2" ht="25.15" customHeight="1">
      <c r="B8" s="344" t="s">
        <v>5</v>
      </c>
    </row>
    <row r="9" spans="2:2" ht="30.75" thickBot="1">
      <c r="B9" s="347" t="s">
        <v>6</v>
      </c>
    </row>
  </sheetData>
  <hyperlinks>
    <hyperlink ref="B7" r:id="rId1" xr:uid="{A2248932-84A4-4E8A-8FDA-7F2F1960BDDE}"/>
    <hyperlink ref="B9" r:id="rId2" xr:uid="{7D9E98DE-8E7C-4847-A70D-4F7D5C05F2B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96055-6337-47ED-B466-68A518CE7533}">
  <sheetPr codeName="Blad8">
    <tabColor theme="9"/>
  </sheetPr>
  <dimension ref="B1:M25"/>
  <sheetViews>
    <sheetView tabSelected="1" zoomScale="90" zoomScaleNormal="90" workbookViewId="0">
      <pane xSplit="2" ySplit="9" topLeftCell="C10" activePane="bottomRight" state="frozen"/>
      <selection pane="bottomRight" activeCell="B14" sqref="B14"/>
      <selection pane="bottomLeft" activeCell="A5" sqref="A5"/>
      <selection pane="topRight" activeCell="C1" sqref="C1"/>
    </sheetView>
  </sheetViews>
  <sheetFormatPr defaultRowHeight="15"/>
  <cols>
    <col min="2" max="2" width="63.28515625" customWidth="1"/>
    <col min="3" max="3" width="13.42578125" customWidth="1"/>
    <col min="4" max="4" width="5.7109375" customWidth="1"/>
    <col min="5" max="5" width="16.28515625" customWidth="1"/>
    <col min="6" max="6" width="14.7109375" customWidth="1"/>
    <col min="7" max="7" width="13.7109375" customWidth="1"/>
    <col min="9" max="9" width="20.7109375" customWidth="1"/>
  </cols>
  <sheetData>
    <row r="1" spans="2:9" ht="15.75" thickBot="1"/>
    <row r="2" spans="2:9" ht="15.75">
      <c r="B2" s="337" t="s">
        <v>7</v>
      </c>
    </row>
    <row r="3" spans="2:9" ht="15.75" thickBot="1">
      <c r="B3" s="338"/>
    </row>
    <row r="6" spans="2:9" ht="15.75" thickBot="1"/>
    <row r="7" spans="2:9" ht="15.75" customHeight="1">
      <c r="B7" s="280" t="s">
        <v>8</v>
      </c>
      <c r="C7" s="281">
        <f>C15+C22</f>
        <v>300000</v>
      </c>
      <c r="E7" s="435" t="s">
        <v>9</v>
      </c>
      <c r="F7" s="436"/>
      <c r="G7" s="436"/>
      <c r="H7" s="436"/>
      <c r="I7" s="437"/>
    </row>
    <row r="8" spans="2:9" ht="15" customHeight="1">
      <c r="B8" s="233" t="s">
        <v>10</v>
      </c>
      <c r="C8" s="236">
        <f>C13+C20</f>
        <v>300000</v>
      </c>
      <c r="E8" s="438"/>
      <c r="F8" s="439"/>
      <c r="G8" s="439"/>
      <c r="H8" s="439"/>
      <c r="I8" s="440"/>
    </row>
    <row r="9" spans="2:9" ht="15.75" customHeight="1" thickBot="1">
      <c r="B9" s="234" t="s">
        <v>11</v>
      </c>
      <c r="C9" s="237">
        <f>C14+C21</f>
        <v>0</v>
      </c>
      <c r="E9" s="441"/>
      <c r="F9" s="442"/>
      <c r="G9" s="442"/>
      <c r="H9" s="442"/>
      <c r="I9" s="443"/>
    </row>
    <row r="10" spans="2:9" ht="15.75" customHeight="1">
      <c r="C10" s="238"/>
      <c r="E10" s="336"/>
      <c r="F10" s="336"/>
      <c r="G10" s="336"/>
      <c r="H10" s="336"/>
      <c r="I10" s="336"/>
    </row>
    <row r="11" spans="2:9">
      <c r="C11" s="238"/>
    </row>
    <row r="12" spans="2:9" ht="15.6" customHeight="1">
      <c r="B12" s="444" t="str">
        <f>'Resultaat fictieve meerwaarde'!C12</f>
        <v>BOUWWERKTUIGEN (A1, A2, B3)</v>
      </c>
      <c r="C12" s="446"/>
      <c r="E12" s="444" t="str">
        <f>B12</f>
        <v>BOUWWERKTUIGEN (A1, A2, B3)</v>
      </c>
      <c r="F12" s="445"/>
      <c r="G12" s="445"/>
      <c r="H12" s="445"/>
      <c r="I12" s="445"/>
    </row>
    <row r="13" spans="2:9" ht="30">
      <c r="B13" s="235" t="s">
        <v>12</v>
      </c>
      <c r="C13" s="304">
        <v>150000</v>
      </c>
      <c r="E13" s="239" t="s">
        <v>13</v>
      </c>
      <c r="F13" s="239" t="s">
        <v>14</v>
      </c>
      <c r="G13" s="239" t="s">
        <v>15</v>
      </c>
      <c r="H13" s="239" t="s">
        <v>16</v>
      </c>
      <c r="I13" s="239" t="s">
        <v>17</v>
      </c>
    </row>
    <row r="14" spans="2:9" ht="15.6" customHeight="1">
      <c r="B14" s="235" t="s">
        <v>18</v>
      </c>
      <c r="C14" s="304">
        <v>0</v>
      </c>
      <c r="E14" s="240" t="s">
        <v>19</v>
      </c>
      <c r="F14" s="240">
        <v>0</v>
      </c>
      <c r="G14" s="303"/>
      <c r="H14" s="241">
        <v>0</v>
      </c>
      <c r="I14" s="248" t="e">
        <f>H14/(G14-F14)</f>
        <v>#DIV/0!</v>
      </c>
    </row>
    <row r="15" spans="2:9" ht="15.75">
      <c r="B15" s="235"/>
      <c r="C15" s="250">
        <f>SUM(C13:C14)</f>
        <v>150000</v>
      </c>
      <c r="E15" s="249" t="s">
        <v>20</v>
      </c>
      <c r="F15" s="240">
        <f>G14</f>
        <v>0</v>
      </c>
      <c r="G15" s="303"/>
      <c r="H15" s="303">
        <v>100</v>
      </c>
      <c r="I15" s="248" t="e">
        <f>H15/(G15-F15)</f>
        <v>#DIV/0!</v>
      </c>
    </row>
    <row r="16" spans="2:9">
      <c r="C16" s="238"/>
      <c r="E16" s="240" t="s">
        <v>21</v>
      </c>
      <c r="F16" s="240">
        <f>G15</f>
        <v>0</v>
      </c>
      <c r="G16" s="240">
        <v>100</v>
      </c>
      <c r="H16" s="303">
        <v>0</v>
      </c>
      <c r="I16" s="248">
        <f>H16/(G16-F16)</f>
        <v>0</v>
      </c>
    </row>
    <row r="17" spans="2:13">
      <c r="C17" s="238"/>
      <c r="E17" s="240" t="s">
        <v>22</v>
      </c>
      <c r="F17" s="227"/>
      <c r="G17" s="247">
        <f>(G16-F16)+(G15-F15)+(G14-F14)</f>
        <v>100</v>
      </c>
      <c r="H17" s="247">
        <f>SUM(H14:H16)</f>
        <v>100</v>
      </c>
      <c r="I17" s="247" t="e">
        <f>((G14-F14)*I14)+((G15-F15)*I15)+((G16-F16)*I16)</f>
        <v>#DIV/0!</v>
      </c>
    </row>
    <row r="18" spans="2:13">
      <c r="C18" s="238"/>
      <c r="E18" s="44"/>
      <c r="F18" s="3"/>
      <c r="G18" s="95"/>
      <c r="H18" s="95"/>
      <c r="I18" s="95"/>
    </row>
    <row r="19" spans="2:13" ht="15.75">
      <c r="B19" s="444" t="str">
        <f>'Resultaat fictieve meerwaarde'!C31</f>
        <v>BOUWVOERTUIGEN EN TRANSPORTMIDDELEN (N1, N2, N3)</v>
      </c>
      <c r="C19" s="446"/>
      <c r="E19" s="444" t="str">
        <f>B19</f>
        <v>BOUWVOERTUIGEN EN TRANSPORTMIDDELEN (N1, N2, N3)</v>
      </c>
      <c r="F19" s="445"/>
      <c r="G19" s="445"/>
      <c r="H19" s="445"/>
      <c r="I19" s="445"/>
    </row>
    <row r="20" spans="2:13" ht="30">
      <c r="B20" s="235" t="s">
        <v>12</v>
      </c>
      <c r="C20" s="304">
        <v>150000</v>
      </c>
      <c r="E20" s="239" t="s">
        <v>13</v>
      </c>
      <c r="F20" s="239" t="s">
        <v>14</v>
      </c>
      <c r="G20" s="239" t="s">
        <v>15</v>
      </c>
      <c r="H20" s="239" t="s">
        <v>16</v>
      </c>
      <c r="I20" s="239" t="s">
        <v>17</v>
      </c>
      <c r="M20" s="339"/>
    </row>
    <row r="21" spans="2:13" ht="15.75">
      <c r="B21" s="235" t="s">
        <v>18</v>
      </c>
      <c r="C21" s="304">
        <v>0</v>
      </c>
      <c r="E21" s="240" t="s">
        <v>19</v>
      </c>
      <c r="F21" s="240">
        <v>0</v>
      </c>
      <c r="G21" s="303"/>
      <c r="H21" s="241">
        <v>0</v>
      </c>
      <c r="I21" s="248" t="e">
        <f>H21/(G21-F21)</f>
        <v>#DIV/0!</v>
      </c>
    </row>
    <row r="22" spans="2:13" ht="15.75">
      <c r="B22" s="235"/>
      <c r="C22" s="250">
        <f>SUM(C20:C21)</f>
        <v>150000</v>
      </c>
      <c r="E22" s="249" t="s">
        <v>20</v>
      </c>
      <c r="F22" s="240">
        <f>G21</f>
        <v>0</v>
      </c>
      <c r="G22" s="303"/>
      <c r="H22" s="303">
        <v>100</v>
      </c>
      <c r="I22" s="248" t="e">
        <f>H22/(G22-F22)</f>
        <v>#DIV/0!</v>
      </c>
    </row>
    <row r="23" spans="2:13">
      <c r="C23" s="238"/>
      <c r="E23" s="240" t="s">
        <v>21</v>
      </c>
      <c r="F23" s="240">
        <f>G22</f>
        <v>0</v>
      </c>
      <c r="G23" s="240">
        <v>100</v>
      </c>
      <c r="H23" s="303">
        <v>0</v>
      </c>
      <c r="I23" s="248">
        <f>H23/(G23-F23)</f>
        <v>0</v>
      </c>
    </row>
    <row r="24" spans="2:13">
      <c r="C24" s="238"/>
      <c r="E24" s="240" t="s">
        <v>22</v>
      </c>
      <c r="F24" s="227"/>
      <c r="G24" s="247">
        <f>(G23-F23)+(G22-F22)+(G21-F21)</f>
        <v>100</v>
      </c>
      <c r="H24" s="247">
        <f>SUM(H21:H23)</f>
        <v>100</v>
      </c>
      <c r="I24" s="247" t="e">
        <f>((G21-F21)*I21)+((G22-F22)*I22)+((G23-F23)*I23)</f>
        <v>#DIV/0!</v>
      </c>
    </row>
    <row r="25" spans="2:13">
      <c r="C25" s="238"/>
      <c r="M25" s="339"/>
    </row>
  </sheetData>
  <mergeCells count="5">
    <mergeCell ref="E7:I9"/>
    <mergeCell ref="E12:I12"/>
    <mergeCell ref="E19:I19"/>
    <mergeCell ref="B12:C12"/>
    <mergeCell ref="B19:C19"/>
  </mergeCells>
  <conditionalFormatting sqref="G17:I17">
    <cfRule type="cellIs" dxfId="3" priority="3" operator="notEqual">
      <formula>100</formula>
    </cfRule>
  </conditionalFormatting>
  <conditionalFormatting sqref="G24:I24">
    <cfRule type="cellIs" dxfId="2" priority="2" operator="notEqual">
      <formula>100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theme="5"/>
    <pageSetUpPr fitToPage="1"/>
  </sheetPr>
  <dimension ref="C1:O72"/>
  <sheetViews>
    <sheetView showGridLines="0" topLeftCell="A29" zoomScale="120" zoomScaleNormal="120" workbookViewId="0">
      <selection activeCell="H10" sqref="H10"/>
    </sheetView>
  </sheetViews>
  <sheetFormatPr defaultColWidth="9.28515625" defaultRowHeight="15"/>
  <cols>
    <col min="1" max="2" width="2.7109375" customWidth="1"/>
    <col min="3" max="3" width="30.28515625" customWidth="1"/>
    <col min="4" max="4" width="37.85546875" style="5" customWidth="1"/>
    <col min="5" max="5" width="12.140625" customWidth="1"/>
    <col min="6" max="6" width="14.42578125" customWidth="1"/>
    <col min="7" max="7" width="14.28515625" customWidth="1"/>
    <col min="8" max="8" width="20.7109375" customWidth="1"/>
    <col min="9" max="11" width="16" style="95" customWidth="1"/>
    <col min="12" max="12" width="16.42578125" bestFit="1" customWidth="1"/>
    <col min="13" max="13" width="13.7109375" bestFit="1" customWidth="1"/>
    <col min="14" max="14" width="21.28515625" customWidth="1"/>
    <col min="15" max="32" width="11.5703125" customWidth="1"/>
    <col min="33" max="33" width="9.28515625" customWidth="1"/>
    <col min="34" max="34" width="10.7109375" customWidth="1"/>
    <col min="35" max="35" width="14.42578125" customWidth="1"/>
    <col min="36" max="36" width="9.28515625" customWidth="1"/>
    <col min="37" max="37" width="13.28515625" customWidth="1"/>
  </cols>
  <sheetData>
    <row r="1" spans="3:15" s="1" customFormat="1" ht="20.100000000000001" customHeight="1">
      <c r="C1" s="68">
        <f>'Invulblad inkoper'!B3</f>
        <v>0</v>
      </c>
    </row>
    <row r="2" spans="3:15" s="3" customFormat="1" ht="15" customHeight="1">
      <c r="C2" s="2" t="s">
        <v>23</v>
      </c>
      <c r="D2" s="2" t="s">
        <v>24</v>
      </c>
      <c r="H2" s="431"/>
      <c r="I2" s="431"/>
      <c r="K2" s="431"/>
      <c r="L2" s="431"/>
      <c r="N2" s="431"/>
      <c r="O2" s="431"/>
    </row>
    <row r="3" spans="3:15" s="3" customFormat="1" ht="15" customHeight="1">
      <c r="C3" s="2"/>
      <c r="H3" s="431"/>
      <c r="I3" s="431"/>
      <c r="K3" s="431"/>
      <c r="L3" s="431"/>
      <c r="N3" s="431"/>
      <c r="O3" s="431"/>
    </row>
    <row r="4" spans="3:15" s="3" customFormat="1" ht="15" customHeight="1">
      <c r="C4" s="10" t="s">
        <v>25</v>
      </c>
      <c r="D4" s="224" t="s">
        <v>26</v>
      </c>
      <c r="E4" s="221"/>
      <c r="F4" s="221"/>
      <c r="H4" s="431"/>
      <c r="I4" s="431"/>
      <c r="K4" s="431"/>
      <c r="L4" s="431"/>
      <c r="N4" s="431"/>
      <c r="O4" s="431"/>
    </row>
    <row r="5" spans="3:15" s="3" customFormat="1" ht="15" customHeight="1">
      <c r="C5" s="10"/>
      <c r="D5" s="10"/>
      <c r="E5" s="10"/>
      <c r="F5" s="10"/>
      <c r="G5" s="10"/>
      <c r="H5" s="431"/>
      <c r="I5" s="431"/>
      <c r="K5" s="431"/>
      <c r="L5" s="431"/>
      <c r="N5" s="431"/>
      <c r="O5" s="431"/>
    </row>
    <row r="6" spans="3:15" s="3" customFormat="1" ht="15" customHeight="1">
      <c r="C6" s="10" t="s">
        <v>27</v>
      </c>
      <c r="D6" s="10" t="str">
        <f>IF('invulblad opdrachtnemer'!$D$6="","",'invulblad opdrachtnemer'!$D$6)</f>
        <v/>
      </c>
      <c r="H6" s="9"/>
      <c r="L6" s="69"/>
      <c r="N6" s="431"/>
      <c r="O6" s="431"/>
    </row>
    <row r="7" spans="3:15" s="3" customFormat="1" ht="15" customHeight="1">
      <c r="C7" s="70"/>
      <c r="D7" s="70"/>
      <c r="E7" s="70"/>
      <c r="F7" s="70"/>
      <c r="G7" s="70"/>
      <c r="H7" s="9"/>
      <c r="L7" s="69"/>
      <c r="N7" s="431"/>
      <c r="O7" s="431"/>
    </row>
    <row r="8" spans="3:15" s="3" customFormat="1" ht="15" customHeight="1" thickBot="1">
      <c r="C8" s="10" t="s">
        <v>28</v>
      </c>
      <c r="D8"/>
      <c r="E8"/>
      <c r="G8" s="10"/>
      <c r="H8" s="10"/>
      <c r="L8" s="69"/>
      <c r="N8" s="431"/>
      <c r="O8" s="431"/>
    </row>
    <row r="9" spans="3:15" s="3" customFormat="1" ht="22.15" customHeight="1">
      <c r="C9" s="267" t="s">
        <v>29</v>
      </c>
      <c r="D9" s="21">
        <f>H29+H49</f>
        <v>0</v>
      </c>
      <c r="E9"/>
      <c r="G9" s="10"/>
      <c r="H9" s="10"/>
      <c r="L9" s="69"/>
      <c r="N9" s="431"/>
      <c r="O9" s="431"/>
    </row>
    <row r="10" spans="3:15" s="3" customFormat="1" ht="22.15" customHeight="1" thickBot="1">
      <c r="C10" s="268" t="s">
        <v>30</v>
      </c>
      <c r="D10" s="20">
        <f>G28+G48</f>
        <v>300000</v>
      </c>
      <c r="E10"/>
      <c r="F10" s="10"/>
      <c r="G10" s="10"/>
      <c r="H10" s="10"/>
      <c r="L10" s="69"/>
      <c r="N10" s="431"/>
      <c r="O10" s="431"/>
    </row>
    <row r="11" spans="3:15" s="3" customFormat="1" ht="15" customHeight="1" thickBot="1">
      <c r="C11"/>
      <c r="D11" s="6"/>
      <c r="E11" s="6"/>
      <c r="F11" s="6"/>
      <c r="G11" s="6"/>
      <c r="H11" s="6"/>
      <c r="I11" s="6"/>
      <c r="J11" s="6"/>
      <c r="K11" s="6"/>
      <c r="L11" s="69"/>
      <c r="N11" s="431"/>
      <c r="O11" s="431"/>
    </row>
    <row r="12" spans="3:15" s="3" customFormat="1" ht="32.1" customHeight="1" thickBot="1">
      <c r="C12" s="256" t="s">
        <v>31</v>
      </c>
      <c r="D12" s="257"/>
      <c r="E12" s="257"/>
      <c r="F12" s="258"/>
      <c r="G12" s="259"/>
      <c r="H12" s="260"/>
    </row>
    <row r="13" spans="3:15" s="4" customFormat="1" ht="32.1" customHeight="1" thickBot="1">
      <c r="C13" s="261" t="s">
        <v>32</v>
      </c>
      <c r="D13" s="262" t="s">
        <v>33</v>
      </c>
      <c r="E13" s="263" t="s">
        <v>34</v>
      </c>
      <c r="F13" s="264" t="s">
        <v>35</v>
      </c>
      <c r="G13" s="265" t="s">
        <v>36</v>
      </c>
      <c r="H13" s="266" t="s">
        <v>37</v>
      </c>
    </row>
    <row r="14" spans="3:15" s="3" customFormat="1" ht="15.6" customHeight="1">
      <c r="C14" s="71" t="s">
        <v>38</v>
      </c>
      <c r="D14" s="72" t="s">
        <v>39</v>
      </c>
      <c r="E14" s="73">
        <v>10</v>
      </c>
      <c r="F14" s="74">
        <f t="shared" ref="F14:F21" si="0">IFERROR(($E14*G14),0)</f>
        <v>0</v>
      </c>
      <c r="G14" s="75">
        <f>SUMIFS('invulblad opdrachtnemer'!I$10:I$29,'invulblad opdrachtnemer'!$D$10:$D$29,'Resultaat fictieve meerwaarde'!$C14,'invulblad opdrachtnemer'!$E$10:$E$29,'Resultaat fictieve meerwaarde'!$D14)</f>
        <v>0</v>
      </c>
      <c r="H14" s="76"/>
    </row>
    <row r="15" spans="3:15" s="3" customFormat="1">
      <c r="C15" s="77" t="s">
        <v>40</v>
      </c>
      <c r="D15" s="88" t="s">
        <v>41</v>
      </c>
      <c r="E15" s="80">
        <v>10</v>
      </c>
      <c r="F15" s="228">
        <f t="shared" si="0"/>
        <v>0</v>
      </c>
      <c r="G15" s="89">
        <f>SUMIFS('invulblad opdrachtnemer'!I$10:I$29,'invulblad opdrachtnemer'!$D$10:$D$29,'Resultaat fictieve meerwaarde'!$C15,'invulblad opdrachtnemer'!$E$10:$E$29,'Resultaat fictieve meerwaarde'!$D15)</f>
        <v>0</v>
      </c>
      <c r="H15" s="76"/>
    </row>
    <row r="16" spans="3:15" s="3" customFormat="1" ht="30">
      <c r="C16" s="77" t="s">
        <v>42</v>
      </c>
      <c r="D16" s="88" t="s">
        <v>43</v>
      </c>
      <c r="E16" s="80">
        <v>4</v>
      </c>
      <c r="F16" s="228">
        <f t="shared" si="0"/>
        <v>0</v>
      </c>
      <c r="G16" s="89">
        <f>SUMIFS('invulblad opdrachtnemer'!I$10:I$29,'invulblad opdrachtnemer'!$D$10:$D$29,'Resultaat fictieve meerwaarde'!$C16,'invulblad opdrachtnemer'!$E$10:$E$29,'Resultaat fictieve meerwaarde'!$D16)</f>
        <v>0</v>
      </c>
      <c r="H16" s="76"/>
    </row>
    <row r="17" spans="3:8" s="3" customFormat="1" ht="30">
      <c r="C17" s="77" t="s">
        <v>44</v>
      </c>
      <c r="D17" s="88" t="s">
        <v>43</v>
      </c>
      <c r="E17" s="80">
        <v>0</v>
      </c>
      <c r="F17" s="228">
        <f t="shared" si="0"/>
        <v>0</v>
      </c>
      <c r="G17" s="89">
        <f>SUMIFS('invulblad opdrachtnemer'!I$10:I$29,'invulblad opdrachtnemer'!$D$10:$D$29,'Resultaat fictieve meerwaarde'!$C17,'invulblad opdrachtnemer'!$E$10:$E$29,'Resultaat fictieve meerwaarde'!$D17)</f>
        <v>0</v>
      </c>
      <c r="H17" s="76"/>
    </row>
    <row r="18" spans="3:8" s="3" customFormat="1">
      <c r="C18" s="77" t="s">
        <v>42</v>
      </c>
      <c r="D18" s="88" t="s">
        <v>45</v>
      </c>
      <c r="E18" s="80">
        <v>2</v>
      </c>
      <c r="F18" s="228">
        <f t="shared" si="0"/>
        <v>0</v>
      </c>
      <c r="G18" s="89">
        <f>SUMIFS('invulblad opdrachtnemer'!I$10:I$29,'invulblad opdrachtnemer'!$D$10:$D$29,'Resultaat fictieve meerwaarde'!$C18,'invulblad opdrachtnemer'!$E$10:$E$29,'Resultaat fictieve meerwaarde'!$D18)</f>
        <v>0</v>
      </c>
      <c r="H18" s="76"/>
    </row>
    <row r="19" spans="3:8" s="3" customFormat="1">
      <c r="C19" s="77" t="s">
        <v>44</v>
      </c>
      <c r="D19" s="78" t="s">
        <v>45</v>
      </c>
      <c r="E19" s="226">
        <v>0</v>
      </c>
      <c r="F19" s="79">
        <f t="shared" si="0"/>
        <v>0</v>
      </c>
      <c r="G19" s="89">
        <f>SUMIFS('invulblad opdrachtnemer'!I$10:I$29,'invulblad opdrachtnemer'!$D$10:$D$29,'Resultaat fictieve meerwaarde'!$C19,'invulblad opdrachtnemer'!$E$10:$E$29,'Resultaat fictieve meerwaarde'!$D19)</f>
        <v>0</v>
      </c>
      <c r="H19" s="76"/>
    </row>
    <row r="20" spans="3:8" s="3" customFormat="1">
      <c r="C20" s="77" t="s">
        <v>42</v>
      </c>
      <c r="D20" s="78" t="s">
        <v>46</v>
      </c>
      <c r="E20" s="226">
        <v>0</v>
      </c>
      <c r="F20" s="79">
        <f t="shared" si="0"/>
        <v>0</v>
      </c>
      <c r="G20" s="89">
        <f>SUMIFS('invulblad opdrachtnemer'!I$10:I$29,'invulblad opdrachtnemer'!$D$10:$D$29,'Resultaat fictieve meerwaarde'!$C20,'invulblad opdrachtnemer'!$E$10:$E$29,'Resultaat fictieve meerwaarde'!$D20)</f>
        <v>0</v>
      </c>
      <c r="H20" s="76"/>
    </row>
    <row r="21" spans="3:8" s="3" customFormat="1" ht="15.75" thickBot="1">
      <c r="C21" s="77" t="s">
        <v>44</v>
      </c>
      <c r="D21" s="78" t="s">
        <v>46</v>
      </c>
      <c r="E21" s="226">
        <v>0</v>
      </c>
      <c r="F21" s="79">
        <f t="shared" si="0"/>
        <v>0</v>
      </c>
      <c r="G21" s="89">
        <f>SUMIFS('invulblad opdrachtnemer'!I$10:I$29,'invulblad opdrachtnemer'!$D$10:$D$29,'Resultaat fictieve meerwaarde'!$C21,'invulblad opdrachtnemer'!$E$10:$E$29,'Resultaat fictieve meerwaarde'!$D21)</f>
        <v>0</v>
      </c>
      <c r="H21" s="76"/>
    </row>
    <row r="22" spans="3:8" s="8" customFormat="1" ht="15" customHeight="1" thickBot="1">
      <c r="C22" s="81"/>
      <c r="D22" s="82"/>
      <c r="E22" s="83" t="s">
        <v>37</v>
      </c>
      <c r="F22" s="37">
        <f>SUM(F14:F21)</f>
        <v>0</v>
      </c>
      <c r="G22" s="38">
        <f>SUM(G14:G21)</f>
        <v>0</v>
      </c>
      <c r="H22" s="84"/>
    </row>
    <row r="23" spans="3:8" s="8" customFormat="1" ht="15" customHeight="1">
      <c r="C23" s="309"/>
      <c r="D23" s="310"/>
      <c r="E23" s="311" t="s">
        <v>47</v>
      </c>
      <c r="F23" s="312"/>
      <c r="G23" s="313">
        <f>'Invulblad inkoper'!C13</f>
        <v>150000</v>
      </c>
      <c r="H23" s="314"/>
    </row>
    <row r="24" spans="3:8" s="8" customFormat="1" ht="20.100000000000001" customHeight="1">
      <c r="C24" s="309"/>
      <c r="D24" s="315"/>
      <c r="E24" s="316" t="s">
        <v>48</v>
      </c>
      <c r="F24" s="317"/>
      <c r="G24" s="318">
        <f>IFERROR(((F22/G22)/10)*G23,0)</f>
        <v>0</v>
      </c>
      <c r="H24" s="319">
        <f>SUM(F24:G24)</f>
        <v>0</v>
      </c>
    </row>
    <row r="25" spans="3:8" s="8" customFormat="1" ht="20.100000000000001" customHeight="1">
      <c r="C25" s="320"/>
      <c r="D25" s="321"/>
      <c r="E25" s="322" t="s">
        <v>49</v>
      </c>
      <c r="F25" s="323"/>
      <c r="G25" s="324">
        <f>'Invulblad inkoper'!C14</f>
        <v>0</v>
      </c>
      <c r="H25" s="325"/>
    </row>
    <row r="26" spans="3:8" s="8" customFormat="1" ht="20.100000000000001" customHeight="1">
      <c r="C26" s="309"/>
      <c r="D26" s="315"/>
      <c r="E26" s="316" t="s">
        <v>50</v>
      </c>
      <c r="F26" s="403"/>
      <c r="G26" s="402">
        <f>IFERROR((SUM(G14:G15)/SUM(G14:G21)),0)</f>
        <v>0</v>
      </c>
      <c r="H26" s="327"/>
    </row>
    <row r="27" spans="3:8" s="8" customFormat="1" ht="20.100000000000001" customHeight="1">
      <c r="C27" s="309"/>
      <c r="D27" s="315"/>
      <c r="E27" s="316" t="s">
        <v>51</v>
      </c>
      <c r="F27" s="328"/>
      <c r="G27" s="318">
        <f>G25*(Techniek!E105/100)</f>
        <v>0</v>
      </c>
      <c r="H27" s="319">
        <f>G27</f>
        <v>0</v>
      </c>
    </row>
    <row r="28" spans="3:8" s="8" customFormat="1" ht="20.100000000000001" customHeight="1">
      <c r="C28" s="320"/>
      <c r="D28" s="321"/>
      <c r="E28" s="322" t="s">
        <v>52</v>
      </c>
      <c r="F28" s="329"/>
      <c r="G28" s="324">
        <f>G23+G25</f>
        <v>150000</v>
      </c>
      <c r="H28" s="325"/>
    </row>
    <row r="29" spans="3:8" s="3" customFormat="1" ht="20.100000000000001" customHeight="1" thickBot="1">
      <c r="C29" s="330"/>
      <c r="D29" s="331"/>
      <c r="E29" s="332" t="s">
        <v>53</v>
      </c>
      <c r="F29" s="333"/>
      <c r="G29" s="334">
        <f>G24+G27</f>
        <v>0</v>
      </c>
      <c r="H29" s="335">
        <f>SUM(F29:G29)</f>
        <v>0</v>
      </c>
    </row>
    <row r="30" spans="3:8" s="3" customFormat="1" ht="15" customHeight="1" thickBot="1">
      <c r="E30" s="7"/>
      <c r="F30" s="7"/>
      <c r="G30" s="7"/>
      <c r="H30" s="85"/>
    </row>
    <row r="31" spans="3:8" s="4" customFormat="1" ht="32.1" customHeight="1" thickBot="1">
      <c r="C31" s="256" t="s">
        <v>54</v>
      </c>
      <c r="D31" s="257"/>
      <c r="E31" s="257"/>
      <c r="F31" s="258"/>
      <c r="G31" s="259"/>
      <c r="H31" s="260"/>
    </row>
    <row r="32" spans="3:8" s="3" customFormat="1" ht="32.1" customHeight="1" thickBot="1">
      <c r="C32" s="261" t="s">
        <v>32</v>
      </c>
      <c r="D32" s="262" t="s">
        <v>33</v>
      </c>
      <c r="E32" s="263" t="s">
        <v>34</v>
      </c>
      <c r="F32" s="264" t="s">
        <v>35</v>
      </c>
      <c r="G32" s="409" t="s">
        <v>36</v>
      </c>
      <c r="H32" s="266" t="s">
        <v>37</v>
      </c>
    </row>
    <row r="33" spans="3:9" s="3" customFormat="1" ht="15" customHeight="1">
      <c r="C33" s="404" t="s">
        <v>55</v>
      </c>
      <c r="D33" s="88" t="s">
        <v>56</v>
      </c>
      <c r="E33" s="407">
        <v>10</v>
      </c>
      <c r="F33" s="410">
        <f t="shared" ref="F33:F41" si="1">IFERROR(($E33*G33),0)</f>
        <v>0</v>
      </c>
      <c r="G33" s="89">
        <f>SUMIFS('invulblad opdrachtnemer'!I$33:I$52,'invulblad opdrachtnemer'!$D$33:$D$52,'Resultaat fictieve meerwaarde'!$C33,'invulblad opdrachtnemer'!$E$33:$E$52,'Resultaat fictieve meerwaarde'!$D33)</f>
        <v>0</v>
      </c>
      <c r="H33" s="86"/>
    </row>
    <row r="34" spans="3:9" s="3" customFormat="1" ht="15" customHeight="1">
      <c r="C34" s="405" t="s">
        <v>57</v>
      </c>
      <c r="D34" s="88" t="s">
        <v>56</v>
      </c>
      <c r="E34" s="408">
        <v>10</v>
      </c>
      <c r="F34" s="411">
        <f t="shared" si="1"/>
        <v>0</v>
      </c>
      <c r="G34" s="89">
        <f>SUMIFS('invulblad opdrachtnemer'!I$33:I$52,'invulblad opdrachtnemer'!$D$33:$D$52,'Resultaat fictieve meerwaarde'!$C34,'invulblad opdrachtnemer'!$E$33:$E$52,'Resultaat fictieve meerwaarde'!$D34)</f>
        <v>0</v>
      </c>
      <c r="H34" s="76"/>
    </row>
    <row r="35" spans="3:9" s="3" customFormat="1" ht="15" customHeight="1">
      <c r="C35" s="405" t="s">
        <v>58</v>
      </c>
      <c r="D35" s="88" t="s">
        <v>56</v>
      </c>
      <c r="E35" s="406">
        <v>10</v>
      </c>
      <c r="F35" s="411">
        <f t="shared" si="1"/>
        <v>0</v>
      </c>
      <c r="G35" s="89">
        <f>SUMIFS('invulblad opdrachtnemer'!I$33:I$52,'invulblad opdrachtnemer'!$D$33:$D$52,'Resultaat fictieve meerwaarde'!$C35,'invulblad opdrachtnemer'!$E$33:$E$52,'Resultaat fictieve meerwaarde'!$D35)</f>
        <v>0</v>
      </c>
      <c r="H35" s="76"/>
    </row>
    <row r="36" spans="3:9" s="3" customFormat="1" ht="30">
      <c r="C36" s="405" t="s">
        <v>59</v>
      </c>
      <c r="D36" s="88" t="s">
        <v>60</v>
      </c>
      <c r="E36" s="406">
        <v>2</v>
      </c>
      <c r="F36" s="411">
        <f t="shared" si="1"/>
        <v>0</v>
      </c>
      <c r="G36" s="89">
        <f>SUMIFS('invulblad opdrachtnemer'!I$33:I$52,'invulblad opdrachtnemer'!$D$33:$D$52,'Resultaat fictieve meerwaarde'!$C36,'invulblad opdrachtnemer'!$E$33:$E$52,'Resultaat fictieve meerwaarde'!$D36)</f>
        <v>0</v>
      </c>
      <c r="H36" s="76"/>
    </row>
    <row r="37" spans="3:9" s="3" customFormat="1" ht="30">
      <c r="C37" s="405" t="s">
        <v>61</v>
      </c>
      <c r="D37" s="88" t="s">
        <v>60</v>
      </c>
      <c r="E37" s="406">
        <v>2</v>
      </c>
      <c r="F37" s="411">
        <f t="shared" si="1"/>
        <v>0</v>
      </c>
      <c r="G37" s="89">
        <f>SUMIFS('invulblad opdrachtnemer'!I$33:I$52,'invulblad opdrachtnemer'!$D$33:$D$52,'Resultaat fictieve meerwaarde'!$C37,'invulblad opdrachtnemer'!$E$33:$E$52,'Resultaat fictieve meerwaarde'!$D37)</f>
        <v>0</v>
      </c>
      <c r="H37" s="76"/>
    </row>
    <row r="38" spans="3:9" s="3" customFormat="1" ht="30">
      <c r="C38" s="405" t="s">
        <v>62</v>
      </c>
      <c r="D38" s="88" t="s">
        <v>60</v>
      </c>
      <c r="E38" s="406">
        <v>2</v>
      </c>
      <c r="F38" s="412">
        <f t="shared" si="1"/>
        <v>0</v>
      </c>
      <c r="G38" s="89">
        <f>SUMIFS('invulblad opdrachtnemer'!I$33:I$52,'invulblad opdrachtnemer'!$D$33:$D$52,'Resultaat fictieve meerwaarde'!$C38,'invulblad opdrachtnemer'!$E$33:$E$52,'Resultaat fictieve meerwaarde'!$D38)</f>
        <v>0</v>
      </c>
      <c r="H38" s="76"/>
    </row>
    <row r="39" spans="3:9" s="3" customFormat="1" ht="15" customHeight="1">
      <c r="C39" s="405" t="s">
        <v>59</v>
      </c>
      <c r="D39" s="88" t="s">
        <v>63</v>
      </c>
      <c r="E39" s="406">
        <v>0</v>
      </c>
      <c r="F39" s="412">
        <f t="shared" si="1"/>
        <v>0</v>
      </c>
      <c r="G39" s="89">
        <f>SUMIFS('invulblad opdrachtnemer'!I$33:I$52,'invulblad opdrachtnemer'!$D$33:$D$52,'Resultaat fictieve meerwaarde'!$C39,'invulblad opdrachtnemer'!$E$33:$E$52,'Resultaat fictieve meerwaarde'!$D39)</f>
        <v>0</v>
      </c>
      <c r="H39" s="76"/>
    </row>
    <row r="40" spans="3:9" s="3" customFormat="1" ht="15" customHeight="1">
      <c r="C40" s="405" t="s">
        <v>61</v>
      </c>
      <c r="D40" s="88" t="s">
        <v>63</v>
      </c>
      <c r="E40" s="406">
        <v>0</v>
      </c>
      <c r="F40" s="412">
        <f t="shared" si="1"/>
        <v>0</v>
      </c>
      <c r="G40" s="89">
        <f>SUMIFS('invulblad opdrachtnemer'!I$33:I$52,'invulblad opdrachtnemer'!$D$33:$D$52,'Resultaat fictieve meerwaarde'!$C40,'invulblad opdrachtnemer'!$E$33:$E$52,'Resultaat fictieve meerwaarde'!$D40)</f>
        <v>0</v>
      </c>
      <c r="H40" s="76"/>
    </row>
    <row r="41" spans="3:9" s="3" customFormat="1" ht="15" customHeight="1" thickBot="1">
      <c r="C41" s="405" t="s">
        <v>62</v>
      </c>
      <c r="D41" s="88" t="s">
        <v>63</v>
      </c>
      <c r="E41" s="406">
        <v>0</v>
      </c>
      <c r="F41" s="413">
        <f t="shared" si="1"/>
        <v>0</v>
      </c>
      <c r="G41" s="87">
        <f>SUMIFS('invulblad opdrachtnemer'!I$33:I$52,'invulblad opdrachtnemer'!$D$33:$D$52,'Resultaat fictieve meerwaarde'!$C41,'invulblad opdrachtnemer'!$E$33:$E$52,'Resultaat fictieve meerwaarde'!$D41)</f>
        <v>0</v>
      </c>
      <c r="H41" s="76"/>
      <c r="I41" s="85"/>
    </row>
    <row r="42" spans="3:9" s="3" customFormat="1" ht="15" customHeight="1" thickBot="1">
      <c r="C42" s="81"/>
      <c r="D42" s="82"/>
      <c r="E42" s="83" t="s">
        <v>37</v>
      </c>
      <c r="F42" s="37">
        <f>SUM(F33:F41)</f>
        <v>0</v>
      </c>
      <c r="G42" s="38">
        <f>SUM(G33:G41)</f>
        <v>0</v>
      </c>
      <c r="H42" s="84"/>
    </row>
    <row r="43" spans="3:9" s="3" customFormat="1" ht="15" customHeight="1">
      <c r="C43" s="309"/>
      <c r="D43" s="310"/>
      <c r="E43" s="311" t="s">
        <v>64</v>
      </c>
      <c r="F43" s="312"/>
      <c r="G43" s="313">
        <f>'Invulblad inkoper'!C20</f>
        <v>150000</v>
      </c>
      <c r="H43" s="314"/>
    </row>
    <row r="44" spans="3:9" s="8" customFormat="1" ht="20.100000000000001" customHeight="1">
      <c r="C44" s="309"/>
      <c r="D44" s="315"/>
      <c r="E44" s="316" t="s">
        <v>65</v>
      </c>
      <c r="F44" s="317"/>
      <c r="G44" s="318">
        <f>IFERROR(((F42/G42)/10)*G43,0)</f>
        <v>0</v>
      </c>
      <c r="H44" s="319">
        <f>SUM(F44:G44)</f>
        <v>0</v>
      </c>
    </row>
    <row r="45" spans="3:9" s="8" customFormat="1" ht="20.100000000000001" customHeight="1">
      <c r="C45" s="320"/>
      <c r="D45" s="321"/>
      <c r="E45" s="322" t="s">
        <v>66</v>
      </c>
      <c r="F45" s="323"/>
      <c r="G45" s="324">
        <f>'Invulblad inkoper'!C21</f>
        <v>0</v>
      </c>
      <c r="H45" s="325"/>
    </row>
    <row r="46" spans="3:9" s="8" customFormat="1" ht="20.100000000000001" customHeight="1">
      <c r="C46" s="309"/>
      <c r="D46" s="315"/>
      <c r="E46" s="316" t="s">
        <v>67</v>
      </c>
      <c r="F46" s="326"/>
      <c r="G46" s="402">
        <f>IFERROR((SUM(G33:G35)/SUM(G33:G41)),0)</f>
        <v>0</v>
      </c>
      <c r="H46" s="327"/>
    </row>
    <row r="47" spans="3:9" s="8" customFormat="1" ht="20.100000000000001" customHeight="1">
      <c r="C47" s="309"/>
      <c r="D47" s="315"/>
      <c r="E47" s="316" t="s">
        <v>68</v>
      </c>
      <c r="F47" s="328"/>
      <c r="G47" s="318">
        <f>G45*(Techniek!J105/100)</f>
        <v>0</v>
      </c>
      <c r="H47" s="319">
        <f>G47</f>
        <v>0</v>
      </c>
    </row>
    <row r="48" spans="3:9" s="8" customFormat="1" ht="20.100000000000001" customHeight="1">
      <c r="C48" s="320"/>
      <c r="D48" s="321"/>
      <c r="E48" s="322" t="s">
        <v>69</v>
      </c>
      <c r="F48" s="329"/>
      <c r="G48" s="324">
        <f>G43+G45</f>
        <v>150000</v>
      </c>
      <c r="H48" s="325"/>
    </row>
    <row r="49" spans="3:15" s="8" customFormat="1" ht="20.100000000000001" customHeight="1" thickBot="1">
      <c r="C49" s="330"/>
      <c r="D49" s="331"/>
      <c r="E49" s="332" t="s">
        <v>70</v>
      </c>
      <c r="F49" s="333"/>
      <c r="G49" s="334">
        <f>G44+G47</f>
        <v>0</v>
      </c>
      <c r="H49" s="335">
        <f>SUM(F49:G49)</f>
        <v>0</v>
      </c>
    </row>
    <row r="50" spans="3:15" s="3" customFormat="1" ht="15" customHeight="1">
      <c r="K50" s="431"/>
    </row>
    <row r="51" spans="3:15" s="3" customFormat="1" ht="15" customHeight="1">
      <c r="C51"/>
      <c r="D51" s="6"/>
      <c r="E51" s="6"/>
      <c r="F51" s="6"/>
      <c r="G51" s="6"/>
      <c r="H51" s="6"/>
      <c r="I51" s="6"/>
      <c r="J51" s="6"/>
      <c r="K51" s="6"/>
      <c r="L51" s="69"/>
      <c r="N51" s="431"/>
      <c r="O51" s="431"/>
    </row>
    <row r="52" spans="3:15" s="3" customFormat="1" ht="15" customHeight="1">
      <c r="K52" s="431"/>
      <c r="L52" s="431"/>
      <c r="M52" s="431"/>
    </row>
    <row r="53" spans="3:15" s="3" customFormat="1" ht="10.15" customHeight="1">
      <c r="K53" s="431"/>
      <c r="L53" s="431"/>
      <c r="M53" s="431"/>
    </row>
    <row r="54" spans="3:15" s="3" customFormat="1" ht="15" customHeight="1">
      <c r="K54" s="431"/>
      <c r="L54" s="431"/>
      <c r="M54" s="431"/>
    </row>
    <row r="55" spans="3:15" s="3" customFormat="1" ht="10.15" customHeight="1"/>
    <row r="56" spans="3:15" s="3" customFormat="1" ht="15" customHeight="1"/>
    <row r="57" spans="3:15" s="3" customFormat="1" ht="10.15" customHeight="1"/>
    <row r="58" spans="3:15" s="3" customFormat="1" ht="15" customHeight="1">
      <c r="I58" s="93"/>
      <c r="K58" s="431"/>
    </row>
    <row r="59" spans="3:15" s="3" customFormat="1" ht="10.15" customHeight="1">
      <c r="I59" s="93"/>
      <c r="K59" s="431"/>
    </row>
    <row r="60" spans="3:15" s="3" customFormat="1" ht="135" customHeight="1">
      <c r="I60" s="93"/>
      <c r="K60" s="431"/>
    </row>
    <row r="61" spans="3:15" s="3" customFormat="1" ht="15" customHeight="1">
      <c r="I61" s="93"/>
      <c r="K61" s="431"/>
    </row>
    <row r="62" spans="3:15" s="3" customFormat="1" ht="10.15" customHeight="1">
      <c r="I62" s="93"/>
      <c r="K62" s="431"/>
    </row>
    <row r="63" spans="3:15" s="3" customFormat="1" ht="15" customHeight="1">
      <c r="I63" s="93"/>
      <c r="K63" s="431"/>
    </row>
    <row r="64" spans="3:15" s="3" customFormat="1" ht="10.15" customHeight="1">
      <c r="I64" s="93"/>
      <c r="K64" s="431"/>
    </row>
    <row r="65" spans="9:11" s="3" customFormat="1" ht="54" customHeight="1">
      <c r="I65" s="93"/>
      <c r="K65" s="431"/>
    </row>
    <row r="66" spans="9:11" s="3" customFormat="1" ht="10.15" customHeight="1">
      <c r="I66" s="93"/>
      <c r="K66" s="431"/>
    </row>
    <row r="67" spans="9:11" s="3" customFormat="1" ht="15" customHeight="1">
      <c r="I67" s="93"/>
      <c r="K67" s="431"/>
    </row>
    <row r="68" spans="9:11" ht="10.15" customHeight="1">
      <c r="I68" s="93"/>
    </row>
    <row r="69" spans="9:11" ht="15" customHeight="1">
      <c r="I69" s="93"/>
    </row>
    <row r="70" spans="9:11">
      <c r="I70" s="93"/>
    </row>
    <row r="71" spans="9:11" ht="15" customHeight="1">
      <c r="I71" s="93"/>
    </row>
    <row r="72" spans="9:11">
      <c r="I72" s="93"/>
    </row>
  </sheetData>
  <sheetProtection formatCells="0" formatColumns="0" formatRows="0" insertColumns="0" insertRows="0" sort="0" autoFilter="0" pivotTables="0"/>
  <pageMargins left="0.7" right="0.7" top="0.75" bottom="0.75" header="0.3" footer="0.3"/>
  <pageSetup paperSize="9" scale="71" orientation="portrait" r:id="rId1"/>
  <ignoredErrors>
    <ignoredError sqref="F24 F30:G30 F29 F32 G14"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8"/>
    <pageSetUpPr fitToPage="1"/>
  </sheetPr>
  <dimension ref="B2:I67"/>
  <sheetViews>
    <sheetView showGridLines="0" zoomScale="110" zoomScaleNormal="110" workbookViewId="0">
      <selection activeCell="E13" sqref="E13"/>
    </sheetView>
  </sheetViews>
  <sheetFormatPr defaultColWidth="9.28515625" defaultRowHeight="15"/>
  <cols>
    <col min="1" max="1" width="2.7109375" customWidth="1"/>
    <col min="2" max="2" width="2.7109375" style="196" customWidth="1"/>
    <col min="3" max="3" width="49.42578125" customWidth="1"/>
    <col min="4" max="4" width="19.42578125" customWidth="1"/>
    <col min="5" max="5" width="31.28515625" style="90" customWidth="1"/>
    <col min="6" max="7" width="16.5703125" customWidth="1"/>
    <col min="8" max="8" width="2.7109375" customWidth="1"/>
    <col min="9" max="9" width="16.140625" customWidth="1"/>
    <col min="10" max="10" width="13.5703125" bestFit="1" customWidth="1"/>
  </cols>
  <sheetData>
    <row r="2" spans="2:9" ht="19.5" thickBot="1">
      <c r="C2" s="2" t="s">
        <v>71</v>
      </c>
    </row>
    <row r="3" spans="2:9" ht="15" customHeight="1">
      <c r="B3" s="197"/>
      <c r="D3" s="435" t="s">
        <v>72</v>
      </c>
      <c r="E3" s="436"/>
      <c r="F3" s="436"/>
      <c r="G3" s="436"/>
      <c r="H3" s="437"/>
    </row>
    <row r="4" spans="2:9" ht="15" customHeight="1" thickBot="1">
      <c r="B4" s="197"/>
      <c r="C4" s="2" t="s">
        <v>73</v>
      </c>
      <c r="D4" s="441"/>
      <c r="E4" s="442"/>
      <c r="F4" s="442"/>
      <c r="G4" s="442"/>
      <c r="H4" s="443"/>
    </row>
    <row r="5" spans="2:9" ht="15" customHeight="1">
      <c r="B5" s="197"/>
    </row>
    <row r="6" spans="2:9" ht="26.45" customHeight="1">
      <c r="C6" s="340" t="s">
        <v>27</v>
      </c>
      <c r="D6" s="447"/>
      <c r="E6" s="448"/>
      <c r="F6" s="3"/>
      <c r="G6" s="3"/>
    </row>
    <row r="7" spans="2:9" ht="15" customHeight="1" thickBot="1">
      <c r="B7" s="197"/>
      <c r="D7" s="6"/>
      <c r="E7" s="414"/>
      <c r="F7" s="6"/>
      <c r="G7" s="6"/>
    </row>
    <row r="8" spans="2:9" s="27" customFormat="1" ht="50.1" customHeight="1" thickBot="1">
      <c r="B8" s="197"/>
      <c r="C8" s="256" t="str">
        <f>'Resultaat fictieve meerwaarde'!C12</f>
        <v>BOUWWERKTUIGEN (A1, A2, B3)</v>
      </c>
      <c r="D8" s="449" t="s">
        <v>74</v>
      </c>
      <c r="E8" s="449"/>
      <c r="F8" s="449"/>
      <c r="G8" s="450"/>
      <c r="I8" s="273"/>
    </row>
    <row r="9" spans="2:9" s="27" customFormat="1" ht="61.5" thickBot="1">
      <c r="B9" s="197"/>
      <c r="C9" s="274" t="s">
        <v>75</v>
      </c>
      <c r="D9" s="275" t="s">
        <v>32</v>
      </c>
      <c r="E9" s="415" t="s">
        <v>33</v>
      </c>
      <c r="F9" s="276" t="s">
        <v>76</v>
      </c>
      <c r="G9" s="277" t="s">
        <v>77</v>
      </c>
      <c r="I9" s="279" t="s">
        <v>78</v>
      </c>
    </row>
    <row r="10" spans="2:9" s="27" customFormat="1" ht="15" customHeight="1">
      <c r="B10" s="198">
        <v>1</v>
      </c>
      <c r="C10" s="22"/>
      <c r="D10" s="23"/>
      <c r="E10" s="53"/>
      <c r="F10" s="48"/>
      <c r="G10" s="229"/>
      <c r="I10" s="395">
        <f>G10</f>
        <v>0</v>
      </c>
    </row>
    <row r="11" spans="2:9" s="27" customFormat="1" ht="15" customHeight="1">
      <c r="B11" s="198">
        <v>2</v>
      </c>
      <c r="C11" s="22"/>
      <c r="D11" s="23"/>
      <c r="E11" s="53"/>
      <c r="F11" s="55"/>
      <c r="G11" s="230"/>
      <c r="I11" s="396">
        <f t="shared" ref="I11:I52" si="0">G11</f>
        <v>0</v>
      </c>
    </row>
    <row r="12" spans="2:9" s="27" customFormat="1" ht="15" customHeight="1">
      <c r="B12" s="198">
        <v>3</v>
      </c>
      <c r="C12" s="22"/>
      <c r="D12" s="23"/>
      <c r="E12" s="53"/>
      <c r="F12" s="55"/>
      <c r="G12" s="230"/>
      <c r="I12" s="396">
        <f t="shared" si="0"/>
        <v>0</v>
      </c>
    </row>
    <row r="13" spans="2:9" s="27" customFormat="1" ht="15" customHeight="1">
      <c r="B13" s="198">
        <v>4</v>
      </c>
      <c r="C13" s="22"/>
      <c r="D13" s="23"/>
      <c r="E13" s="53"/>
      <c r="F13" s="55"/>
      <c r="G13" s="230"/>
      <c r="I13" s="396">
        <f t="shared" si="0"/>
        <v>0</v>
      </c>
    </row>
    <row r="14" spans="2:9" s="27" customFormat="1" ht="15" customHeight="1">
      <c r="B14" s="198">
        <v>5</v>
      </c>
      <c r="C14" s="22"/>
      <c r="D14" s="23"/>
      <c r="E14" s="53"/>
      <c r="F14" s="55"/>
      <c r="G14" s="230"/>
      <c r="I14" s="396">
        <f t="shared" si="0"/>
        <v>0</v>
      </c>
    </row>
    <row r="15" spans="2:9" s="27" customFormat="1" ht="15" customHeight="1">
      <c r="B15" s="198">
        <v>6</v>
      </c>
      <c r="C15" s="22"/>
      <c r="D15" s="23"/>
      <c r="E15" s="53"/>
      <c r="F15" s="55"/>
      <c r="G15" s="230"/>
      <c r="I15" s="396">
        <f t="shared" si="0"/>
        <v>0</v>
      </c>
    </row>
    <row r="16" spans="2:9" s="27" customFormat="1" ht="15" customHeight="1">
      <c r="B16" s="198">
        <v>7</v>
      </c>
      <c r="C16" s="22"/>
      <c r="D16" s="23"/>
      <c r="E16" s="53"/>
      <c r="F16" s="55"/>
      <c r="G16" s="230"/>
      <c r="I16" s="396">
        <f t="shared" si="0"/>
        <v>0</v>
      </c>
    </row>
    <row r="17" spans="2:9" s="27" customFormat="1" ht="15" customHeight="1">
      <c r="B17" s="198">
        <v>8</v>
      </c>
      <c r="C17" s="22"/>
      <c r="D17" s="23"/>
      <c r="E17" s="53"/>
      <c r="F17" s="55"/>
      <c r="G17" s="230"/>
      <c r="I17" s="396">
        <f t="shared" si="0"/>
        <v>0</v>
      </c>
    </row>
    <row r="18" spans="2:9" s="27" customFormat="1" ht="15" customHeight="1">
      <c r="B18" s="198">
        <v>9</v>
      </c>
      <c r="C18" s="22"/>
      <c r="D18" s="23"/>
      <c r="E18" s="53"/>
      <c r="F18" s="55"/>
      <c r="G18" s="230"/>
      <c r="I18" s="396">
        <f t="shared" si="0"/>
        <v>0</v>
      </c>
    </row>
    <row r="19" spans="2:9" s="27" customFormat="1" ht="15" customHeight="1">
      <c r="B19" s="198">
        <v>10</v>
      </c>
      <c r="C19" s="61"/>
      <c r="D19" s="23"/>
      <c r="E19" s="195"/>
      <c r="F19" s="55"/>
      <c r="G19" s="230"/>
      <c r="I19" s="396">
        <f t="shared" si="0"/>
        <v>0</v>
      </c>
    </row>
    <row r="20" spans="2:9" s="27" customFormat="1" ht="15" customHeight="1">
      <c r="B20" s="198">
        <v>11</v>
      </c>
      <c r="C20" s="22"/>
      <c r="D20" s="199"/>
      <c r="E20" s="53"/>
      <c r="F20" s="49"/>
      <c r="G20" s="231"/>
      <c r="I20" s="397">
        <f t="shared" si="0"/>
        <v>0</v>
      </c>
    </row>
    <row r="21" spans="2:9" s="27" customFormat="1" ht="15" customHeight="1">
      <c r="B21" s="198">
        <v>12</v>
      </c>
      <c r="C21" s="22"/>
      <c r="D21" s="23"/>
      <c r="E21" s="53"/>
      <c r="F21" s="55"/>
      <c r="G21" s="230"/>
      <c r="I21" s="396">
        <f t="shared" si="0"/>
        <v>0</v>
      </c>
    </row>
    <row r="22" spans="2:9" s="27" customFormat="1" ht="15" customHeight="1">
      <c r="B22" s="198">
        <v>13</v>
      </c>
      <c r="C22" s="22"/>
      <c r="D22" s="23"/>
      <c r="E22" s="53"/>
      <c r="F22" s="55"/>
      <c r="G22" s="230"/>
      <c r="I22" s="396">
        <f t="shared" si="0"/>
        <v>0</v>
      </c>
    </row>
    <row r="23" spans="2:9" s="27" customFormat="1" ht="15" customHeight="1">
      <c r="B23" s="198">
        <v>14</v>
      </c>
      <c r="C23" s="22"/>
      <c r="D23" s="23"/>
      <c r="E23" s="53"/>
      <c r="F23" s="55"/>
      <c r="G23" s="230"/>
      <c r="I23" s="396">
        <f t="shared" si="0"/>
        <v>0</v>
      </c>
    </row>
    <row r="24" spans="2:9" s="27" customFormat="1" ht="15" customHeight="1">
      <c r="B24" s="198">
        <v>15</v>
      </c>
      <c r="C24" s="22"/>
      <c r="D24" s="23"/>
      <c r="E24" s="53"/>
      <c r="F24" s="55"/>
      <c r="G24" s="230"/>
      <c r="I24" s="396">
        <f t="shared" si="0"/>
        <v>0</v>
      </c>
    </row>
    <row r="25" spans="2:9" s="27" customFormat="1" ht="15" customHeight="1">
      <c r="B25" s="198">
        <v>16</v>
      </c>
      <c r="C25" s="22"/>
      <c r="D25" s="23"/>
      <c r="E25" s="53"/>
      <c r="F25" s="55"/>
      <c r="G25" s="230"/>
      <c r="I25" s="396">
        <f t="shared" si="0"/>
        <v>0</v>
      </c>
    </row>
    <row r="26" spans="2:9" s="27" customFormat="1" ht="15" customHeight="1">
      <c r="B26" s="198">
        <v>17</v>
      </c>
      <c r="C26" s="22"/>
      <c r="D26" s="23"/>
      <c r="E26" s="53"/>
      <c r="F26" s="55"/>
      <c r="G26" s="230"/>
      <c r="I26" s="396">
        <f t="shared" si="0"/>
        <v>0</v>
      </c>
    </row>
    <row r="27" spans="2:9" s="27" customFormat="1" ht="15" customHeight="1">
      <c r="B27" s="198">
        <v>18</v>
      </c>
      <c r="C27" s="22"/>
      <c r="D27" s="23"/>
      <c r="E27" s="53"/>
      <c r="F27" s="55"/>
      <c r="G27" s="230"/>
      <c r="I27" s="396">
        <f t="shared" si="0"/>
        <v>0</v>
      </c>
    </row>
    <row r="28" spans="2:9" s="27" customFormat="1" ht="15" customHeight="1">
      <c r="B28" s="198">
        <v>19</v>
      </c>
      <c r="C28" s="22"/>
      <c r="D28" s="23"/>
      <c r="E28" s="53"/>
      <c r="F28" s="55"/>
      <c r="G28" s="230"/>
      <c r="I28" s="396">
        <f t="shared" si="0"/>
        <v>0</v>
      </c>
    </row>
    <row r="29" spans="2:9" s="27" customFormat="1" ht="15" customHeight="1" thickBot="1">
      <c r="B29" s="198">
        <v>20</v>
      </c>
      <c r="C29" s="45"/>
      <c r="D29" s="24"/>
      <c r="E29" s="54"/>
      <c r="F29" s="50"/>
      <c r="G29" s="232"/>
      <c r="I29" s="398">
        <f t="shared" si="0"/>
        <v>0</v>
      </c>
    </row>
    <row r="30" spans="2:9" ht="15" customHeight="1" thickBot="1">
      <c r="B30" s="197"/>
      <c r="C30" s="98"/>
      <c r="D30" s="99"/>
      <c r="E30" s="416"/>
      <c r="F30" s="98"/>
      <c r="G30" s="98"/>
    </row>
    <row r="31" spans="2:9" s="27" customFormat="1" ht="63.75" customHeight="1" thickBot="1">
      <c r="B31" s="197"/>
      <c r="C31" s="400" t="str">
        <f>'Resultaat fictieve meerwaarde'!C31</f>
        <v>BOUWVOERTUIGEN EN TRANSPORTMIDDELEN (N1, N2, N3)</v>
      </c>
      <c r="D31" s="451" t="s">
        <v>79</v>
      </c>
      <c r="E31" s="451"/>
      <c r="F31" s="451"/>
      <c r="G31" s="452"/>
      <c r="I31" s="273">
        <f t="shared" si="0"/>
        <v>0</v>
      </c>
    </row>
    <row r="32" spans="2:9" s="27" customFormat="1" ht="61.5" thickBot="1">
      <c r="B32" s="197"/>
      <c r="C32" s="274" t="s">
        <v>80</v>
      </c>
      <c r="D32" s="275" t="s">
        <v>32</v>
      </c>
      <c r="E32" s="417" t="s">
        <v>33</v>
      </c>
      <c r="F32" s="276" t="s">
        <v>76</v>
      </c>
      <c r="G32" s="277" t="s">
        <v>78</v>
      </c>
      <c r="I32" s="279" t="s">
        <v>78</v>
      </c>
    </row>
    <row r="33" spans="2:9" s="27" customFormat="1" ht="15" customHeight="1">
      <c r="B33" s="198">
        <v>1</v>
      </c>
      <c r="C33" s="22"/>
      <c r="D33" s="58"/>
      <c r="E33" s="418"/>
      <c r="F33" s="48"/>
      <c r="G33" s="229"/>
      <c r="I33" s="399">
        <f t="shared" si="0"/>
        <v>0</v>
      </c>
    </row>
    <row r="34" spans="2:9" s="27" customFormat="1" ht="15" customHeight="1">
      <c r="B34" s="198">
        <v>2</v>
      </c>
      <c r="C34" s="22"/>
      <c r="D34" s="59"/>
      <c r="E34" s="195"/>
      <c r="F34" s="55"/>
      <c r="G34" s="230"/>
      <c r="I34" s="396">
        <f t="shared" si="0"/>
        <v>0</v>
      </c>
    </row>
    <row r="35" spans="2:9" s="27" customFormat="1" ht="15" customHeight="1">
      <c r="B35" s="198">
        <v>3</v>
      </c>
      <c r="C35" s="22"/>
      <c r="D35" s="59"/>
      <c r="E35" s="195"/>
      <c r="F35" s="55"/>
      <c r="G35" s="230"/>
      <c r="I35" s="396">
        <f t="shared" si="0"/>
        <v>0</v>
      </c>
    </row>
    <row r="36" spans="2:9" s="27" customFormat="1" ht="15" customHeight="1">
      <c r="B36" s="198">
        <v>4</v>
      </c>
      <c r="C36" s="61"/>
      <c r="D36" s="59"/>
      <c r="E36" s="195"/>
      <c r="F36" s="55"/>
      <c r="G36" s="230"/>
      <c r="I36" s="396">
        <f t="shared" si="0"/>
        <v>0</v>
      </c>
    </row>
    <row r="37" spans="2:9" s="27" customFormat="1" ht="15" customHeight="1">
      <c r="B37" s="198">
        <v>5</v>
      </c>
      <c r="C37" s="22"/>
      <c r="D37" s="59"/>
      <c r="E37" s="195"/>
      <c r="F37" s="55"/>
      <c r="G37" s="230"/>
      <c r="I37" s="396">
        <f t="shared" si="0"/>
        <v>0</v>
      </c>
    </row>
    <row r="38" spans="2:9" s="27" customFormat="1" ht="15" customHeight="1">
      <c r="B38" s="198">
        <v>6</v>
      </c>
      <c r="C38" s="22"/>
      <c r="D38" s="59"/>
      <c r="E38" s="195"/>
      <c r="F38" s="55"/>
      <c r="G38" s="230"/>
      <c r="I38" s="396">
        <f t="shared" si="0"/>
        <v>0</v>
      </c>
    </row>
    <row r="39" spans="2:9" s="27" customFormat="1" ht="15" customHeight="1">
      <c r="B39" s="198">
        <v>7</v>
      </c>
      <c r="C39" s="22"/>
      <c r="D39" s="59"/>
      <c r="E39" s="195"/>
      <c r="F39" s="55"/>
      <c r="G39" s="230"/>
      <c r="I39" s="396">
        <f t="shared" si="0"/>
        <v>0</v>
      </c>
    </row>
    <row r="40" spans="2:9" s="27" customFormat="1" ht="15" customHeight="1">
      <c r="B40" s="198">
        <v>8</v>
      </c>
      <c r="C40" s="22"/>
      <c r="D40" s="59"/>
      <c r="E40" s="195"/>
      <c r="F40" s="55"/>
      <c r="G40" s="230"/>
      <c r="I40" s="396">
        <f t="shared" si="0"/>
        <v>0</v>
      </c>
    </row>
    <row r="41" spans="2:9" s="27" customFormat="1" ht="15" customHeight="1">
      <c r="B41" s="198">
        <v>9</v>
      </c>
      <c r="C41" s="22"/>
      <c r="D41" s="59"/>
      <c r="E41" s="195"/>
      <c r="F41" s="55"/>
      <c r="G41" s="230"/>
      <c r="I41" s="396">
        <f t="shared" si="0"/>
        <v>0</v>
      </c>
    </row>
    <row r="42" spans="2:9" s="27" customFormat="1" ht="15" customHeight="1">
      <c r="B42" s="198">
        <v>10</v>
      </c>
      <c r="C42" s="22"/>
      <c r="D42" s="59"/>
      <c r="E42" s="195"/>
      <c r="F42" s="55"/>
      <c r="G42" s="230"/>
      <c r="I42" s="396">
        <f t="shared" si="0"/>
        <v>0</v>
      </c>
    </row>
    <row r="43" spans="2:9" s="27" customFormat="1" ht="15" customHeight="1">
      <c r="B43" s="198">
        <v>11</v>
      </c>
      <c r="C43" s="22"/>
      <c r="D43" s="59"/>
      <c r="E43" s="195"/>
      <c r="F43" s="55"/>
      <c r="G43" s="230"/>
      <c r="I43" s="397">
        <f t="shared" si="0"/>
        <v>0</v>
      </c>
    </row>
    <row r="44" spans="2:9" s="27" customFormat="1" ht="15" customHeight="1">
      <c r="B44" s="198">
        <v>12</v>
      </c>
      <c r="C44" s="22"/>
      <c r="D44" s="59"/>
      <c r="E44" s="195"/>
      <c r="F44" s="55"/>
      <c r="G44" s="230"/>
      <c r="I44" s="396">
        <f t="shared" si="0"/>
        <v>0</v>
      </c>
    </row>
    <row r="45" spans="2:9" s="27" customFormat="1" ht="15" customHeight="1">
      <c r="B45" s="198">
        <v>13</v>
      </c>
      <c r="C45" s="22"/>
      <c r="D45" s="59"/>
      <c r="E45" s="195"/>
      <c r="F45" s="55"/>
      <c r="G45" s="230"/>
      <c r="I45" s="396">
        <f t="shared" si="0"/>
        <v>0</v>
      </c>
    </row>
    <row r="46" spans="2:9" s="27" customFormat="1" ht="15" customHeight="1">
      <c r="B46" s="198">
        <v>14</v>
      </c>
      <c r="C46" s="22"/>
      <c r="D46" s="59"/>
      <c r="E46" s="195"/>
      <c r="F46" s="55"/>
      <c r="G46" s="230"/>
      <c r="I46" s="396">
        <f t="shared" si="0"/>
        <v>0</v>
      </c>
    </row>
    <row r="47" spans="2:9" s="27" customFormat="1" ht="15" customHeight="1">
      <c r="B47" s="198">
        <v>15</v>
      </c>
      <c r="C47" s="22"/>
      <c r="D47" s="59"/>
      <c r="E47" s="195"/>
      <c r="F47" s="55"/>
      <c r="G47" s="230"/>
      <c r="I47" s="396">
        <f t="shared" si="0"/>
        <v>0</v>
      </c>
    </row>
    <row r="48" spans="2:9" s="27" customFormat="1" ht="15" customHeight="1">
      <c r="B48" s="198">
        <v>16</v>
      </c>
      <c r="C48" s="22"/>
      <c r="D48" s="59"/>
      <c r="E48" s="195"/>
      <c r="F48" s="55"/>
      <c r="G48" s="230"/>
      <c r="I48" s="396">
        <f t="shared" si="0"/>
        <v>0</v>
      </c>
    </row>
    <row r="49" spans="2:9" s="27" customFormat="1" ht="15" customHeight="1">
      <c r="B49" s="198">
        <v>17</v>
      </c>
      <c r="C49" s="22"/>
      <c r="D49" s="59"/>
      <c r="E49" s="195"/>
      <c r="F49" s="55"/>
      <c r="G49" s="230"/>
      <c r="I49" s="396">
        <f t="shared" si="0"/>
        <v>0</v>
      </c>
    </row>
    <row r="50" spans="2:9" s="27" customFormat="1" ht="15" customHeight="1">
      <c r="B50" s="198">
        <v>18</v>
      </c>
      <c r="C50" s="22"/>
      <c r="D50" s="59"/>
      <c r="E50" s="195"/>
      <c r="F50" s="55"/>
      <c r="G50" s="230"/>
      <c r="I50" s="396">
        <f t="shared" si="0"/>
        <v>0</v>
      </c>
    </row>
    <row r="51" spans="2:9" s="27" customFormat="1" ht="15" customHeight="1">
      <c r="B51" s="198">
        <v>19</v>
      </c>
      <c r="C51" s="22"/>
      <c r="D51" s="59"/>
      <c r="E51" s="195"/>
      <c r="F51" s="55"/>
      <c r="G51" s="230"/>
      <c r="I51" s="396">
        <f t="shared" si="0"/>
        <v>0</v>
      </c>
    </row>
    <row r="52" spans="2:9" s="27" customFormat="1" ht="15" customHeight="1" thickBot="1">
      <c r="B52" s="198">
        <v>20</v>
      </c>
      <c r="C52" s="200"/>
      <c r="D52" s="60"/>
      <c r="E52" s="60"/>
      <c r="F52" s="50"/>
      <c r="G52" s="232"/>
      <c r="I52" s="398">
        <f t="shared" si="0"/>
        <v>0</v>
      </c>
    </row>
    <row r="53" spans="2:9" ht="15" customHeight="1">
      <c r="B53" s="197"/>
      <c r="C53" s="98"/>
      <c r="D53" s="99"/>
      <c r="E53" s="416"/>
      <c r="F53" s="98"/>
      <c r="G53" s="98"/>
    </row>
    <row r="54" spans="2:9" ht="15" customHeight="1">
      <c r="C54" s="90"/>
    </row>
    <row r="55" spans="2:9" ht="15" customHeight="1">
      <c r="C55" s="90"/>
    </row>
    <row r="56" spans="2:9" ht="15" customHeight="1">
      <c r="C56" s="90"/>
    </row>
    <row r="57" spans="2:9" ht="15" customHeight="1">
      <c r="C57" s="90"/>
    </row>
    <row r="58" spans="2:9" ht="15" customHeight="1">
      <c r="C58" s="90"/>
    </row>
    <row r="59" spans="2:9" ht="15" customHeight="1">
      <c r="C59" s="90"/>
    </row>
    <row r="60" spans="2:9" ht="15" customHeight="1">
      <c r="C60" s="90"/>
    </row>
    <row r="61" spans="2:9" ht="15" customHeight="1">
      <c r="D61" s="91"/>
      <c r="E61" s="4"/>
      <c r="F61" s="3"/>
      <c r="G61" s="3"/>
    </row>
    <row r="62" spans="2:9" ht="15" customHeight="1">
      <c r="C62" s="90" t="s">
        <v>81</v>
      </c>
      <c r="D62" s="223"/>
      <c r="E62" s="4"/>
      <c r="F62" s="3"/>
      <c r="G62" s="3"/>
    </row>
    <row r="63" spans="2:9" ht="15" customHeight="1">
      <c r="C63" s="90"/>
      <c r="D63" s="3"/>
      <c r="E63" s="4"/>
      <c r="F63" s="3"/>
      <c r="G63" s="3"/>
    </row>
    <row r="64" spans="2:9">
      <c r="C64" s="90" t="s">
        <v>82</v>
      </c>
      <c r="D64" s="63"/>
      <c r="E64" s="4"/>
      <c r="F64" s="3"/>
      <c r="G64" s="3"/>
    </row>
    <row r="65" spans="3:7">
      <c r="C65" s="90"/>
      <c r="D65" s="92"/>
      <c r="E65" s="4"/>
      <c r="F65" s="3"/>
      <c r="G65" s="3"/>
    </row>
    <row r="66" spans="3:7" ht="85.15" customHeight="1">
      <c r="C66" s="90" t="s">
        <v>83</v>
      </c>
      <c r="D66" s="62"/>
      <c r="E66" s="419"/>
      <c r="F66" s="222"/>
      <c r="G66" s="3"/>
    </row>
    <row r="67" spans="3:7">
      <c r="C67" s="90"/>
      <c r="D67" s="92"/>
      <c r="E67" s="4"/>
      <c r="F67" s="4"/>
      <c r="G67" s="3"/>
    </row>
  </sheetData>
  <sheetProtection formatCells="0" formatColumns="0" formatRows="0" insertColumns="0" insertRows="0" sort="0" autoFilter="0" pivotTables="0"/>
  <mergeCells count="4">
    <mergeCell ref="D3:H4"/>
    <mergeCell ref="D6:E6"/>
    <mergeCell ref="D8:G8"/>
    <mergeCell ref="D31:G31"/>
  </mergeCells>
  <phoneticPr fontId="17" type="noConversion"/>
  <dataValidations count="3">
    <dataValidation type="list" allowBlank="1" showInputMessage="1" showErrorMessage="1" sqref="F53:G53 F30:G30" xr:uid="{57EDA702-E0C0-47A8-B6E6-7C923C8D697A}">
      <formula1>"kleiner dan 8 kW, vanaf 8 t/m 18kW , vanaf 19kW t/m 55 kW, vanaf 56kW t/m 129kW, vanaf 130kW"</formula1>
    </dataValidation>
    <dataValidation type="list" allowBlank="1" showInputMessage="1" showErrorMessage="1" sqref="D62" xr:uid="{27D84ACE-D1EA-41B4-9D8A-FEEDAAE499C3}">
      <formula1>"ja,nee"</formula1>
    </dataValidation>
    <dataValidation type="whole" operator="greaterThan" allowBlank="1" showInputMessage="1" showErrorMessage="1" sqref="G10:H29 I10:I31 G33:I52" xr:uid="{8F9932AC-8061-417B-A1A8-E2ECA2532E33}">
      <formula1>0</formula1>
    </dataValidation>
  </dataValidations>
  <pageMargins left="0.7" right="0.7" top="0.75" bottom="0.75" header="0.3" footer="0.3"/>
  <pageSetup paperSize="9" scale="45" orientation="portrait" r:id="rId1"/>
  <drawing r:id="rId2"/>
  <extLst>
    <ext xmlns:x14="http://schemas.microsoft.com/office/spreadsheetml/2009/9/main" uri="{CCE6A557-97BC-4b89-ADB6-D9C93CAAB3DF}">
      <x14:dataValidations xmlns:xm="http://schemas.microsoft.com/office/excel/2006/main" count="7">
        <x14:dataValidation type="list" errorStyle="information" allowBlank="1" showInputMessage="1" showErrorMessage="1" errorTitle="Let op" error="Er staat een beperkt aantal voertuigen in het tabblad 'machinelijst SEB'._x000a_Staat het juiste voertuig er niet tussen? Gelieve eigen gegevens in te voeren." xr:uid="{D8BEB55F-D423-4AE8-97B0-5A00640F9197}">
          <x14:formula1>
            <xm:f>'machinelijst SEB'!$C$5:$C$83</xm:f>
          </x14:formula1>
          <xm:sqref>C10:C29</xm:sqref>
        </x14:dataValidation>
        <x14:dataValidation type="list" errorStyle="warning" allowBlank="1" showInputMessage="1" showErrorMessage="1" errorTitle="let op" error="Er staat een beperkt aantal voertuigen in het tabblad 'machinelijst SEB'._x000a_Staat het juiste voertuig er niet tussen? Gelieve eigen gegevens in te voeren." xr:uid="{DCD2DB66-5205-4199-903E-3B6DC2CED5DF}">
          <x14:formula1>
            <xm:f>'machinelijst SEB'!$C$85:$C$92</xm:f>
          </x14:formula1>
          <xm:sqref>C33:C52</xm:sqref>
        </x14:dataValidation>
        <x14:dataValidation type="list" allowBlank="1" showInputMessage="1" showErrorMessage="1" xr:uid="{D269CD1D-289B-480C-A702-87BA336E98B5}">
          <x14:formula1>
            <xm:f>'Subsidie OG'!$M$4:$M$8</xm:f>
          </x14:formula1>
          <xm:sqref>F10:F29 F33:F52</xm:sqref>
        </x14:dataValidation>
        <x14:dataValidation type="list" allowBlank="1" showInputMessage="1" showErrorMessage="1" xr:uid="{0BAF77E5-AD79-47CC-A116-7F1597C556E2}">
          <x14:formula1>
            <xm:f>'Resultaat fictieve meerwaarde'!$C$14:$C$21</xm:f>
          </x14:formula1>
          <xm:sqref>D10:D29</xm:sqref>
        </x14:dataValidation>
        <x14:dataValidation type="list" allowBlank="1" showInputMessage="1" showErrorMessage="1" xr:uid="{F32D13C1-10D5-4B2A-88AB-5E8E66A7DA75}">
          <x14:formula1>
            <xm:f>'Resultaat fictieve meerwaarde'!$D$14:$D$21</xm:f>
          </x14:formula1>
          <xm:sqref>E10:E29</xm:sqref>
        </x14:dataValidation>
        <x14:dataValidation type="list" allowBlank="1" showInputMessage="1" showErrorMessage="1" xr:uid="{D72A39E8-FD51-4443-B0C6-1FE6B70BFC21}">
          <x14:formula1>
            <xm:f>'Resultaat fictieve meerwaarde'!$C$33:$C$38</xm:f>
          </x14:formula1>
          <xm:sqref>D33:D52</xm:sqref>
        </x14:dataValidation>
        <x14:dataValidation type="list" allowBlank="1" showInputMessage="1" showErrorMessage="1" xr:uid="{BA69128D-52CF-4EAE-83FA-2174463ADED6}">
          <x14:formula1>
            <xm:f>'Resultaat fictieve meerwaarde'!$D$33:$D$41</xm:f>
          </x14:formula1>
          <xm:sqref>E33:E52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theme="8"/>
    <pageSetUpPr fitToPage="1"/>
  </sheetPr>
  <dimension ref="A1:AK69"/>
  <sheetViews>
    <sheetView showGridLines="0" zoomScale="90" zoomScaleNormal="90" workbookViewId="0">
      <selection activeCell="H6" sqref="H6"/>
    </sheetView>
  </sheetViews>
  <sheetFormatPr defaultColWidth="9.28515625" defaultRowHeight="15"/>
  <cols>
    <col min="1" max="1" width="2.7109375" style="109" customWidth="1"/>
    <col min="2" max="2" width="4.140625" customWidth="1"/>
    <col min="3" max="3" width="28.5703125" customWidth="1"/>
    <col min="4" max="5" width="16.5703125" customWidth="1"/>
    <col min="6" max="6" width="18" customWidth="1"/>
    <col min="7" max="7" width="16.5703125" style="57" customWidth="1"/>
    <col min="8" max="10" width="16.5703125" style="5" customWidth="1"/>
    <col min="11" max="12" width="16.5703125" style="57" customWidth="1"/>
    <col min="13" max="13" width="16.5703125" style="95" customWidth="1"/>
    <col min="14" max="15" width="4.5703125" style="95" customWidth="1"/>
    <col min="16" max="37" width="4.5703125" customWidth="1"/>
  </cols>
  <sheetData>
    <row r="1" spans="1:37" s="1" customFormat="1" ht="20.100000000000001" customHeight="1">
      <c r="C1" s="68">
        <f>'Resultaat fictieve meerwaarde'!C1</f>
        <v>0</v>
      </c>
      <c r="E1" s="453"/>
      <c r="F1" s="453"/>
      <c r="G1" s="56"/>
      <c r="K1" s="56"/>
      <c r="L1" s="56"/>
    </row>
    <row r="2" spans="1:37" s="3" customFormat="1" ht="15" customHeight="1">
      <c r="A2" s="8"/>
      <c r="C2" s="2" t="s">
        <v>84</v>
      </c>
      <c r="E2" s="453"/>
      <c r="F2" s="453"/>
      <c r="G2" s="431"/>
      <c r="K2" s="431"/>
      <c r="L2" s="431"/>
      <c r="O2" s="431"/>
      <c r="P2" s="431"/>
      <c r="Y2" s="431"/>
      <c r="Z2" s="431"/>
    </row>
    <row r="3" spans="1:37" s="3" customFormat="1" ht="15" customHeight="1">
      <c r="A3" s="8"/>
      <c r="C3" s="10"/>
      <c r="G3" s="431"/>
      <c r="H3"/>
      <c r="K3" s="431"/>
      <c r="L3" s="431"/>
      <c r="O3" s="431"/>
      <c r="P3" s="431"/>
      <c r="Y3" s="431"/>
      <c r="Z3" s="431"/>
    </row>
    <row r="4" spans="1:37" s="3" customFormat="1" ht="15" customHeight="1">
      <c r="A4" s="8"/>
      <c r="C4" s="10" t="s">
        <v>73</v>
      </c>
      <c r="D4" s="97" t="s">
        <v>85</v>
      </c>
      <c r="E4" s="97"/>
      <c r="F4" s="97"/>
      <c r="G4" s="97"/>
      <c r="H4" s="97"/>
      <c r="I4" s="97"/>
      <c r="J4" s="97"/>
      <c r="K4" s="431"/>
      <c r="L4" s="431"/>
      <c r="N4" s="101"/>
      <c r="O4" s="431"/>
      <c r="P4" s="431"/>
      <c r="Y4" s="431"/>
      <c r="Z4" s="431"/>
    </row>
    <row r="5" spans="1:37" s="3" customFormat="1" ht="15" customHeight="1">
      <c r="A5" s="8"/>
      <c r="C5" s="10"/>
      <c r="G5" s="431"/>
      <c r="K5" s="431"/>
      <c r="L5" s="431"/>
      <c r="M5" s="431"/>
      <c r="N5" s="102"/>
      <c r="O5" s="431"/>
      <c r="P5" s="431"/>
      <c r="Y5" s="431"/>
      <c r="Z5" s="431"/>
    </row>
    <row r="6" spans="1:37" s="3" customFormat="1" ht="15" customHeight="1">
      <c r="A6" s="8"/>
      <c r="C6" s="10" t="s">
        <v>86</v>
      </c>
      <c r="D6" s="3" t="str">
        <f>IF('invulblad opdrachtnemer'!D6="","",'invulblad opdrachtnemer'!D6)</f>
        <v/>
      </c>
      <c r="G6" s="431"/>
      <c r="K6" s="431"/>
      <c r="L6" s="431"/>
      <c r="N6" s="102"/>
      <c r="P6" s="69"/>
      <c r="Y6" s="431"/>
      <c r="Z6" s="431"/>
    </row>
    <row r="7" spans="1:37" s="3" customFormat="1" ht="15" customHeight="1" thickBot="1">
      <c r="A7" s="8"/>
      <c r="C7"/>
      <c r="D7" s="6"/>
      <c r="E7" s="6"/>
      <c r="F7" s="6"/>
      <c r="G7" s="431"/>
      <c r="H7" s="6"/>
      <c r="I7" s="6"/>
      <c r="J7" s="6"/>
      <c r="K7" s="6"/>
      <c r="L7" s="6"/>
      <c r="M7" s="6"/>
      <c r="N7" s="6"/>
      <c r="O7" s="6"/>
      <c r="P7" s="69"/>
      <c r="Y7" s="431"/>
      <c r="Z7" s="431"/>
    </row>
    <row r="8" spans="1:37" s="3" customFormat="1" ht="32.1" customHeight="1" thickBot="1">
      <c r="A8" s="8"/>
      <c r="C8" s="256" t="str">
        <f>'Resultaat fictieve meerwaarde'!C12</f>
        <v>BOUWWERKTUIGEN (A1, A2, B3)</v>
      </c>
      <c r="D8" s="257"/>
      <c r="E8" s="257"/>
      <c r="F8" s="257"/>
      <c r="G8" s="454" t="s">
        <v>87</v>
      </c>
      <c r="H8" s="455"/>
      <c r="I8" s="455"/>
      <c r="J8" s="455"/>
      <c r="K8" s="456"/>
      <c r="L8" s="454" t="s">
        <v>88</v>
      </c>
      <c r="M8" s="456"/>
      <c r="N8" s="282" t="s">
        <v>89</v>
      </c>
      <c r="O8" s="283"/>
      <c r="P8" s="283"/>
      <c r="Q8" s="283"/>
      <c r="R8" s="457" t="s">
        <v>90</v>
      </c>
      <c r="S8" s="457"/>
      <c r="T8" s="457"/>
      <c r="U8" s="457"/>
      <c r="V8" s="457"/>
      <c r="W8" s="457"/>
      <c r="X8" s="457"/>
      <c r="Y8" s="458"/>
      <c r="Z8" s="282"/>
      <c r="AA8" s="283"/>
      <c r="AB8" s="283"/>
      <c r="AC8" s="283"/>
      <c r="AD8" s="283"/>
      <c r="AE8" s="258"/>
      <c r="AF8" s="257"/>
      <c r="AG8" s="283"/>
      <c r="AH8" s="283"/>
      <c r="AI8" s="283"/>
      <c r="AJ8" s="283"/>
      <c r="AK8" s="284"/>
    </row>
    <row r="9" spans="1:37" s="25" customFormat="1" ht="32.1" customHeight="1" thickBot="1">
      <c r="A9" s="103"/>
      <c r="C9" s="285" t="s">
        <v>91</v>
      </c>
      <c r="D9" s="286" t="s">
        <v>32</v>
      </c>
      <c r="E9" s="287" t="s">
        <v>33</v>
      </c>
      <c r="F9" s="288" t="s">
        <v>76</v>
      </c>
      <c r="G9" s="428" t="s">
        <v>92</v>
      </c>
      <c r="H9" s="289" t="s">
        <v>93</v>
      </c>
      <c r="I9" s="289" t="s">
        <v>94</v>
      </c>
      <c r="J9" s="288" t="s">
        <v>95</v>
      </c>
      <c r="K9" s="290" t="s">
        <v>96</v>
      </c>
      <c r="L9" s="380" t="s">
        <v>97</v>
      </c>
      <c r="M9" s="277" t="s">
        <v>98</v>
      </c>
      <c r="N9" s="291" t="s">
        <v>99</v>
      </c>
      <c r="O9" s="292" t="s">
        <v>100</v>
      </c>
      <c r="P9" s="293" t="s">
        <v>101</v>
      </c>
      <c r="Q9" s="294" t="s">
        <v>102</v>
      </c>
      <c r="R9" s="295" t="s">
        <v>103</v>
      </c>
      <c r="S9" s="293" t="s">
        <v>104</v>
      </c>
      <c r="T9" s="296" t="s">
        <v>105</v>
      </c>
      <c r="U9" s="295" t="s">
        <v>106</v>
      </c>
      <c r="V9" s="293" t="s">
        <v>107</v>
      </c>
      <c r="W9" s="296" t="s">
        <v>108</v>
      </c>
      <c r="X9" s="295" t="s">
        <v>109</v>
      </c>
      <c r="Y9" s="297" t="s">
        <v>110</v>
      </c>
      <c r="Z9" s="291" t="s">
        <v>99</v>
      </c>
      <c r="AA9" s="292" t="s">
        <v>100</v>
      </c>
      <c r="AB9" s="293" t="s">
        <v>101</v>
      </c>
      <c r="AC9" s="294" t="s">
        <v>102</v>
      </c>
      <c r="AD9" s="295" t="s">
        <v>103</v>
      </c>
      <c r="AE9" s="293" t="s">
        <v>104</v>
      </c>
      <c r="AF9" s="296" t="s">
        <v>105</v>
      </c>
      <c r="AG9" s="295" t="s">
        <v>106</v>
      </c>
      <c r="AH9" s="293" t="s">
        <v>107</v>
      </c>
      <c r="AI9" s="296" t="s">
        <v>108</v>
      </c>
      <c r="AJ9" s="295" t="s">
        <v>109</v>
      </c>
      <c r="AK9" s="297" t="s">
        <v>110</v>
      </c>
    </row>
    <row r="10" spans="1:37" s="3" customFormat="1" ht="15" customHeight="1">
      <c r="A10" s="47"/>
      <c r="B10" s="3">
        <v>1</v>
      </c>
      <c r="C10" s="28" t="str">
        <f>IF('invulblad opdrachtnemer'!C10="","",'invulblad opdrachtnemer'!C10)</f>
        <v/>
      </c>
      <c r="D10" s="40" t="str">
        <f>IF('invulblad opdrachtnemer'!D10="","",'invulblad opdrachtnemer'!D10)</f>
        <v/>
      </c>
      <c r="E10" s="46" t="str">
        <f>IF('invulblad opdrachtnemer'!E10="","",'invulblad opdrachtnemer'!E10)</f>
        <v/>
      </c>
      <c r="F10" s="46" t="str">
        <f>IF('invulblad opdrachtnemer'!F10="","",'invulblad opdrachtnemer'!F10)</f>
        <v/>
      </c>
      <c r="G10" s="215"/>
      <c r="H10" s="110"/>
      <c r="I10" s="110"/>
      <c r="J10" s="110"/>
      <c r="K10" s="209"/>
      <c r="L10" s="388">
        <f>'invulblad opdrachtnemer'!I10</f>
        <v>0</v>
      </c>
      <c r="M10" s="382">
        <f>SUM(N10:AK10)</f>
        <v>0</v>
      </c>
      <c r="N10" s="12"/>
      <c r="O10" s="13"/>
      <c r="P10" s="35"/>
      <c r="Q10" s="31"/>
      <c r="R10" s="14"/>
      <c r="S10" s="35"/>
      <c r="T10" s="33"/>
      <c r="U10" s="14"/>
      <c r="V10" s="35"/>
      <c r="W10" s="33"/>
      <c r="X10" s="14"/>
      <c r="Y10" s="15"/>
      <c r="Z10" s="12"/>
      <c r="AA10" s="13"/>
      <c r="AB10" s="35"/>
      <c r="AC10" s="31"/>
      <c r="AD10" s="14"/>
      <c r="AE10" s="35"/>
      <c r="AF10" s="33"/>
      <c r="AG10" s="14"/>
      <c r="AH10" s="35"/>
      <c r="AI10" s="33"/>
      <c r="AJ10" s="14"/>
      <c r="AK10" s="15"/>
    </row>
    <row r="11" spans="1:37" s="3" customFormat="1" ht="15" customHeight="1">
      <c r="A11" s="201"/>
      <c r="B11" s="3">
        <v>2</v>
      </c>
      <c r="C11" s="11" t="str">
        <f>IF('invulblad opdrachtnemer'!C11="","",'invulblad opdrachtnemer'!C11)</f>
        <v/>
      </c>
      <c r="D11" s="41" t="str">
        <f>IF('invulblad opdrachtnemer'!D11="","",'invulblad opdrachtnemer'!D11)</f>
        <v/>
      </c>
      <c r="E11" s="104" t="str">
        <f>IF('invulblad opdrachtnemer'!E11="","",'invulblad opdrachtnemer'!E11)</f>
        <v/>
      </c>
      <c r="F11" s="104" t="str">
        <f>IF('invulblad opdrachtnemer'!F11="","",'invulblad opdrachtnemer'!F11)</f>
        <v/>
      </c>
      <c r="G11" s="216"/>
      <c r="H11" s="111"/>
      <c r="I11" s="111"/>
      <c r="J11" s="111"/>
      <c r="K11" s="210"/>
      <c r="L11" s="389">
        <f>'invulblad opdrachtnemer'!I11</f>
        <v>0</v>
      </c>
      <c r="M11" s="384">
        <f t="shared" ref="M11:M29" si="0">SUM(N11:AK11)</f>
        <v>0</v>
      </c>
      <c r="N11" s="16"/>
      <c r="O11" s="17"/>
      <c r="P11" s="36"/>
      <c r="Q11" s="32"/>
      <c r="R11" s="18"/>
      <c r="S11" s="36"/>
      <c r="T11" s="34"/>
      <c r="U11" s="18"/>
      <c r="V11" s="36"/>
      <c r="W11" s="34"/>
      <c r="X11" s="18"/>
      <c r="Y11" s="19"/>
      <c r="Z11" s="16"/>
      <c r="AA11" s="17"/>
      <c r="AB11" s="36"/>
      <c r="AC11" s="32"/>
      <c r="AD11" s="18"/>
      <c r="AE11" s="36"/>
      <c r="AF11" s="34"/>
      <c r="AG11" s="18"/>
      <c r="AH11" s="36"/>
      <c r="AI11" s="34"/>
      <c r="AJ11" s="18"/>
      <c r="AK11" s="19"/>
    </row>
    <row r="12" spans="1:37" s="3" customFormat="1" ht="15" customHeight="1">
      <c r="A12" s="201"/>
      <c r="B12" s="3">
        <v>3</v>
      </c>
      <c r="C12" s="11" t="str">
        <f>IF('invulblad opdrachtnemer'!C12="","",'invulblad opdrachtnemer'!C12)</f>
        <v/>
      </c>
      <c r="D12" s="41" t="str">
        <f>IF('invulblad opdrachtnemer'!D12="","",'invulblad opdrachtnemer'!D12)</f>
        <v/>
      </c>
      <c r="E12" s="104" t="str">
        <f>IF('invulblad opdrachtnemer'!E12="","",'invulblad opdrachtnemer'!E12)</f>
        <v/>
      </c>
      <c r="F12" s="104" t="str">
        <f>IF('invulblad opdrachtnemer'!F12="","",'invulblad opdrachtnemer'!F12)</f>
        <v/>
      </c>
      <c r="G12" s="216"/>
      <c r="H12" s="111"/>
      <c r="I12" s="111"/>
      <c r="J12" s="111"/>
      <c r="K12" s="210"/>
      <c r="L12" s="389">
        <f>'invulblad opdrachtnemer'!I12</f>
        <v>0</v>
      </c>
      <c r="M12" s="384">
        <f t="shared" si="0"/>
        <v>0</v>
      </c>
      <c r="N12" s="16"/>
      <c r="O12" s="17"/>
      <c r="P12" s="36"/>
      <c r="Q12" s="32"/>
      <c r="R12" s="18"/>
      <c r="S12" s="36"/>
      <c r="T12" s="34"/>
      <c r="U12" s="18"/>
      <c r="V12" s="36"/>
      <c r="W12" s="34"/>
      <c r="X12" s="18"/>
      <c r="Y12" s="19"/>
      <c r="Z12" s="16"/>
      <c r="AA12" s="17"/>
      <c r="AB12" s="36"/>
      <c r="AC12" s="32"/>
      <c r="AD12" s="18"/>
      <c r="AE12" s="36"/>
      <c r="AF12" s="34"/>
      <c r="AG12" s="18"/>
      <c r="AH12" s="36"/>
      <c r="AI12" s="34"/>
      <c r="AJ12" s="18"/>
      <c r="AK12" s="19"/>
    </row>
    <row r="13" spans="1:37" s="3" customFormat="1" ht="15" customHeight="1">
      <c r="A13" s="201"/>
      <c r="B13" s="3">
        <v>4</v>
      </c>
      <c r="C13" s="11" t="str">
        <f>IF('invulblad opdrachtnemer'!C13="","",'invulblad opdrachtnemer'!C13)</f>
        <v/>
      </c>
      <c r="D13" s="41" t="str">
        <f>IF('invulblad opdrachtnemer'!D13="","",'invulblad opdrachtnemer'!D13)</f>
        <v/>
      </c>
      <c r="E13" s="104" t="str">
        <f>IF('invulblad opdrachtnemer'!E13="","",'invulblad opdrachtnemer'!E13)</f>
        <v/>
      </c>
      <c r="F13" s="104" t="str">
        <f>IF('invulblad opdrachtnemer'!F13="","",'invulblad opdrachtnemer'!F13)</f>
        <v/>
      </c>
      <c r="G13" s="216"/>
      <c r="H13" s="111"/>
      <c r="I13" s="111"/>
      <c r="J13" s="111"/>
      <c r="K13" s="210"/>
      <c r="L13" s="389">
        <f>'invulblad opdrachtnemer'!I13</f>
        <v>0</v>
      </c>
      <c r="M13" s="384">
        <f t="shared" si="0"/>
        <v>0</v>
      </c>
      <c r="N13" s="16"/>
      <c r="O13" s="17"/>
      <c r="P13" s="36"/>
      <c r="Q13" s="32"/>
      <c r="R13" s="18"/>
      <c r="S13" s="36"/>
      <c r="T13" s="34"/>
      <c r="U13" s="18"/>
      <c r="V13" s="36"/>
      <c r="W13" s="34"/>
      <c r="X13" s="18"/>
      <c r="Y13" s="19"/>
      <c r="Z13" s="16"/>
      <c r="AA13" s="17"/>
      <c r="AB13" s="36"/>
      <c r="AC13" s="32"/>
      <c r="AD13" s="18"/>
      <c r="AE13" s="36"/>
      <c r="AF13" s="34"/>
      <c r="AG13" s="18"/>
      <c r="AH13" s="36"/>
      <c r="AI13" s="34"/>
      <c r="AJ13" s="18"/>
      <c r="AK13" s="19"/>
    </row>
    <row r="14" spans="1:37" s="3" customFormat="1" ht="15" customHeight="1">
      <c r="A14" s="201"/>
      <c r="B14" s="3">
        <v>5</v>
      </c>
      <c r="C14" s="11" t="str">
        <f>IF('invulblad opdrachtnemer'!C14="","",'invulblad opdrachtnemer'!C14)</f>
        <v/>
      </c>
      <c r="D14" s="41" t="str">
        <f>IF('invulblad opdrachtnemer'!D14="","",'invulblad opdrachtnemer'!D14)</f>
        <v/>
      </c>
      <c r="E14" s="41" t="str">
        <f>IF('invulblad opdrachtnemer'!E14="","",'invulblad opdrachtnemer'!E14)</f>
        <v/>
      </c>
      <c r="F14" s="104" t="str">
        <f>IF('invulblad opdrachtnemer'!F14="","",'invulblad opdrachtnemer'!F14)</f>
        <v/>
      </c>
      <c r="G14" s="216"/>
      <c r="H14" s="111"/>
      <c r="I14" s="111"/>
      <c r="J14" s="111"/>
      <c r="K14" s="210"/>
      <c r="L14" s="389">
        <f>'invulblad opdrachtnemer'!I14</f>
        <v>0</v>
      </c>
      <c r="M14" s="384">
        <f t="shared" si="0"/>
        <v>0</v>
      </c>
      <c r="N14" s="16"/>
      <c r="O14" s="17"/>
      <c r="P14" s="36"/>
      <c r="Q14" s="32"/>
      <c r="R14" s="18"/>
      <c r="S14" s="36"/>
      <c r="T14" s="34"/>
      <c r="U14" s="18"/>
      <c r="V14" s="36"/>
      <c r="W14" s="34"/>
      <c r="X14" s="18"/>
      <c r="Y14" s="19"/>
      <c r="Z14" s="16"/>
      <c r="AA14" s="17"/>
      <c r="AB14" s="36"/>
      <c r="AC14" s="32"/>
      <c r="AD14" s="18"/>
      <c r="AE14" s="36"/>
      <c r="AF14" s="34"/>
      <c r="AG14" s="18"/>
      <c r="AH14" s="36"/>
      <c r="AI14" s="34"/>
      <c r="AJ14" s="18"/>
      <c r="AK14" s="19"/>
    </row>
    <row r="15" spans="1:37" s="3" customFormat="1" ht="15" customHeight="1">
      <c r="A15" s="47"/>
      <c r="B15" s="3">
        <v>6</v>
      </c>
      <c r="C15" s="11" t="str">
        <f>IF('invulblad opdrachtnemer'!C15="","",'invulblad opdrachtnemer'!C15)</f>
        <v/>
      </c>
      <c r="D15" s="41" t="str">
        <f>IF('invulblad opdrachtnemer'!D15="","",'invulblad opdrachtnemer'!D15)</f>
        <v/>
      </c>
      <c r="E15" s="41" t="str">
        <f>IF('invulblad opdrachtnemer'!E15="","",'invulblad opdrachtnemer'!E15)</f>
        <v/>
      </c>
      <c r="F15" s="104" t="str">
        <f>IF('invulblad opdrachtnemer'!F15="","",'invulblad opdrachtnemer'!F15)</f>
        <v/>
      </c>
      <c r="G15" s="216"/>
      <c r="H15" s="111"/>
      <c r="I15" s="111"/>
      <c r="J15" s="111"/>
      <c r="K15" s="210"/>
      <c r="L15" s="389">
        <f>'invulblad opdrachtnemer'!I15</f>
        <v>0</v>
      </c>
      <c r="M15" s="384">
        <f t="shared" si="0"/>
        <v>0</v>
      </c>
      <c r="N15" s="16"/>
      <c r="O15" s="17"/>
      <c r="P15" s="36"/>
      <c r="Q15" s="32"/>
      <c r="R15" s="18"/>
      <c r="S15" s="36"/>
      <c r="T15" s="34"/>
      <c r="U15" s="18"/>
      <c r="V15" s="36"/>
      <c r="W15" s="34"/>
      <c r="X15" s="18"/>
      <c r="Y15" s="19"/>
      <c r="Z15" s="16"/>
      <c r="AA15" s="17"/>
      <c r="AB15" s="36"/>
      <c r="AC15" s="32"/>
      <c r="AD15" s="18"/>
      <c r="AE15" s="36"/>
      <c r="AF15" s="34"/>
      <c r="AG15" s="18"/>
      <c r="AH15" s="36"/>
      <c r="AI15" s="34"/>
      <c r="AJ15" s="18"/>
      <c r="AK15" s="19"/>
    </row>
    <row r="16" spans="1:37" s="3" customFormat="1" ht="15" customHeight="1">
      <c r="A16" s="201"/>
      <c r="B16" s="3">
        <v>7</v>
      </c>
      <c r="C16" s="11" t="str">
        <f>IF('invulblad opdrachtnemer'!C16="","",'invulblad opdrachtnemer'!C16)</f>
        <v/>
      </c>
      <c r="D16" s="41" t="str">
        <f>IF('invulblad opdrachtnemer'!D16="","",'invulblad opdrachtnemer'!D16)</f>
        <v/>
      </c>
      <c r="E16" s="41" t="str">
        <f>IF('invulblad opdrachtnemer'!E16="","",'invulblad opdrachtnemer'!E16)</f>
        <v/>
      </c>
      <c r="F16" s="104" t="str">
        <f>IF('invulblad opdrachtnemer'!F16="","",'invulblad opdrachtnemer'!F16)</f>
        <v/>
      </c>
      <c r="G16" s="216"/>
      <c r="H16" s="111"/>
      <c r="I16" s="111"/>
      <c r="J16" s="111"/>
      <c r="K16" s="210"/>
      <c r="L16" s="389">
        <f>'invulblad opdrachtnemer'!I16</f>
        <v>0</v>
      </c>
      <c r="M16" s="384">
        <f t="shared" si="0"/>
        <v>0</v>
      </c>
      <c r="N16" s="16"/>
      <c r="O16" s="17"/>
      <c r="P16" s="36"/>
      <c r="Q16" s="32"/>
      <c r="R16" s="18"/>
      <c r="S16" s="36"/>
      <c r="T16" s="34"/>
      <c r="U16" s="18"/>
      <c r="V16" s="36"/>
      <c r="W16" s="34"/>
      <c r="X16" s="18"/>
      <c r="Y16" s="19"/>
      <c r="Z16" s="16"/>
      <c r="AA16" s="17"/>
      <c r="AB16" s="36"/>
      <c r="AC16" s="32"/>
      <c r="AD16" s="18"/>
      <c r="AE16" s="36"/>
      <c r="AF16" s="34"/>
      <c r="AG16" s="18"/>
      <c r="AH16" s="36"/>
      <c r="AI16" s="34"/>
      <c r="AJ16" s="18"/>
      <c r="AK16" s="19"/>
    </row>
    <row r="17" spans="1:37" s="3" customFormat="1" ht="15" customHeight="1">
      <c r="A17" s="201"/>
      <c r="B17" s="3">
        <v>8</v>
      </c>
      <c r="C17" s="11" t="str">
        <f>IF('invulblad opdrachtnemer'!C17="","",'invulblad opdrachtnemer'!C17)</f>
        <v/>
      </c>
      <c r="D17" s="41" t="str">
        <f>IF('invulblad opdrachtnemer'!D17="","",'invulblad opdrachtnemer'!D17)</f>
        <v/>
      </c>
      <c r="E17" s="41" t="str">
        <f>IF('invulblad opdrachtnemer'!E17="","",'invulblad opdrachtnemer'!E17)</f>
        <v/>
      </c>
      <c r="F17" s="104" t="str">
        <f>IF('invulblad opdrachtnemer'!F17="","",'invulblad opdrachtnemer'!F17)</f>
        <v/>
      </c>
      <c r="G17" s="216"/>
      <c r="H17" s="111"/>
      <c r="I17" s="111"/>
      <c r="J17" s="111"/>
      <c r="K17" s="210"/>
      <c r="L17" s="389">
        <f>'invulblad opdrachtnemer'!I17</f>
        <v>0</v>
      </c>
      <c r="M17" s="384">
        <f t="shared" si="0"/>
        <v>0</v>
      </c>
      <c r="N17" s="16"/>
      <c r="O17" s="17"/>
      <c r="P17" s="36"/>
      <c r="Q17" s="32"/>
      <c r="R17" s="18"/>
      <c r="S17" s="36"/>
      <c r="T17" s="34"/>
      <c r="U17" s="18"/>
      <c r="V17" s="36"/>
      <c r="W17" s="34"/>
      <c r="X17" s="18"/>
      <c r="Y17" s="19"/>
      <c r="Z17" s="16"/>
      <c r="AA17" s="17"/>
      <c r="AB17" s="36"/>
      <c r="AC17" s="32"/>
      <c r="AD17" s="18"/>
      <c r="AE17" s="36"/>
      <c r="AF17" s="34"/>
      <c r="AG17" s="18"/>
      <c r="AH17" s="36"/>
      <c r="AI17" s="34"/>
      <c r="AJ17" s="18"/>
      <c r="AK17" s="19"/>
    </row>
    <row r="18" spans="1:37" s="8" customFormat="1" ht="15" customHeight="1">
      <c r="A18" s="201"/>
      <c r="B18" s="3">
        <v>9</v>
      </c>
      <c r="C18" s="11" t="str">
        <f>IF('invulblad opdrachtnemer'!C18="","",'invulblad opdrachtnemer'!C18)</f>
        <v/>
      </c>
      <c r="D18" s="41" t="str">
        <f>IF('invulblad opdrachtnemer'!D18="","",'invulblad opdrachtnemer'!D18)</f>
        <v/>
      </c>
      <c r="E18" s="41" t="str">
        <f>IF('invulblad opdrachtnemer'!E18="","",'invulblad opdrachtnemer'!E18)</f>
        <v/>
      </c>
      <c r="F18" s="104" t="str">
        <f>IF('invulblad opdrachtnemer'!F18="","",'invulblad opdrachtnemer'!F18)</f>
        <v/>
      </c>
      <c r="G18" s="216"/>
      <c r="H18" s="111"/>
      <c r="I18" s="111"/>
      <c r="J18" s="111"/>
      <c r="K18" s="210"/>
      <c r="L18" s="389">
        <f>'invulblad opdrachtnemer'!I18</f>
        <v>0</v>
      </c>
      <c r="M18" s="384">
        <f t="shared" si="0"/>
        <v>0</v>
      </c>
      <c r="N18" s="16"/>
      <c r="O18" s="17"/>
      <c r="P18" s="36"/>
      <c r="Q18" s="32"/>
      <c r="R18" s="18"/>
      <c r="S18" s="36"/>
      <c r="T18" s="34"/>
      <c r="U18" s="18"/>
      <c r="V18" s="36"/>
      <c r="W18" s="34"/>
      <c r="X18" s="18"/>
      <c r="Y18" s="19"/>
      <c r="Z18" s="16"/>
      <c r="AA18" s="17"/>
      <c r="AB18" s="36"/>
      <c r="AC18" s="32"/>
      <c r="AD18" s="18"/>
      <c r="AE18" s="36"/>
      <c r="AF18" s="34"/>
      <c r="AG18" s="18"/>
      <c r="AH18" s="36"/>
      <c r="AI18" s="34"/>
      <c r="AJ18" s="18"/>
      <c r="AK18" s="19"/>
    </row>
    <row r="19" spans="1:37" s="8" customFormat="1" ht="15" customHeight="1">
      <c r="A19" s="201"/>
      <c r="B19" s="3">
        <v>10</v>
      </c>
      <c r="C19" s="11" t="str">
        <f>IF('invulblad opdrachtnemer'!C19="","",'invulblad opdrachtnemer'!C19)</f>
        <v/>
      </c>
      <c r="D19" s="41" t="str">
        <f>IF('invulblad opdrachtnemer'!D19="","",'invulblad opdrachtnemer'!D19)</f>
        <v/>
      </c>
      <c r="E19" s="41" t="str">
        <f>IF('invulblad opdrachtnemer'!E19="","",'invulblad opdrachtnemer'!E19)</f>
        <v/>
      </c>
      <c r="F19" s="104" t="str">
        <f>IF('invulblad opdrachtnemer'!F19="","",'invulblad opdrachtnemer'!F19)</f>
        <v/>
      </c>
      <c r="G19" s="216"/>
      <c r="H19" s="111"/>
      <c r="I19" s="111"/>
      <c r="J19" s="111"/>
      <c r="K19" s="210"/>
      <c r="L19" s="389">
        <f>'invulblad opdrachtnemer'!I19</f>
        <v>0</v>
      </c>
      <c r="M19" s="384">
        <f t="shared" si="0"/>
        <v>0</v>
      </c>
      <c r="N19" s="16"/>
      <c r="O19" s="17"/>
      <c r="P19" s="36"/>
      <c r="Q19" s="32"/>
      <c r="R19" s="18"/>
      <c r="S19" s="36"/>
      <c r="T19" s="34"/>
      <c r="U19" s="18"/>
      <c r="V19" s="36"/>
      <c r="W19" s="34"/>
      <c r="X19" s="18"/>
      <c r="Y19" s="19"/>
      <c r="Z19" s="16"/>
      <c r="AA19" s="17"/>
      <c r="AB19" s="36"/>
      <c r="AC19" s="32"/>
      <c r="AD19" s="18"/>
      <c r="AE19" s="36"/>
      <c r="AF19" s="34"/>
      <c r="AG19" s="18"/>
      <c r="AH19" s="36"/>
      <c r="AI19" s="34"/>
      <c r="AJ19" s="18"/>
      <c r="AK19" s="19"/>
    </row>
    <row r="20" spans="1:37" s="8" customFormat="1" ht="15" customHeight="1">
      <c r="A20" s="47"/>
      <c r="B20" s="3">
        <v>11</v>
      </c>
      <c r="C20" s="11" t="str">
        <f>IF('invulblad opdrachtnemer'!C20="","",'invulblad opdrachtnemer'!C20)</f>
        <v/>
      </c>
      <c r="D20" s="41" t="str">
        <f>IF('invulblad opdrachtnemer'!D20="","",'invulblad opdrachtnemer'!D20)</f>
        <v/>
      </c>
      <c r="E20" s="41" t="str">
        <f>IF('invulblad opdrachtnemer'!E20="","",'invulblad opdrachtnemer'!E20)</f>
        <v/>
      </c>
      <c r="F20" s="104" t="str">
        <f>IF('invulblad opdrachtnemer'!F20="","",'invulblad opdrachtnemer'!F20)</f>
        <v/>
      </c>
      <c r="G20" s="216"/>
      <c r="H20" s="111"/>
      <c r="I20" s="111"/>
      <c r="J20" s="111"/>
      <c r="K20" s="210"/>
      <c r="L20" s="389">
        <f>'invulblad opdrachtnemer'!I20</f>
        <v>0</v>
      </c>
      <c r="M20" s="384">
        <f t="shared" si="0"/>
        <v>0</v>
      </c>
      <c r="N20" s="16"/>
      <c r="O20" s="17"/>
      <c r="P20" s="36"/>
      <c r="Q20" s="32"/>
      <c r="R20" s="18"/>
      <c r="S20" s="36"/>
      <c r="T20" s="34"/>
      <c r="U20" s="18"/>
      <c r="V20" s="36"/>
      <c r="W20" s="34"/>
      <c r="X20" s="18"/>
      <c r="Y20" s="19"/>
      <c r="Z20" s="16"/>
      <c r="AA20" s="17"/>
      <c r="AB20" s="36"/>
      <c r="AC20" s="32"/>
      <c r="AD20" s="18"/>
      <c r="AE20" s="36"/>
      <c r="AF20" s="34"/>
      <c r="AG20" s="18"/>
      <c r="AH20" s="36"/>
      <c r="AI20" s="34"/>
      <c r="AJ20" s="18"/>
      <c r="AK20" s="19"/>
    </row>
    <row r="21" spans="1:37" s="8" customFormat="1" ht="15" customHeight="1">
      <c r="A21" s="201"/>
      <c r="B21" s="3">
        <v>12</v>
      </c>
      <c r="C21" s="11" t="str">
        <f>IF('invulblad opdrachtnemer'!C21="","",'invulblad opdrachtnemer'!C21)</f>
        <v/>
      </c>
      <c r="D21" s="41" t="str">
        <f>IF('invulblad opdrachtnemer'!D21="","",'invulblad opdrachtnemer'!D21)</f>
        <v/>
      </c>
      <c r="E21" s="41" t="str">
        <f>IF('invulblad opdrachtnemer'!E21="","",'invulblad opdrachtnemer'!E21)</f>
        <v/>
      </c>
      <c r="F21" s="104" t="str">
        <f>IF('invulblad opdrachtnemer'!F21="","",'invulblad opdrachtnemer'!F21)</f>
        <v/>
      </c>
      <c r="G21" s="216"/>
      <c r="H21" s="111"/>
      <c r="I21" s="111"/>
      <c r="J21" s="111"/>
      <c r="K21" s="210"/>
      <c r="L21" s="389">
        <f>'invulblad opdrachtnemer'!I21</f>
        <v>0</v>
      </c>
      <c r="M21" s="384">
        <f t="shared" si="0"/>
        <v>0</v>
      </c>
      <c r="N21" s="16"/>
      <c r="O21" s="17"/>
      <c r="P21" s="36"/>
      <c r="Q21" s="32"/>
      <c r="R21" s="18"/>
      <c r="S21" s="36"/>
      <c r="T21" s="34"/>
      <c r="U21" s="18"/>
      <c r="V21" s="36"/>
      <c r="W21" s="34"/>
      <c r="X21" s="18"/>
      <c r="Y21" s="19"/>
      <c r="Z21" s="16"/>
      <c r="AA21" s="17"/>
      <c r="AB21" s="36"/>
      <c r="AC21" s="32"/>
      <c r="AD21" s="18"/>
      <c r="AE21" s="36"/>
      <c r="AF21" s="34"/>
      <c r="AG21" s="18"/>
      <c r="AH21" s="36"/>
      <c r="AI21" s="34"/>
      <c r="AJ21" s="18"/>
      <c r="AK21" s="19"/>
    </row>
    <row r="22" spans="1:37" s="8" customFormat="1" ht="15" customHeight="1">
      <c r="A22" s="201"/>
      <c r="B22" s="3">
        <v>13</v>
      </c>
      <c r="C22" s="11" t="str">
        <f>IF('invulblad opdrachtnemer'!C22="","",'invulblad opdrachtnemer'!C22)</f>
        <v/>
      </c>
      <c r="D22" s="41" t="str">
        <f>IF('invulblad opdrachtnemer'!D22="","",'invulblad opdrachtnemer'!D22)</f>
        <v/>
      </c>
      <c r="E22" s="41" t="str">
        <f>IF('invulblad opdrachtnemer'!E22="","",'invulblad opdrachtnemer'!E22)</f>
        <v/>
      </c>
      <c r="F22" s="104" t="str">
        <f>IF('invulblad opdrachtnemer'!F22="","",'invulblad opdrachtnemer'!F22)</f>
        <v/>
      </c>
      <c r="G22" s="216"/>
      <c r="H22" s="111"/>
      <c r="I22" s="111"/>
      <c r="J22" s="111"/>
      <c r="K22" s="210"/>
      <c r="L22" s="389">
        <f>'invulblad opdrachtnemer'!I22</f>
        <v>0</v>
      </c>
      <c r="M22" s="384">
        <f t="shared" si="0"/>
        <v>0</v>
      </c>
      <c r="N22" s="16"/>
      <c r="O22" s="17"/>
      <c r="P22" s="36"/>
      <c r="Q22" s="32"/>
      <c r="R22" s="18"/>
      <c r="S22" s="36"/>
      <c r="T22" s="34"/>
      <c r="U22" s="18"/>
      <c r="V22" s="36"/>
      <c r="W22" s="34"/>
      <c r="X22" s="18"/>
      <c r="Y22" s="19"/>
      <c r="Z22" s="16"/>
      <c r="AA22" s="17"/>
      <c r="AB22" s="36"/>
      <c r="AC22" s="32"/>
      <c r="AD22" s="18"/>
      <c r="AE22" s="36"/>
      <c r="AF22" s="34"/>
      <c r="AG22" s="18"/>
      <c r="AH22" s="36"/>
      <c r="AI22" s="34"/>
      <c r="AJ22" s="18"/>
      <c r="AK22" s="19"/>
    </row>
    <row r="23" spans="1:37" s="8" customFormat="1" ht="15" customHeight="1">
      <c r="A23" s="201"/>
      <c r="B23" s="3">
        <v>14</v>
      </c>
      <c r="C23" s="11" t="str">
        <f>IF('invulblad opdrachtnemer'!C23="","",'invulblad opdrachtnemer'!C23)</f>
        <v/>
      </c>
      <c r="D23" s="41" t="str">
        <f>IF('invulblad opdrachtnemer'!D23="","",'invulblad opdrachtnemer'!D23)</f>
        <v/>
      </c>
      <c r="E23" s="41" t="str">
        <f>IF('invulblad opdrachtnemer'!E23="","",'invulblad opdrachtnemer'!E23)</f>
        <v/>
      </c>
      <c r="F23" s="104" t="str">
        <f>IF('invulblad opdrachtnemer'!F23="","",'invulblad opdrachtnemer'!F23)</f>
        <v/>
      </c>
      <c r="G23" s="216"/>
      <c r="H23" s="111"/>
      <c r="I23" s="111"/>
      <c r="J23" s="111"/>
      <c r="K23" s="210"/>
      <c r="L23" s="389">
        <f>'invulblad opdrachtnemer'!I23</f>
        <v>0</v>
      </c>
      <c r="M23" s="384">
        <f t="shared" si="0"/>
        <v>0</v>
      </c>
      <c r="N23" s="16"/>
      <c r="O23" s="17"/>
      <c r="P23" s="36"/>
      <c r="Q23" s="32"/>
      <c r="R23" s="18"/>
      <c r="S23" s="36"/>
      <c r="T23" s="34"/>
      <c r="U23" s="18"/>
      <c r="V23" s="36"/>
      <c r="W23" s="34"/>
      <c r="X23" s="18"/>
      <c r="Y23" s="19"/>
      <c r="Z23" s="16"/>
      <c r="AA23" s="17"/>
      <c r="AB23" s="36"/>
      <c r="AC23" s="32"/>
      <c r="AD23" s="18"/>
      <c r="AE23" s="36"/>
      <c r="AF23" s="34"/>
      <c r="AG23" s="18"/>
      <c r="AH23" s="36"/>
      <c r="AI23" s="34"/>
      <c r="AJ23" s="18"/>
      <c r="AK23" s="19"/>
    </row>
    <row r="24" spans="1:37" s="8" customFormat="1" ht="15" customHeight="1">
      <c r="A24" s="201"/>
      <c r="B24" s="3">
        <v>15</v>
      </c>
      <c r="C24" s="11" t="str">
        <f>IF('invulblad opdrachtnemer'!C24="","",'invulblad opdrachtnemer'!C24)</f>
        <v/>
      </c>
      <c r="D24" s="41" t="str">
        <f>IF('invulblad opdrachtnemer'!D24="","",'invulblad opdrachtnemer'!D24)</f>
        <v/>
      </c>
      <c r="E24" s="41" t="str">
        <f>IF('invulblad opdrachtnemer'!E24="","",'invulblad opdrachtnemer'!E24)</f>
        <v/>
      </c>
      <c r="F24" s="104" t="str">
        <f>IF('invulblad opdrachtnemer'!F24="","",'invulblad opdrachtnemer'!F24)</f>
        <v/>
      </c>
      <c r="G24" s="216"/>
      <c r="H24" s="111"/>
      <c r="I24" s="111"/>
      <c r="J24" s="111"/>
      <c r="K24" s="210"/>
      <c r="L24" s="389">
        <f>'invulblad opdrachtnemer'!I24</f>
        <v>0</v>
      </c>
      <c r="M24" s="384">
        <f t="shared" si="0"/>
        <v>0</v>
      </c>
      <c r="N24" s="16"/>
      <c r="O24" s="17"/>
      <c r="P24" s="36"/>
      <c r="Q24" s="32"/>
      <c r="R24" s="18"/>
      <c r="S24" s="36"/>
      <c r="T24" s="34"/>
      <c r="U24" s="18"/>
      <c r="V24" s="36"/>
      <c r="W24" s="34"/>
      <c r="X24" s="18"/>
      <c r="Y24" s="19"/>
      <c r="Z24" s="16"/>
      <c r="AA24" s="17"/>
      <c r="AB24" s="36"/>
      <c r="AC24" s="32"/>
      <c r="AD24" s="18"/>
      <c r="AE24" s="36"/>
      <c r="AF24" s="34"/>
      <c r="AG24" s="18"/>
      <c r="AH24" s="36"/>
      <c r="AI24" s="34"/>
      <c r="AJ24" s="18"/>
      <c r="AK24" s="19"/>
    </row>
    <row r="25" spans="1:37" s="8" customFormat="1" ht="15" customHeight="1">
      <c r="A25" s="47"/>
      <c r="B25" s="3">
        <v>16</v>
      </c>
      <c r="C25" s="11" t="str">
        <f>IF('invulblad opdrachtnemer'!C25="","",'invulblad opdrachtnemer'!C25)</f>
        <v/>
      </c>
      <c r="D25" s="41" t="str">
        <f>IF('invulblad opdrachtnemer'!D25="","",'invulblad opdrachtnemer'!D25)</f>
        <v/>
      </c>
      <c r="E25" s="41" t="str">
        <f>IF('invulblad opdrachtnemer'!E25="","",'invulblad opdrachtnemer'!E25)</f>
        <v/>
      </c>
      <c r="F25" s="104" t="str">
        <f>IF('invulblad opdrachtnemer'!F25="","",'invulblad opdrachtnemer'!F25)</f>
        <v/>
      </c>
      <c r="G25" s="216"/>
      <c r="H25" s="111"/>
      <c r="I25" s="111"/>
      <c r="J25" s="111"/>
      <c r="K25" s="210"/>
      <c r="L25" s="389">
        <f>'invulblad opdrachtnemer'!I25</f>
        <v>0</v>
      </c>
      <c r="M25" s="384">
        <f t="shared" si="0"/>
        <v>0</v>
      </c>
      <c r="N25" s="16"/>
      <c r="O25" s="17"/>
      <c r="P25" s="36"/>
      <c r="Q25" s="32"/>
      <c r="R25" s="18"/>
      <c r="S25" s="36"/>
      <c r="T25" s="34"/>
      <c r="U25" s="18"/>
      <c r="V25" s="36"/>
      <c r="W25" s="34"/>
      <c r="X25" s="18"/>
      <c r="Y25" s="19"/>
      <c r="Z25" s="16"/>
      <c r="AA25" s="17"/>
      <c r="AB25" s="36"/>
      <c r="AC25" s="32"/>
      <c r="AD25" s="18"/>
      <c r="AE25" s="36"/>
      <c r="AF25" s="34"/>
      <c r="AG25" s="18"/>
      <c r="AH25" s="36"/>
      <c r="AI25" s="34"/>
      <c r="AJ25" s="18"/>
      <c r="AK25" s="19"/>
    </row>
    <row r="26" spans="1:37" s="8" customFormat="1" ht="15" customHeight="1">
      <c r="A26" s="201"/>
      <c r="B26" s="3">
        <v>17</v>
      </c>
      <c r="C26" s="11" t="str">
        <f>IF('invulblad opdrachtnemer'!C26="","",'invulblad opdrachtnemer'!C26)</f>
        <v/>
      </c>
      <c r="D26" s="41" t="str">
        <f>IF('invulblad opdrachtnemer'!D26="","",'invulblad opdrachtnemer'!D26)</f>
        <v/>
      </c>
      <c r="E26" s="41" t="str">
        <f>IF('invulblad opdrachtnemer'!E26="","",'invulblad opdrachtnemer'!E26)</f>
        <v/>
      </c>
      <c r="F26" s="104" t="str">
        <f>IF('invulblad opdrachtnemer'!F26="","",'invulblad opdrachtnemer'!F26)</f>
        <v/>
      </c>
      <c r="G26" s="216"/>
      <c r="H26" s="111"/>
      <c r="I26" s="111"/>
      <c r="J26" s="111"/>
      <c r="K26" s="210"/>
      <c r="L26" s="389">
        <f>'invulblad opdrachtnemer'!I26</f>
        <v>0</v>
      </c>
      <c r="M26" s="384">
        <f t="shared" si="0"/>
        <v>0</v>
      </c>
      <c r="N26" s="16"/>
      <c r="O26" s="17"/>
      <c r="P26" s="36"/>
      <c r="Q26" s="32"/>
      <c r="R26" s="18"/>
      <c r="S26" s="36"/>
      <c r="T26" s="34"/>
      <c r="U26" s="18"/>
      <c r="V26" s="36"/>
      <c r="W26" s="34"/>
      <c r="X26" s="18"/>
      <c r="Y26" s="19"/>
      <c r="Z26" s="16"/>
      <c r="AA26" s="17"/>
      <c r="AB26" s="36"/>
      <c r="AC26" s="32"/>
      <c r="AD26" s="18"/>
      <c r="AE26" s="36"/>
      <c r="AF26" s="34"/>
      <c r="AG26" s="18"/>
      <c r="AH26" s="36"/>
      <c r="AI26" s="34"/>
      <c r="AJ26" s="18"/>
      <c r="AK26" s="19"/>
    </row>
    <row r="27" spans="1:37" s="8" customFormat="1" ht="15" customHeight="1">
      <c r="A27" s="201"/>
      <c r="B27" s="3">
        <v>18</v>
      </c>
      <c r="C27" s="11" t="str">
        <f>IF('invulblad opdrachtnemer'!C27="","",'invulblad opdrachtnemer'!C27)</f>
        <v/>
      </c>
      <c r="D27" s="41" t="str">
        <f>IF('invulblad opdrachtnemer'!D27="","",'invulblad opdrachtnemer'!D27)</f>
        <v/>
      </c>
      <c r="E27" s="41" t="str">
        <f>IF('invulblad opdrachtnemer'!E27="","",'invulblad opdrachtnemer'!E27)</f>
        <v/>
      </c>
      <c r="F27" s="104" t="str">
        <f>IF('invulblad opdrachtnemer'!F27="","",'invulblad opdrachtnemer'!F27)</f>
        <v/>
      </c>
      <c r="G27" s="216"/>
      <c r="H27" s="111"/>
      <c r="I27" s="111"/>
      <c r="J27" s="111"/>
      <c r="K27" s="210"/>
      <c r="L27" s="389">
        <f>'invulblad opdrachtnemer'!I27</f>
        <v>0</v>
      </c>
      <c r="M27" s="384">
        <f t="shared" si="0"/>
        <v>0</v>
      </c>
      <c r="N27" s="16"/>
      <c r="O27" s="17"/>
      <c r="P27" s="36"/>
      <c r="Q27" s="32"/>
      <c r="R27" s="18"/>
      <c r="S27" s="36"/>
      <c r="T27" s="34"/>
      <c r="U27" s="18"/>
      <c r="V27" s="36"/>
      <c r="W27" s="34"/>
      <c r="X27" s="18"/>
      <c r="Y27" s="19"/>
      <c r="Z27" s="16"/>
      <c r="AA27" s="17"/>
      <c r="AB27" s="36"/>
      <c r="AC27" s="32"/>
      <c r="AD27" s="18"/>
      <c r="AE27" s="36"/>
      <c r="AF27" s="34"/>
      <c r="AG27" s="18"/>
      <c r="AH27" s="36"/>
      <c r="AI27" s="34"/>
      <c r="AJ27" s="18"/>
      <c r="AK27" s="19"/>
    </row>
    <row r="28" spans="1:37" s="8" customFormat="1" ht="15" customHeight="1">
      <c r="A28" s="201"/>
      <c r="B28" s="3">
        <v>19</v>
      </c>
      <c r="C28" s="11" t="str">
        <f>IF('invulblad opdrachtnemer'!C28="","",'invulblad opdrachtnemer'!C28)</f>
        <v/>
      </c>
      <c r="D28" s="41" t="str">
        <f>IF('invulblad opdrachtnemer'!D28="","",'invulblad opdrachtnemer'!D28)</f>
        <v/>
      </c>
      <c r="E28" s="41" t="str">
        <f>IF('invulblad opdrachtnemer'!E28="","",'invulblad opdrachtnemer'!E28)</f>
        <v/>
      </c>
      <c r="F28" s="104" t="str">
        <f>IF('invulblad opdrachtnemer'!F28="","",'invulblad opdrachtnemer'!F28)</f>
        <v/>
      </c>
      <c r="G28" s="216"/>
      <c r="H28" s="111"/>
      <c r="I28" s="111"/>
      <c r="J28" s="111"/>
      <c r="K28" s="210"/>
      <c r="L28" s="389">
        <f>'invulblad opdrachtnemer'!I28</f>
        <v>0</v>
      </c>
      <c r="M28" s="384">
        <f t="shared" si="0"/>
        <v>0</v>
      </c>
      <c r="N28" s="16"/>
      <c r="O28" s="17"/>
      <c r="P28" s="36"/>
      <c r="Q28" s="32"/>
      <c r="R28" s="18"/>
      <c r="S28" s="36"/>
      <c r="T28" s="34"/>
      <c r="U28" s="18"/>
      <c r="V28" s="36"/>
      <c r="W28" s="34"/>
      <c r="X28" s="18"/>
      <c r="Y28" s="19"/>
      <c r="Z28" s="16"/>
      <c r="AA28" s="17"/>
      <c r="AB28" s="36"/>
      <c r="AC28" s="32"/>
      <c r="AD28" s="18"/>
      <c r="AE28" s="36"/>
      <c r="AF28" s="34"/>
      <c r="AG28" s="18"/>
      <c r="AH28" s="36"/>
      <c r="AI28" s="34"/>
      <c r="AJ28" s="18"/>
      <c r="AK28" s="19"/>
    </row>
    <row r="29" spans="1:37" s="3" customFormat="1" ht="15" customHeight="1" thickBot="1">
      <c r="A29" s="201"/>
      <c r="B29" s="3">
        <v>20</v>
      </c>
      <c r="C29" s="29" t="str">
        <f>IF('invulblad opdrachtnemer'!C29="","",'invulblad opdrachtnemer'!C29)</f>
        <v/>
      </c>
      <c r="D29" s="43" t="str">
        <f>IF('invulblad opdrachtnemer'!D29="","",'invulblad opdrachtnemer'!D29)</f>
        <v/>
      </c>
      <c r="E29" s="43" t="str">
        <f>IF('invulblad opdrachtnemer'!E29="","",'invulblad opdrachtnemer'!E29)</f>
        <v/>
      </c>
      <c r="F29" s="106" t="str">
        <f>IF('invulblad opdrachtnemer'!F29="","",'invulblad opdrachtnemer'!F29)</f>
        <v/>
      </c>
      <c r="G29" s="217"/>
      <c r="H29" s="113"/>
      <c r="I29" s="113"/>
      <c r="J29" s="113"/>
      <c r="K29" s="211"/>
      <c r="L29" s="390">
        <f>'invulblad opdrachtnemer'!I29</f>
        <v>0</v>
      </c>
      <c r="M29" s="386">
        <f t="shared" si="0"/>
        <v>0</v>
      </c>
      <c r="N29" s="203"/>
      <c r="O29" s="204"/>
      <c r="P29" s="205"/>
      <c r="Q29" s="206"/>
      <c r="R29" s="207"/>
      <c r="S29" s="205"/>
      <c r="T29" s="208"/>
      <c r="U29" s="207"/>
      <c r="V29" s="205"/>
      <c r="W29" s="208"/>
      <c r="X29" s="207"/>
      <c r="Y29" s="30"/>
      <c r="Z29" s="203"/>
      <c r="AA29" s="204"/>
      <c r="AB29" s="205"/>
      <c r="AC29" s="206"/>
      <c r="AD29" s="207"/>
      <c r="AE29" s="205"/>
      <c r="AF29" s="208"/>
      <c r="AG29" s="207"/>
      <c r="AH29" s="205"/>
      <c r="AI29" s="208"/>
      <c r="AJ29" s="207"/>
      <c r="AK29" s="30"/>
    </row>
    <row r="30" spans="1:37" s="3" customFormat="1" ht="15.75" thickBot="1">
      <c r="A30" s="100"/>
      <c r="G30" s="431"/>
      <c r="K30" s="431"/>
      <c r="L30" s="431"/>
      <c r="M30" s="431"/>
      <c r="N30" s="85"/>
      <c r="O30" s="431"/>
      <c r="Z30" s="85"/>
      <c r="AA30" s="431"/>
    </row>
    <row r="31" spans="1:37" s="4" customFormat="1" ht="32.1" customHeight="1" thickBot="1">
      <c r="A31" s="107"/>
      <c r="C31" s="256" t="str">
        <f>'Resultaat fictieve meerwaarde'!C31</f>
        <v>BOUWVOERTUIGEN EN TRANSPORTMIDDELEN (N1, N2, N3)</v>
      </c>
      <c r="D31" s="257"/>
      <c r="E31" s="257"/>
      <c r="F31" s="257"/>
      <c r="G31" s="454" t="s">
        <v>111</v>
      </c>
      <c r="H31" s="455"/>
      <c r="I31" s="455"/>
      <c r="J31" s="455"/>
      <c r="K31" s="456"/>
      <c r="L31" s="454" t="s">
        <v>88</v>
      </c>
      <c r="M31" s="456"/>
      <c r="N31" s="282" t="s">
        <v>89</v>
      </c>
      <c r="O31" s="283"/>
      <c r="P31" s="283"/>
      <c r="Q31" s="283"/>
      <c r="R31" s="457" t="s">
        <v>90</v>
      </c>
      <c r="S31" s="457"/>
      <c r="T31" s="457"/>
      <c r="U31" s="457"/>
      <c r="V31" s="457"/>
      <c r="W31" s="457"/>
      <c r="X31" s="457"/>
      <c r="Y31" s="458"/>
      <c r="Z31" s="282"/>
      <c r="AA31" s="283"/>
      <c r="AB31" s="283"/>
      <c r="AC31" s="283"/>
      <c r="AD31" s="283"/>
      <c r="AE31" s="258"/>
      <c r="AF31" s="257"/>
      <c r="AG31" s="283"/>
      <c r="AH31" s="283"/>
      <c r="AI31" s="283"/>
      <c r="AJ31" s="283"/>
      <c r="AK31" s="284"/>
    </row>
    <row r="32" spans="1:37" s="26" customFormat="1" ht="32.1" customHeight="1" thickBot="1">
      <c r="A32" s="108"/>
      <c r="C32" s="285" t="s">
        <v>91</v>
      </c>
      <c r="D32" s="298" t="s">
        <v>32</v>
      </c>
      <c r="E32" s="299" t="s">
        <v>33</v>
      </c>
      <c r="F32" s="288" t="s">
        <v>76</v>
      </c>
      <c r="G32" s="428" t="s">
        <v>92</v>
      </c>
      <c r="H32" s="289" t="s">
        <v>93</v>
      </c>
      <c r="I32" s="289" t="s">
        <v>94</v>
      </c>
      <c r="J32" s="288" t="s">
        <v>95</v>
      </c>
      <c r="K32" s="290" t="s">
        <v>96</v>
      </c>
      <c r="L32" s="380" t="s">
        <v>97</v>
      </c>
      <c r="M32" s="277" t="s">
        <v>112</v>
      </c>
      <c r="N32" s="291" t="s">
        <v>99</v>
      </c>
      <c r="O32" s="292" t="s">
        <v>100</v>
      </c>
      <c r="P32" s="295" t="s">
        <v>101</v>
      </c>
      <c r="Q32" s="300" t="s">
        <v>102</v>
      </c>
      <c r="R32" s="295" t="s">
        <v>103</v>
      </c>
      <c r="S32" s="295" t="s">
        <v>104</v>
      </c>
      <c r="T32" s="300" t="s">
        <v>105</v>
      </c>
      <c r="U32" s="295" t="s">
        <v>106</v>
      </c>
      <c r="V32" s="293" t="s">
        <v>107</v>
      </c>
      <c r="W32" s="295" t="s">
        <v>108</v>
      </c>
      <c r="X32" s="295" t="s">
        <v>109</v>
      </c>
      <c r="Y32" s="297" t="s">
        <v>110</v>
      </c>
      <c r="Z32" s="291" t="s">
        <v>99</v>
      </c>
      <c r="AA32" s="292" t="s">
        <v>100</v>
      </c>
      <c r="AB32" s="295" t="s">
        <v>101</v>
      </c>
      <c r="AC32" s="300" t="s">
        <v>102</v>
      </c>
      <c r="AD32" s="295" t="s">
        <v>103</v>
      </c>
      <c r="AE32" s="295" t="s">
        <v>104</v>
      </c>
      <c r="AF32" s="300" t="s">
        <v>105</v>
      </c>
      <c r="AG32" s="295" t="s">
        <v>106</v>
      </c>
      <c r="AH32" s="293" t="s">
        <v>107</v>
      </c>
      <c r="AI32" s="295" t="s">
        <v>108</v>
      </c>
      <c r="AJ32" s="295" t="s">
        <v>109</v>
      </c>
      <c r="AK32" s="297" t="s">
        <v>110</v>
      </c>
    </row>
    <row r="33" spans="1:37" s="3" customFormat="1" ht="15" customHeight="1">
      <c r="A33" s="47"/>
      <c r="B33" s="3">
        <v>1</v>
      </c>
      <c r="C33" s="28" t="str">
        <f>IF('invulblad opdrachtnemer'!C33="","",'invulblad opdrachtnemer'!C33)</f>
        <v/>
      </c>
      <c r="D33" s="40" t="str">
        <f>IF('invulblad opdrachtnemer'!D33="","",'invulblad opdrachtnemer'!D33)</f>
        <v/>
      </c>
      <c r="E33" s="46" t="str">
        <f>IF('invulblad opdrachtnemer'!E33="","",'invulblad opdrachtnemer'!E33)</f>
        <v/>
      </c>
      <c r="F33" s="46" t="str">
        <f>IF('invulblad opdrachtnemer'!F33="","",'invulblad opdrachtnemer'!F33)</f>
        <v/>
      </c>
      <c r="G33" s="215"/>
      <c r="H33" s="110"/>
      <c r="I33" s="110"/>
      <c r="J33" s="110"/>
      <c r="K33" s="218"/>
      <c r="L33" s="381">
        <f>'invulblad opdrachtnemer'!I33</f>
        <v>0</v>
      </c>
      <c r="M33" s="382">
        <f t="shared" ref="M33:M52" si="1">SUM(N33:AK33)</f>
        <v>0</v>
      </c>
      <c r="N33" s="12"/>
      <c r="O33" s="13"/>
      <c r="P33" s="35"/>
      <c r="Q33" s="31"/>
      <c r="R33" s="14"/>
      <c r="S33" s="35"/>
      <c r="T33" s="33"/>
      <c r="U33" s="14"/>
      <c r="V33" s="35"/>
      <c r="W33" s="33"/>
      <c r="X33" s="14"/>
      <c r="Y33" s="15"/>
      <c r="Z33" s="12"/>
      <c r="AA33" s="13"/>
      <c r="AB33" s="35"/>
      <c r="AC33" s="31"/>
      <c r="AD33" s="14"/>
      <c r="AE33" s="35"/>
      <c r="AF33" s="33"/>
      <c r="AG33" s="14"/>
      <c r="AH33" s="35"/>
      <c r="AI33" s="33"/>
      <c r="AJ33" s="14"/>
      <c r="AK33" s="15"/>
    </row>
    <row r="34" spans="1:37" s="3" customFormat="1" ht="15" customHeight="1">
      <c r="A34" s="201"/>
      <c r="B34" s="3">
        <v>2</v>
      </c>
      <c r="C34" s="11" t="str">
        <f>IF('invulblad opdrachtnemer'!C34="","",'invulblad opdrachtnemer'!C34)</f>
        <v/>
      </c>
      <c r="D34" s="41" t="str">
        <f>IF('invulblad opdrachtnemer'!D34="","",'invulblad opdrachtnemer'!D34)</f>
        <v/>
      </c>
      <c r="E34" s="104" t="str">
        <f>IF('invulblad opdrachtnemer'!E34="","",'invulblad opdrachtnemer'!E34)</f>
        <v/>
      </c>
      <c r="F34" s="104" t="str">
        <f>IF('invulblad opdrachtnemer'!F34="","",'invulblad opdrachtnemer'!F34)</f>
        <v/>
      </c>
      <c r="G34" s="216"/>
      <c r="H34" s="111"/>
      <c r="I34" s="111"/>
      <c r="J34" s="111"/>
      <c r="K34" s="64"/>
      <c r="L34" s="383">
        <f>'invulblad opdrachtnemer'!I34</f>
        <v>0</v>
      </c>
      <c r="M34" s="384">
        <f t="shared" si="1"/>
        <v>0</v>
      </c>
      <c r="N34" s="16"/>
      <c r="O34" s="17"/>
      <c r="P34" s="36"/>
      <c r="Q34" s="32"/>
      <c r="R34" s="18"/>
      <c r="S34" s="36"/>
      <c r="T34" s="34"/>
      <c r="U34" s="18"/>
      <c r="V34" s="36"/>
      <c r="W34" s="34"/>
      <c r="X34" s="18"/>
      <c r="Y34" s="19"/>
      <c r="Z34" s="16"/>
      <c r="AA34" s="17"/>
      <c r="AB34" s="36"/>
      <c r="AC34" s="32"/>
      <c r="AD34" s="18"/>
      <c r="AE34" s="36"/>
      <c r="AF34" s="34"/>
      <c r="AG34" s="18"/>
      <c r="AH34" s="36"/>
      <c r="AI34" s="34"/>
      <c r="AJ34" s="18"/>
      <c r="AK34" s="19"/>
    </row>
    <row r="35" spans="1:37" s="3" customFormat="1" ht="15" customHeight="1">
      <c r="A35" s="201"/>
      <c r="B35" s="3">
        <v>3</v>
      </c>
      <c r="C35" s="11" t="str">
        <f>IF('invulblad opdrachtnemer'!C35="","",'invulblad opdrachtnemer'!C35)</f>
        <v/>
      </c>
      <c r="D35" s="41" t="str">
        <f>IF('invulblad opdrachtnemer'!D35="","",'invulblad opdrachtnemer'!D35)</f>
        <v/>
      </c>
      <c r="E35" s="104" t="str">
        <f>IF('invulblad opdrachtnemer'!E35="","",'invulblad opdrachtnemer'!E35)</f>
        <v/>
      </c>
      <c r="F35" s="104" t="str">
        <f>IF('invulblad opdrachtnemer'!F35="","",'invulblad opdrachtnemer'!F35)</f>
        <v/>
      </c>
      <c r="G35" s="216"/>
      <c r="H35" s="111"/>
      <c r="I35" s="111"/>
      <c r="J35" s="111"/>
      <c r="K35" s="64"/>
      <c r="L35" s="383">
        <f>'invulblad opdrachtnemer'!I35</f>
        <v>0</v>
      </c>
      <c r="M35" s="384">
        <f t="shared" si="1"/>
        <v>0</v>
      </c>
      <c r="N35" s="16"/>
      <c r="O35" s="17"/>
      <c r="P35" s="36"/>
      <c r="Q35" s="32"/>
      <c r="R35" s="18"/>
      <c r="S35" s="36"/>
      <c r="T35" s="34"/>
      <c r="U35" s="18"/>
      <c r="V35" s="36"/>
      <c r="W35" s="34"/>
      <c r="X35" s="18"/>
      <c r="Y35" s="19"/>
      <c r="Z35" s="16"/>
      <c r="AA35" s="17"/>
      <c r="AB35" s="36"/>
      <c r="AC35" s="32"/>
      <c r="AD35" s="18"/>
      <c r="AE35" s="36"/>
      <c r="AF35" s="34"/>
      <c r="AG35" s="18"/>
      <c r="AH35" s="36"/>
      <c r="AI35" s="34"/>
      <c r="AJ35" s="18"/>
      <c r="AK35" s="19"/>
    </row>
    <row r="36" spans="1:37" s="3" customFormat="1" ht="15" customHeight="1">
      <c r="A36" s="201"/>
      <c r="B36" s="3">
        <v>4</v>
      </c>
      <c r="C36" s="11" t="str">
        <f>IF('invulblad opdrachtnemer'!C36="","",'invulblad opdrachtnemer'!C36)</f>
        <v/>
      </c>
      <c r="D36" s="41" t="str">
        <f>IF('invulblad opdrachtnemer'!D36="","",'invulblad opdrachtnemer'!D36)</f>
        <v/>
      </c>
      <c r="E36" s="104" t="str">
        <f>IF('invulblad opdrachtnemer'!E36="","",'invulblad opdrachtnemer'!E36)</f>
        <v/>
      </c>
      <c r="F36" s="104" t="str">
        <f>IF('invulblad opdrachtnemer'!F36="","",'invulblad opdrachtnemer'!F36)</f>
        <v/>
      </c>
      <c r="G36" s="216"/>
      <c r="H36" s="111"/>
      <c r="I36" s="111"/>
      <c r="J36" s="111"/>
      <c r="K36" s="64"/>
      <c r="L36" s="383">
        <f>'invulblad opdrachtnemer'!I36</f>
        <v>0</v>
      </c>
      <c r="M36" s="384">
        <f t="shared" si="1"/>
        <v>0</v>
      </c>
      <c r="N36" s="16"/>
      <c r="O36" s="17"/>
      <c r="P36" s="36"/>
      <c r="Q36" s="32"/>
      <c r="R36" s="18"/>
      <c r="S36" s="36"/>
      <c r="T36" s="34"/>
      <c r="U36" s="18"/>
      <c r="V36" s="36"/>
      <c r="W36" s="34"/>
      <c r="X36" s="18"/>
      <c r="Y36" s="19"/>
      <c r="Z36" s="16"/>
      <c r="AA36" s="17"/>
      <c r="AB36" s="36"/>
      <c r="AC36" s="32"/>
      <c r="AD36" s="18"/>
      <c r="AE36" s="36"/>
      <c r="AF36" s="34"/>
      <c r="AG36" s="18"/>
      <c r="AH36" s="36"/>
      <c r="AI36" s="34"/>
      <c r="AJ36" s="18"/>
      <c r="AK36" s="19"/>
    </row>
    <row r="37" spans="1:37" s="3" customFormat="1" ht="15" customHeight="1">
      <c r="A37" s="201"/>
      <c r="B37" s="3">
        <v>5</v>
      </c>
      <c r="C37" s="39" t="str">
        <f>IF('invulblad opdrachtnemer'!C37="","",'invulblad opdrachtnemer'!C37)</f>
        <v/>
      </c>
      <c r="D37" s="42" t="str">
        <f>IF('invulblad opdrachtnemer'!D37="","",'invulblad opdrachtnemer'!D37)</f>
        <v/>
      </c>
      <c r="E37" s="105" t="str">
        <f>IF('invulblad opdrachtnemer'!E37="","",'invulblad opdrachtnemer'!E37)</f>
        <v/>
      </c>
      <c r="F37" s="105" t="str">
        <f>IF('invulblad opdrachtnemer'!F37="","",'invulblad opdrachtnemer'!F37)</f>
        <v/>
      </c>
      <c r="G37" s="219"/>
      <c r="H37" s="112"/>
      <c r="I37" s="112"/>
      <c r="J37" s="112"/>
      <c r="K37" s="220"/>
      <c r="L37" s="387">
        <f>'invulblad opdrachtnemer'!I37</f>
        <v>0</v>
      </c>
      <c r="M37" s="384">
        <f t="shared" si="1"/>
        <v>0</v>
      </c>
      <c r="N37" s="16"/>
      <c r="O37" s="17"/>
      <c r="P37" s="36"/>
      <c r="Q37" s="32"/>
      <c r="R37" s="18"/>
      <c r="S37" s="36"/>
      <c r="T37" s="34"/>
      <c r="U37" s="18"/>
      <c r="V37" s="36"/>
      <c r="W37" s="34"/>
      <c r="X37" s="18"/>
      <c r="Y37" s="19"/>
      <c r="Z37" s="16"/>
      <c r="AA37" s="17"/>
      <c r="AB37" s="36"/>
      <c r="AC37" s="32"/>
      <c r="AD37" s="18"/>
      <c r="AE37" s="36"/>
      <c r="AF37" s="34"/>
      <c r="AG37" s="18"/>
      <c r="AH37" s="36"/>
      <c r="AI37" s="34"/>
      <c r="AJ37" s="18"/>
      <c r="AK37" s="19"/>
    </row>
    <row r="38" spans="1:37" s="3" customFormat="1" ht="15" customHeight="1">
      <c r="A38" s="201"/>
      <c r="B38" s="3">
        <v>6</v>
      </c>
      <c r="C38" s="39" t="str">
        <f>IF('invulblad opdrachtnemer'!C38="","",'invulblad opdrachtnemer'!C38)</f>
        <v/>
      </c>
      <c r="D38" s="42" t="str">
        <f>IF('invulblad opdrachtnemer'!D38="","",'invulblad opdrachtnemer'!D38)</f>
        <v/>
      </c>
      <c r="E38" s="105" t="str">
        <f>IF('invulblad opdrachtnemer'!E38="","",'invulblad opdrachtnemer'!E38)</f>
        <v/>
      </c>
      <c r="F38" s="105" t="str">
        <f>IF('invulblad opdrachtnemer'!F38="","",'invulblad opdrachtnemer'!F38)</f>
        <v/>
      </c>
      <c r="G38" s="219"/>
      <c r="H38" s="112"/>
      <c r="I38" s="112"/>
      <c r="J38" s="112"/>
      <c r="K38" s="220"/>
      <c r="L38" s="387">
        <f>'invulblad opdrachtnemer'!I38</f>
        <v>0</v>
      </c>
      <c r="M38" s="384">
        <f t="shared" si="1"/>
        <v>0</v>
      </c>
      <c r="N38" s="16"/>
      <c r="O38" s="17"/>
      <c r="P38" s="36"/>
      <c r="Q38" s="32"/>
      <c r="R38" s="18"/>
      <c r="S38" s="36"/>
      <c r="T38" s="34"/>
      <c r="U38" s="18"/>
      <c r="V38" s="36"/>
      <c r="W38" s="34"/>
      <c r="X38" s="18"/>
      <c r="Y38" s="19"/>
      <c r="Z38" s="16"/>
      <c r="AA38" s="17"/>
      <c r="AB38" s="36"/>
      <c r="AC38" s="32"/>
      <c r="AD38" s="18"/>
      <c r="AE38" s="36"/>
      <c r="AF38" s="34"/>
      <c r="AG38" s="18"/>
      <c r="AH38" s="36"/>
      <c r="AI38" s="34"/>
      <c r="AJ38" s="18"/>
      <c r="AK38" s="19"/>
    </row>
    <row r="39" spans="1:37" s="3" customFormat="1" ht="15" customHeight="1">
      <c r="A39" s="201"/>
      <c r="B39" s="3">
        <v>7</v>
      </c>
      <c r="C39" s="39" t="str">
        <f>IF('invulblad opdrachtnemer'!C39="","",'invulblad opdrachtnemer'!C39)</f>
        <v/>
      </c>
      <c r="D39" s="42" t="str">
        <f>IF('invulblad opdrachtnemer'!D39="","",'invulblad opdrachtnemer'!D39)</f>
        <v/>
      </c>
      <c r="E39" s="105" t="str">
        <f>IF('invulblad opdrachtnemer'!E39="","",'invulblad opdrachtnemer'!E39)</f>
        <v/>
      </c>
      <c r="F39" s="105" t="str">
        <f>IF('invulblad opdrachtnemer'!F39="","",'invulblad opdrachtnemer'!F39)</f>
        <v/>
      </c>
      <c r="G39" s="219"/>
      <c r="H39" s="112"/>
      <c r="I39" s="112"/>
      <c r="J39" s="112"/>
      <c r="K39" s="220"/>
      <c r="L39" s="387">
        <f>'invulblad opdrachtnemer'!I39</f>
        <v>0</v>
      </c>
      <c r="M39" s="384">
        <f t="shared" si="1"/>
        <v>0</v>
      </c>
      <c r="N39" s="16"/>
      <c r="O39" s="17"/>
      <c r="P39" s="36"/>
      <c r="Q39" s="32"/>
      <c r="R39" s="18"/>
      <c r="S39" s="36"/>
      <c r="T39" s="34"/>
      <c r="U39" s="18"/>
      <c r="V39" s="36"/>
      <c r="W39" s="34"/>
      <c r="X39" s="18"/>
      <c r="Y39" s="19"/>
      <c r="Z39" s="16"/>
      <c r="AA39" s="17"/>
      <c r="AB39" s="36"/>
      <c r="AC39" s="32"/>
      <c r="AD39" s="18"/>
      <c r="AE39" s="36"/>
      <c r="AF39" s="34"/>
      <c r="AG39" s="18"/>
      <c r="AH39" s="36"/>
      <c r="AI39" s="34"/>
      <c r="AJ39" s="18"/>
      <c r="AK39" s="19"/>
    </row>
    <row r="40" spans="1:37" s="3" customFormat="1" ht="15" customHeight="1">
      <c r="A40" s="201"/>
      <c r="B40" s="3">
        <v>8</v>
      </c>
      <c r="C40" s="39" t="str">
        <f>IF('invulblad opdrachtnemer'!C40="","",'invulblad opdrachtnemer'!C40)</f>
        <v/>
      </c>
      <c r="D40" s="42" t="str">
        <f>IF('invulblad opdrachtnemer'!D40="","",'invulblad opdrachtnemer'!D40)</f>
        <v/>
      </c>
      <c r="E40" s="105" t="str">
        <f>IF('invulblad opdrachtnemer'!E40="","",'invulblad opdrachtnemer'!E40)</f>
        <v/>
      </c>
      <c r="F40" s="105" t="str">
        <f>IF('invulblad opdrachtnemer'!F40="","",'invulblad opdrachtnemer'!F40)</f>
        <v/>
      </c>
      <c r="G40" s="219"/>
      <c r="H40" s="112"/>
      <c r="I40" s="112"/>
      <c r="J40" s="112"/>
      <c r="K40" s="220"/>
      <c r="L40" s="387">
        <f>'invulblad opdrachtnemer'!I40</f>
        <v>0</v>
      </c>
      <c r="M40" s="384">
        <f t="shared" si="1"/>
        <v>0</v>
      </c>
      <c r="N40" s="16"/>
      <c r="O40" s="17"/>
      <c r="P40" s="36"/>
      <c r="Q40" s="32"/>
      <c r="R40" s="18"/>
      <c r="S40" s="36"/>
      <c r="T40" s="34"/>
      <c r="U40" s="18"/>
      <c r="V40" s="36"/>
      <c r="W40" s="34"/>
      <c r="X40" s="18"/>
      <c r="Y40" s="19"/>
      <c r="Z40" s="16"/>
      <c r="AA40" s="17"/>
      <c r="AB40" s="36"/>
      <c r="AC40" s="32"/>
      <c r="AD40" s="18"/>
      <c r="AE40" s="36"/>
      <c r="AF40" s="34"/>
      <c r="AG40" s="18"/>
      <c r="AH40" s="36"/>
      <c r="AI40" s="34"/>
      <c r="AJ40" s="18"/>
      <c r="AK40" s="19"/>
    </row>
    <row r="41" spans="1:37" s="3" customFormat="1" ht="15" customHeight="1">
      <c r="A41" s="201"/>
      <c r="B41" s="3">
        <v>9</v>
      </c>
      <c r="C41" s="39" t="str">
        <f>IF('invulblad opdrachtnemer'!C41="","",'invulblad opdrachtnemer'!C41)</f>
        <v/>
      </c>
      <c r="D41" s="42" t="str">
        <f>IF('invulblad opdrachtnemer'!D41="","",'invulblad opdrachtnemer'!D41)</f>
        <v/>
      </c>
      <c r="E41" s="105" t="str">
        <f>IF('invulblad opdrachtnemer'!E41="","",'invulblad opdrachtnemer'!E41)</f>
        <v/>
      </c>
      <c r="F41" s="105" t="str">
        <f>IF('invulblad opdrachtnemer'!F41="","",'invulblad opdrachtnemer'!F41)</f>
        <v/>
      </c>
      <c r="G41" s="219"/>
      <c r="H41" s="112"/>
      <c r="I41" s="112"/>
      <c r="J41" s="112"/>
      <c r="K41" s="220"/>
      <c r="L41" s="387">
        <f>'invulblad opdrachtnemer'!I41</f>
        <v>0</v>
      </c>
      <c r="M41" s="384">
        <f t="shared" si="1"/>
        <v>0</v>
      </c>
      <c r="N41" s="16"/>
      <c r="O41" s="17"/>
      <c r="P41" s="36"/>
      <c r="Q41" s="32"/>
      <c r="R41" s="18"/>
      <c r="S41" s="36"/>
      <c r="T41" s="34"/>
      <c r="U41" s="18"/>
      <c r="V41" s="36"/>
      <c r="W41" s="34"/>
      <c r="X41" s="18"/>
      <c r="Y41" s="19"/>
      <c r="Z41" s="16"/>
      <c r="AA41" s="17"/>
      <c r="AB41" s="36"/>
      <c r="AC41" s="32"/>
      <c r="AD41" s="18"/>
      <c r="AE41" s="36"/>
      <c r="AF41" s="34"/>
      <c r="AG41" s="18"/>
      <c r="AH41" s="36"/>
      <c r="AI41" s="34"/>
      <c r="AJ41" s="18"/>
      <c r="AK41" s="19"/>
    </row>
    <row r="42" spans="1:37" s="3" customFormat="1" ht="15" customHeight="1">
      <c r="A42" s="201"/>
      <c r="B42" s="3">
        <v>10</v>
      </c>
      <c r="C42" s="39" t="str">
        <f>IF('invulblad opdrachtnemer'!C42="","",'invulblad opdrachtnemer'!C42)</f>
        <v/>
      </c>
      <c r="D42" s="42" t="str">
        <f>IF('invulblad opdrachtnemer'!D42="","",'invulblad opdrachtnemer'!D42)</f>
        <v/>
      </c>
      <c r="E42" s="105" t="str">
        <f>IF('invulblad opdrachtnemer'!E42="","",'invulblad opdrachtnemer'!E42)</f>
        <v/>
      </c>
      <c r="F42" s="105" t="str">
        <f>IF('invulblad opdrachtnemer'!F42="","",'invulblad opdrachtnemer'!F42)</f>
        <v/>
      </c>
      <c r="G42" s="219"/>
      <c r="H42" s="112"/>
      <c r="I42" s="112"/>
      <c r="J42" s="112"/>
      <c r="K42" s="220"/>
      <c r="L42" s="387">
        <f>'invulblad opdrachtnemer'!I42</f>
        <v>0</v>
      </c>
      <c r="M42" s="384">
        <f t="shared" si="1"/>
        <v>0</v>
      </c>
      <c r="N42" s="16"/>
      <c r="O42" s="17"/>
      <c r="P42" s="36"/>
      <c r="Q42" s="32"/>
      <c r="R42" s="18"/>
      <c r="S42" s="36"/>
      <c r="T42" s="34"/>
      <c r="U42" s="18"/>
      <c r="V42" s="36"/>
      <c r="W42" s="34"/>
      <c r="X42" s="18"/>
      <c r="Y42" s="19"/>
      <c r="Z42" s="16"/>
      <c r="AA42" s="17"/>
      <c r="AB42" s="36"/>
      <c r="AC42" s="32"/>
      <c r="AD42" s="18"/>
      <c r="AE42" s="36"/>
      <c r="AF42" s="34"/>
      <c r="AG42" s="18"/>
      <c r="AH42" s="36"/>
      <c r="AI42" s="34"/>
      <c r="AJ42" s="18"/>
      <c r="AK42" s="19"/>
    </row>
    <row r="43" spans="1:37" s="3" customFormat="1" ht="15" customHeight="1">
      <c r="A43" s="201"/>
      <c r="B43" s="3">
        <v>11</v>
      </c>
      <c r="C43" s="39" t="str">
        <f>IF('invulblad opdrachtnemer'!C43="","",'invulblad opdrachtnemer'!C43)</f>
        <v/>
      </c>
      <c r="D43" s="42" t="str">
        <f>IF('invulblad opdrachtnemer'!D43="","",'invulblad opdrachtnemer'!D43)</f>
        <v/>
      </c>
      <c r="E43" s="105" t="str">
        <f>IF('invulblad opdrachtnemer'!E43="","",'invulblad opdrachtnemer'!E43)</f>
        <v/>
      </c>
      <c r="F43" s="105" t="str">
        <f>IF('invulblad opdrachtnemer'!F43="","",'invulblad opdrachtnemer'!F43)</f>
        <v/>
      </c>
      <c r="G43" s="219"/>
      <c r="H43" s="112"/>
      <c r="I43" s="112"/>
      <c r="J43" s="112"/>
      <c r="K43" s="220"/>
      <c r="L43" s="387">
        <f>'invulblad opdrachtnemer'!I43</f>
        <v>0</v>
      </c>
      <c r="M43" s="384">
        <f t="shared" si="1"/>
        <v>0</v>
      </c>
      <c r="N43" s="16"/>
      <c r="O43" s="17"/>
      <c r="P43" s="36"/>
      <c r="Q43" s="32"/>
      <c r="R43" s="18"/>
      <c r="S43" s="36"/>
      <c r="T43" s="34"/>
      <c r="U43" s="18"/>
      <c r="V43" s="36"/>
      <c r="W43" s="34"/>
      <c r="X43" s="18"/>
      <c r="Y43" s="19"/>
      <c r="Z43" s="16"/>
      <c r="AA43" s="17"/>
      <c r="AB43" s="36"/>
      <c r="AC43" s="32"/>
      <c r="AD43" s="18"/>
      <c r="AE43" s="36"/>
      <c r="AF43" s="34"/>
      <c r="AG43" s="18"/>
      <c r="AH43" s="36"/>
      <c r="AI43" s="34"/>
      <c r="AJ43" s="18"/>
      <c r="AK43" s="19"/>
    </row>
    <row r="44" spans="1:37" s="3" customFormat="1" ht="15" customHeight="1">
      <c r="A44" s="201"/>
      <c r="B44" s="3">
        <v>12</v>
      </c>
      <c r="C44" s="39" t="str">
        <f>IF('invulblad opdrachtnemer'!C44="","",'invulblad opdrachtnemer'!C44)</f>
        <v/>
      </c>
      <c r="D44" s="42" t="str">
        <f>IF('invulblad opdrachtnemer'!D44="","",'invulblad opdrachtnemer'!D44)</f>
        <v/>
      </c>
      <c r="E44" s="105" t="str">
        <f>IF('invulblad opdrachtnemer'!E44="","",'invulblad opdrachtnemer'!E44)</f>
        <v/>
      </c>
      <c r="F44" s="105" t="str">
        <f>IF('invulblad opdrachtnemer'!F44="","",'invulblad opdrachtnemer'!F44)</f>
        <v/>
      </c>
      <c r="G44" s="219"/>
      <c r="H44" s="112"/>
      <c r="I44" s="112"/>
      <c r="J44" s="112"/>
      <c r="K44" s="220"/>
      <c r="L44" s="387">
        <f>'invulblad opdrachtnemer'!I44</f>
        <v>0</v>
      </c>
      <c r="M44" s="384">
        <f t="shared" si="1"/>
        <v>0</v>
      </c>
      <c r="N44" s="16"/>
      <c r="O44" s="17"/>
      <c r="P44" s="36"/>
      <c r="Q44" s="32"/>
      <c r="R44" s="18"/>
      <c r="S44" s="36"/>
      <c r="T44" s="34"/>
      <c r="U44" s="18"/>
      <c r="V44" s="36"/>
      <c r="W44" s="34"/>
      <c r="X44" s="18"/>
      <c r="Y44" s="19"/>
      <c r="Z44" s="16"/>
      <c r="AA44" s="17"/>
      <c r="AB44" s="36"/>
      <c r="AC44" s="32"/>
      <c r="AD44" s="18"/>
      <c r="AE44" s="36"/>
      <c r="AF44" s="34"/>
      <c r="AG44" s="18"/>
      <c r="AH44" s="36"/>
      <c r="AI44" s="34"/>
      <c r="AJ44" s="18"/>
      <c r="AK44" s="19"/>
    </row>
    <row r="45" spans="1:37" s="3" customFormat="1" ht="15" customHeight="1">
      <c r="A45" s="201"/>
      <c r="B45" s="3">
        <v>13</v>
      </c>
      <c r="C45" s="39" t="str">
        <f>IF('invulblad opdrachtnemer'!C45="","",'invulblad opdrachtnemer'!C45)</f>
        <v/>
      </c>
      <c r="D45" s="42" t="str">
        <f>IF('invulblad opdrachtnemer'!D45="","",'invulblad opdrachtnemer'!D45)</f>
        <v/>
      </c>
      <c r="E45" s="105" t="str">
        <f>IF('invulblad opdrachtnemer'!E45="","",'invulblad opdrachtnemer'!E45)</f>
        <v/>
      </c>
      <c r="F45" s="105" t="str">
        <f>IF('invulblad opdrachtnemer'!F45="","",'invulblad opdrachtnemer'!F45)</f>
        <v/>
      </c>
      <c r="G45" s="219"/>
      <c r="H45" s="112"/>
      <c r="I45" s="112"/>
      <c r="J45" s="112"/>
      <c r="K45" s="220"/>
      <c r="L45" s="387">
        <f>'invulblad opdrachtnemer'!I45</f>
        <v>0</v>
      </c>
      <c r="M45" s="384">
        <f t="shared" si="1"/>
        <v>0</v>
      </c>
      <c r="N45" s="16"/>
      <c r="O45" s="17"/>
      <c r="P45" s="36"/>
      <c r="Q45" s="32"/>
      <c r="R45" s="18"/>
      <c r="S45" s="36"/>
      <c r="T45" s="34"/>
      <c r="U45" s="18"/>
      <c r="V45" s="36"/>
      <c r="W45" s="34"/>
      <c r="X45" s="18"/>
      <c r="Y45" s="19"/>
      <c r="Z45" s="16"/>
      <c r="AA45" s="17"/>
      <c r="AB45" s="36"/>
      <c r="AC45" s="32"/>
      <c r="AD45" s="18"/>
      <c r="AE45" s="36"/>
      <c r="AF45" s="34"/>
      <c r="AG45" s="18"/>
      <c r="AH45" s="36"/>
      <c r="AI45" s="34"/>
      <c r="AJ45" s="18"/>
      <c r="AK45" s="19"/>
    </row>
    <row r="46" spans="1:37" s="3" customFormat="1" ht="15" customHeight="1">
      <c r="A46" s="201"/>
      <c r="B46" s="3">
        <v>14</v>
      </c>
      <c r="C46" s="39" t="str">
        <f>IF('invulblad opdrachtnemer'!C46="","",'invulblad opdrachtnemer'!C46)</f>
        <v/>
      </c>
      <c r="D46" s="42" t="str">
        <f>IF('invulblad opdrachtnemer'!D46="","",'invulblad opdrachtnemer'!D46)</f>
        <v/>
      </c>
      <c r="E46" s="105" t="str">
        <f>IF('invulblad opdrachtnemer'!E46="","",'invulblad opdrachtnemer'!E46)</f>
        <v/>
      </c>
      <c r="F46" s="105" t="str">
        <f>IF('invulblad opdrachtnemer'!F46="","",'invulblad opdrachtnemer'!F46)</f>
        <v/>
      </c>
      <c r="G46" s="219"/>
      <c r="H46" s="112"/>
      <c r="I46" s="112"/>
      <c r="J46" s="112"/>
      <c r="K46" s="220"/>
      <c r="L46" s="387">
        <f>'invulblad opdrachtnemer'!I46</f>
        <v>0</v>
      </c>
      <c r="M46" s="384">
        <f t="shared" si="1"/>
        <v>0</v>
      </c>
      <c r="N46" s="16"/>
      <c r="O46" s="17"/>
      <c r="P46" s="36"/>
      <c r="Q46" s="32"/>
      <c r="R46" s="18"/>
      <c r="S46" s="36"/>
      <c r="T46" s="34"/>
      <c r="U46" s="18"/>
      <c r="V46" s="36"/>
      <c r="W46" s="34"/>
      <c r="X46" s="18"/>
      <c r="Y46" s="19"/>
      <c r="Z46" s="16"/>
      <c r="AA46" s="17"/>
      <c r="AB46" s="36"/>
      <c r="AC46" s="32"/>
      <c r="AD46" s="18"/>
      <c r="AE46" s="36"/>
      <c r="AF46" s="34"/>
      <c r="AG46" s="18"/>
      <c r="AH46" s="36"/>
      <c r="AI46" s="34"/>
      <c r="AJ46" s="18"/>
      <c r="AK46" s="19"/>
    </row>
    <row r="47" spans="1:37" s="3" customFormat="1" ht="15" customHeight="1">
      <c r="A47" s="201"/>
      <c r="B47" s="3">
        <v>15</v>
      </c>
      <c r="C47" s="39" t="str">
        <f>IF('invulblad opdrachtnemer'!C47="","",'invulblad opdrachtnemer'!C47)</f>
        <v/>
      </c>
      <c r="D47" s="42" t="str">
        <f>IF('invulblad opdrachtnemer'!D47="","",'invulblad opdrachtnemer'!D47)</f>
        <v/>
      </c>
      <c r="E47" s="105" t="str">
        <f>IF('invulblad opdrachtnemer'!E47="","",'invulblad opdrachtnemer'!E47)</f>
        <v/>
      </c>
      <c r="F47" s="105" t="str">
        <f>IF('invulblad opdrachtnemer'!F47="","",'invulblad opdrachtnemer'!F47)</f>
        <v/>
      </c>
      <c r="G47" s="219"/>
      <c r="H47" s="112"/>
      <c r="I47" s="112"/>
      <c r="J47" s="112"/>
      <c r="K47" s="220"/>
      <c r="L47" s="387">
        <f>'invulblad opdrachtnemer'!I47</f>
        <v>0</v>
      </c>
      <c r="M47" s="384">
        <f t="shared" si="1"/>
        <v>0</v>
      </c>
      <c r="N47" s="16"/>
      <c r="O47" s="17"/>
      <c r="P47" s="36"/>
      <c r="Q47" s="32"/>
      <c r="R47" s="18"/>
      <c r="S47" s="36"/>
      <c r="T47" s="34"/>
      <c r="U47" s="18"/>
      <c r="V47" s="36"/>
      <c r="W47" s="34"/>
      <c r="X47" s="18"/>
      <c r="Y47" s="19"/>
      <c r="Z47" s="16"/>
      <c r="AA47" s="17"/>
      <c r="AB47" s="36"/>
      <c r="AC47" s="32"/>
      <c r="AD47" s="18"/>
      <c r="AE47" s="36"/>
      <c r="AF47" s="34"/>
      <c r="AG47" s="18"/>
      <c r="AH47" s="36"/>
      <c r="AI47" s="34"/>
      <c r="AJ47" s="18"/>
      <c r="AK47" s="19"/>
    </row>
    <row r="48" spans="1:37" s="3" customFormat="1" ht="15" customHeight="1">
      <c r="A48" s="201"/>
      <c r="B48" s="3">
        <v>16</v>
      </c>
      <c r="C48" s="39" t="str">
        <f>IF('invulblad opdrachtnemer'!C48="","",'invulblad opdrachtnemer'!C48)</f>
        <v/>
      </c>
      <c r="D48" s="42" t="str">
        <f>IF('invulblad opdrachtnemer'!D48="","",'invulblad opdrachtnemer'!D48)</f>
        <v/>
      </c>
      <c r="E48" s="105" t="str">
        <f>IF('invulblad opdrachtnemer'!E48="","",'invulblad opdrachtnemer'!E48)</f>
        <v/>
      </c>
      <c r="F48" s="105" t="str">
        <f>IF('invulblad opdrachtnemer'!F48="","",'invulblad opdrachtnemer'!F48)</f>
        <v/>
      </c>
      <c r="G48" s="219"/>
      <c r="H48" s="112"/>
      <c r="I48" s="112"/>
      <c r="J48" s="112"/>
      <c r="K48" s="220"/>
      <c r="L48" s="387">
        <f>'invulblad opdrachtnemer'!I48</f>
        <v>0</v>
      </c>
      <c r="M48" s="384">
        <f t="shared" si="1"/>
        <v>0</v>
      </c>
      <c r="N48" s="16"/>
      <c r="O48" s="17"/>
      <c r="P48" s="36"/>
      <c r="Q48" s="32"/>
      <c r="R48" s="18"/>
      <c r="S48" s="36"/>
      <c r="T48" s="34"/>
      <c r="U48" s="18"/>
      <c r="V48" s="36"/>
      <c r="W48" s="34"/>
      <c r="X48" s="18"/>
      <c r="Y48" s="19"/>
      <c r="Z48" s="16"/>
      <c r="AA48" s="17"/>
      <c r="AB48" s="36"/>
      <c r="AC48" s="32"/>
      <c r="AD48" s="18"/>
      <c r="AE48" s="36"/>
      <c r="AF48" s="34"/>
      <c r="AG48" s="18"/>
      <c r="AH48" s="36"/>
      <c r="AI48" s="34"/>
      <c r="AJ48" s="18"/>
      <c r="AK48" s="19"/>
    </row>
    <row r="49" spans="1:37" s="3" customFormat="1" ht="15" customHeight="1">
      <c r="A49" s="201"/>
      <c r="B49" s="3">
        <v>17</v>
      </c>
      <c r="C49" s="39" t="str">
        <f>IF('invulblad opdrachtnemer'!C49="","",'invulblad opdrachtnemer'!C49)</f>
        <v/>
      </c>
      <c r="D49" s="42" t="str">
        <f>IF('invulblad opdrachtnemer'!D49="","",'invulblad opdrachtnemer'!D49)</f>
        <v/>
      </c>
      <c r="E49" s="105" t="str">
        <f>IF('invulblad opdrachtnemer'!E49="","",'invulblad opdrachtnemer'!E49)</f>
        <v/>
      </c>
      <c r="F49" s="105" t="str">
        <f>IF('invulblad opdrachtnemer'!F49="","",'invulblad opdrachtnemer'!F49)</f>
        <v/>
      </c>
      <c r="G49" s="219"/>
      <c r="H49" s="112"/>
      <c r="I49" s="112"/>
      <c r="J49" s="112"/>
      <c r="K49" s="220"/>
      <c r="L49" s="387">
        <f>'invulblad opdrachtnemer'!I49</f>
        <v>0</v>
      </c>
      <c r="M49" s="384">
        <f t="shared" si="1"/>
        <v>0</v>
      </c>
      <c r="N49" s="16"/>
      <c r="O49" s="17"/>
      <c r="P49" s="36"/>
      <c r="Q49" s="32"/>
      <c r="R49" s="18"/>
      <c r="S49" s="36"/>
      <c r="T49" s="34"/>
      <c r="U49" s="18"/>
      <c r="V49" s="36"/>
      <c r="W49" s="34"/>
      <c r="X49" s="18"/>
      <c r="Y49" s="19"/>
      <c r="Z49" s="16"/>
      <c r="AA49" s="17"/>
      <c r="AB49" s="36"/>
      <c r="AC49" s="32"/>
      <c r="AD49" s="18"/>
      <c r="AE49" s="36"/>
      <c r="AF49" s="34"/>
      <c r="AG49" s="18"/>
      <c r="AH49" s="36"/>
      <c r="AI49" s="34"/>
      <c r="AJ49" s="18"/>
      <c r="AK49" s="19"/>
    </row>
    <row r="50" spans="1:37" s="3" customFormat="1" ht="15" customHeight="1">
      <c r="A50" s="201"/>
      <c r="B50" s="3">
        <v>18</v>
      </c>
      <c r="C50" s="39" t="str">
        <f>IF('invulblad opdrachtnemer'!C50="","",'invulblad opdrachtnemer'!C50)</f>
        <v/>
      </c>
      <c r="D50" s="42" t="str">
        <f>IF('invulblad opdrachtnemer'!D50="","",'invulblad opdrachtnemer'!D50)</f>
        <v/>
      </c>
      <c r="E50" s="105" t="str">
        <f>IF('invulblad opdrachtnemer'!E50="","",'invulblad opdrachtnemer'!E50)</f>
        <v/>
      </c>
      <c r="F50" s="105" t="str">
        <f>IF('invulblad opdrachtnemer'!F50="","",'invulblad opdrachtnemer'!F50)</f>
        <v/>
      </c>
      <c r="G50" s="219"/>
      <c r="H50" s="112"/>
      <c r="I50" s="112"/>
      <c r="J50" s="112"/>
      <c r="K50" s="220"/>
      <c r="L50" s="387">
        <f>'invulblad opdrachtnemer'!I50</f>
        <v>0</v>
      </c>
      <c r="M50" s="384">
        <f t="shared" si="1"/>
        <v>0</v>
      </c>
      <c r="N50" s="16"/>
      <c r="O50" s="17"/>
      <c r="P50" s="36"/>
      <c r="Q50" s="32"/>
      <c r="R50" s="18"/>
      <c r="S50" s="36"/>
      <c r="T50" s="34"/>
      <c r="U50" s="18"/>
      <c r="V50" s="36"/>
      <c r="W50" s="34"/>
      <c r="X50" s="18"/>
      <c r="Y50" s="19"/>
      <c r="Z50" s="16"/>
      <c r="AA50" s="17"/>
      <c r="AB50" s="36"/>
      <c r="AC50" s="32"/>
      <c r="AD50" s="18"/>
      <c r="AE50" s="36"/>
      <c r="AF50" s="34"/>
      <c r="AG50" s="18"/>
      <c r="AH50" s="36"/>
      <c r="AI50" s="34"/>
      <c r="AJ50" s="18"/>
      <c r="AK50" s="19"/>
    </row>
    <row r="51" spans="1:37" s="3" customFormat="1" ht="15" customHeight="1">
      <c r="A51" s="201"/>
      <c r="B51" s="3">
        <v>19</v>
      </c>
      <c r="C51" s="39" t="str">
        <f>IF('invulblad opdrachtnemer'!C51="","",'invulblad opdrachtnemer'!C51)</f>
        <v/>
      </c>
      <c r="D51" s="42" t="str">
        <f>IF('invulblad opdrachtnemer'!D51="","",'invulblad opdrachtnemer'!D51)</f>
        <v/>
      </c>
      <c r="E51" s="105" t="str">
        <f>IF('invulblad opdrachtnemer'!E51="","",'invulblad opdrachtnemer'!E51)</f>
        <v/>
      </c>
      <c r="F51" s="105" t="str">
        <f>IF('invulblad opdrachtnemer'!F51="","",'invulblad opdrachtnemer'!F51)</f>
        <v/>
      </c>
      <c r="G51" s="219"/>
      <c r="H51" s="112"/>
      <c r="I51" s="112"/>
      <c r="J51" s="112"/>
      <c r="K51" s="220"/>
      <c r="L51" s="387">
        <f>'invulblad opdrachtnemer'!I51</f>
        <v>0</v>
      </c>
      <c r="M51" s="384">
        <f t="shared" si="1"/>
        <v>0</v>
      </c>
      <c r="N51" s="16"/>
      <c r="O51" s="17"/>
      <c r="P51" s="36"/>
      <c r="Q51" s="32"/>
      <c r="R51" s="18"/>
      <c r="S51" s="36"/>
      <c r="T51" s="34"/>
      <c r="U51" s="18"/>
      <c r="V51" s="36"/>
      <c r="W51" s="34"/>
      <c r="X51" s="18"/>
      <c r="Y51" s="19"/>
      <c r="Z51" s="16"/>
      <c r="AA51" s="17"/>
      <c r="AB51" s="36"/>
      <c r="AC51" s="32"/>
      <c r="AD51" s="18"/>
      <c r="AE51" s="36"/>
      <c r="AF51" s="34"/>
      <c r="AG51" s="18"/>
      <c r="AH51" s="36"/>
      <c r="AI51" s="34"/>
      <c r="AJ51" s="18"/>
      <c r="AK51" s="19"/>
    </row>
    <row r="52" spans="1:37" s="3" customFormat="1" ht="15" customHeight="1" thickBot="1">
      <c r="A52" s="201"/>
      <c r="B52" s="3">
        <v>20</v>
      </c>
      <c r="C52" s="29" t="str">
        <f>IF('invulblad opdrachtnemer'!C52="","",'invulblad opdrachtnemer'!C52)</f>
        <v/>
      </c>
      <c r="D52" s="43" t="str">
        <f>IF('invulblad opdrachtnemer'!D52="","",'invulblad opdrachtnemer'!D52)</f>
        <v/>
      </c>
      <c r="E52" s="106" t="str">
        <f>IF('invulblad opdrachtnemer'!E52="","",'invulblad opdrachtnemer'!E52)</f>
        <v/>
      </c>
      <c r="F52" s="106" t="str">
        <f>IF('invulblad opdrachtnemer'!F52="","",'invulblad opdrachtnemer'!F52)</f>
        <v/>
      </c>
      <c r="G52" s="217"/>
      <c r="H52" s="113"/>
      <c r="I52" s="113"/>
      <c r="J52" s="113"/>
      <c r="K52" s="202"/>
      <c r="L52" s="385">
        <f>'invulblad opdrachtnemer'!I52</f>
        <v>0</v>
      </c>
      <c r="M52" s="386">
        <f t="shared" si="1"/>
        <v>0</v>
      </c>
      <c r="N52" s="203"/>
      <c r="O52" s="204"/>
      <c r="P52" s="205"/>
      <c r="Q52" s="206"/>
      <c r="R52" s="207"/>
      <c r="S52" s="205"/>
      <c r="T52" s="208"/>
      <c r="U52" s="207"/>
      <c r="V52" s="205"/>
      <c r="W52" s="208"/>
      <c r="X52" s="207"/>
      <c r="Y52" s="30"/>
      <c r="Z52" s="203"/>
      <c r="AA52" s="204"/>
      <c r="AB52" s="205"/>
      <c r="AC52" s="206"/>
      <c r="AD52" s="207"/>
      <c r="AE52" s="205"/>
      <c r="AF52" s="208"/>
      <c r="AG52" s="207"/>
      <c r="AH52" s="205"/>
      <c r="AI52" s="208"/>
      <c r="AJ52" s="207"/>
      <c r="AK52" s="30"/>
    </row>
    <row r="53" spans="1:37" s="8" customFormat="1">
      <c r="C53" s="3"/>
      <c r="D53" s="3"/>
      <c r="E53" s="3"/>
      <c r="F53" s="3"/>
      <c r="G53" s="431"/>
      <c r="H53" s="3"/>
      <c r="I53" s="3"/>
      <c r="J53" s="3"/>
      <c r="K53" s="431"/>
      <c r="L53" s="431"/>
      <c r="M53" s="431"/>
      <c r="N53" s="3"/>
      <c r="O53" s="431"/>
      <c r="P53" s="3"/>
      <c r="Q53" s="3"/>
      <c r="R53" s="3"/>
      <c r="S53" s="3"/>
      <c r="T53" s="3"/>
      <c r="U53" s="3"/>
      <c r="V53" s="3"/>
      <c r="W53" s="3"/>
      <c r="X53" s="3"/>
      <c r="Y53" s="3"/>
      <c r="Z53" s="3"/>
      <c r="AA53" s="431"/>
      <c r="AB53" s="3"/>
      <c r="AC53" s="3"/>
      <c r="AD53" s="3"/>
      <c r="AE53" s="3"/>
      <c r="AF53" s="3"/>
      <c r="AG53" s="3"/>
      <c r="AH53" s="3"/>
      <c r="AI53" s="3"/>
      <c r="AJ53" s="3"/>
      <c r="AK53" s="3"/>
    </row>
    <row r="54" spans="1:37" ht="15.75" thickBot="1"/>
    <row r="55" spans="1:37" ht="19.5" thickBot="1">
      <c r="C55" s="256" t="s">
        <v>113</v>
      </c>
      <c r="D55" s="257"/>
      <c r="E55" s="257"/>
      <c r="F55" s="257"/>
      <c r="G55" s="454" t="s">
        <v>114</v>
      </c>
      <c r="H55" s="455"/>
      <c r="I55" s="455"/>
      <c r="J55" s="455"/>
      <c r="K55" s="456"/>
      <c r="L55" s="454" t="s">
        <v>88</v>
      </c>
      <c r="M55" s="456"/>
      <c r="N55" s="282" t="s">
        <v>89</v>
      </c>
      <c r="O55" s="283"/>
      <c r="P55" s="283"/>
      <c r="Q55" s="283"/>
      <c r="R55" s="457" t="s">
        <v>90</v>
      </c>
      <c r="S55" s="457"/>
      <c r="T55" s="457"/>
      <c r="U55" s="457"/>
      <c r="V55" s="457"/>
      <c r="W55" s="457"/>
      <c r="X55" s="457"/>
      <c r="Y55" s="458"/>
      <c r="Z55" s="282"/>
      <c r="AA55" s="283"/>
      <c r="AB55" s="283"/>
      <c r="AC55" s="283"/>
      <c r="AD55" s="283"/>
      <c r="AE55" s="258"/>
      <c r="AF55" s="257"/>
      <c r="AG55" s="283"/>
      <c r="AH55" s="283"/>
      <c r="AI55" s="283"/>
      <c r="AJ55" s="283"/>
      <c r="AK55" s="284"/>
    </row>
    <row r="56" spans="1:37" ht="32.25" thickBot="1">
      <c r="C56" s="285" t="s">
        <v>115</v>
      </c>
      <c r="D56" s="298"/>
      <c r="E56" s="299"/>
      <c r="F56" s="288" t="s">
        <v>116</v>
      </c>
      <c r="G56" s="428"/>
      <c r="H56" s="301" t="s">
        <v>93</v>
      </c>
      <c r="I56" s="301" t="s">
        <v>117</v>
      </c>
      <c r="J56" s="288"/>
      <c r="K56" s="290"/>
      <c r="L56" s="380" t="s">
        <v>118</v>
      </c>
      <c r="M56" s="277" t="s">
        <v>112</v>
      </c>
      <c r="N56" s="291" t="s">
        <v>99</v>
      </c>
      <c r="O56" s="292" t="s">
        <v>100</v>
      </c>
      <c r="P56" s="295" t="s">
        <v>101</v>
      </c>
      <c r="Q56" s="300" t="s">
        <v>102</v>
      </c>
      <c r="R56" s="295" t="s">
        <v>103</v>
      </c>
      <c r="S56" s="295" t="s">
        <v>104</v>
      </c>
      <c r="T56" s="300" t="s">
        <v>105</v>
      </c>
      <c r="U56" s="295" t="s">
        <v>106</v>
      </c>
      <c r="V56" s="293" t="s">
        <v>107</v>
      </c>
      <c r="W56" s="295" t="s">
        <v>108</v>
      </c>
      <c r="X56" s="295" t="s">
        <v>109</v>
      </c>
      <c r="Y56" s="297" t="s">
        <v>110</v>
      </c>
      <c r="Z56" s="291" t="s">
        <v>99</v>
      </c>
      <c r="AA56" s="292" t="s">
        <v>100</v>
      </c>
      <c r="AB56" s="295" t="s">
        <v>101</v>
      </c>
      <c r="AC56" s="300" t="s">
        <v>102</v>
      </c>
      <c r="AD56" s="295" t="s">
        <v>103</v>
      </c>
      <c r="AE56" s="295" t="s">
        <v>104</v>
      </c>
      <c r="AF56" s="300" t="s">
        <v>105</v>
      </c>
      <c r="AG56" s="295" t="s">
        <v>106</v>
      </c>
      <c r="AH56" s="293" t="s">
        <v>107</v>
      </c>
      <c r="AI56" s="295" t="s">
        <v>108</v>
      </c>
      <c r="AJ56" s="295" t="s">
        <v>109</v>
      </c>
      <c r="AK56" s="297" t="s">
        <v>110</v>
      </c>
    </row>
    <row r="57" spans="1:37" ht="15.75">
      <c r="B57" s="3">
        <v>1</v>
      </c>
      <c r="C57" s="459"/>
      <c r="D57" s="460"/>
      <c r="E57" s="461"/>
      <c r="F57" s="364"/>
      <c r="G57" s="365"/>
      <c r="H57" s="110"/>
      <c r="I57" s="110"/>
      <c r="J57" s="110"/>
      <c r="K57" s="218"/>
      <c r="L57" s="381"/>
      <c r="M57" s="382">
        <f>SUM(N57:AK57)</f>
        <v>0</v>
      </c>
      <c r="N57" s="12"/>
      <c r="O57" s="13"/>
      <c r="P57" s="35"/>
      <c r="Q57" s="31"/>
      <c r="R57" s="14"/>
      <c r="S57" s="35"/>
      <c r="T57" s="33"/>
      <c r="U57" s="14"/>
      <c r="V57" s="35"/>
      <c r="W57" s="33"/>
      <c r="X57" s="14"/>
      <c r="Y57" s="15"/>
      <c r="Z57" s="12"/>
      <c r="AA57" s="13"/>
      <c r="AB57" s="35"/>
      <c r="AC57" s="31"/>
      <c r="AD57" s="14"/>
      <c r="AE57" s="35"/>
      <c r="AF57" s="33"/>
      <c r="AG57" s="14"/>
      <c r="AH57" s="35"/>
      <c r="AI57" s="33"/>
      <c r="AJ57" s="14"/>
      <c r="AK57" s="15"/>
    </row>
    <row r="58" spans="1:37" ht="15.75">
      <c r="B58" s="3">
        <v>2</v>
      </c>
      <c r="C58" s="462"/>
      <c r="D58" s="463"/>
      <c r="E58" s="464"/>
      <c r="F58" s="366"/>
      <c r="G58" s="367"/>
      <c r="H58" s="111"/>
      <c r="I58" s="111"/>
      <c r="J58" s="111"/>
      <c r="K58" s="64"/>
      <c r="L58" s="383"/>
      <c r="M58" s="384">
        <f>SUM(N58:AK58)</f>
        <v>0</v>
      </c>
      <c r="N58" s="16"/>
      <c r="O58" s="17"/>
      <c r="P58" s="36"/>
      <c r="Q58" s="32"/>
      <c r="R58" s="18"/>
      <c r="S58" s="36"/>
      <c r="T58" s="34"/>
      <c r="U58" s="18"/>
      <c r="V58" s="36"/>
      <c r="W58" s="34"/>
      <c r="X58" s="18"/>
      <c r="Y58" s="19"/>
      <c r="Z58" s="16"/>
      <c r="AA58" s="17"/>
      <c r="AB58" s="36"/>
      <c r="AC58" s="32"/>
      <c r="AD58" s="18"/>
      <c r="AE58" s="36"/>
      <c r="AF58" s="34"/>
      <c r="AG58" s="18"/>
      <c r="AH58" s="36"/>
      <c r="AI58" s="34"/>
      <c r="AJ58" s="18"/>
      <c r="AK58" s="19"/>
    </row>
    <row r="59" spans="1:37" ht="15.75">
      <c r="B59" s="3">
        <v>3</v>
      </c>
      <c r="C59" s="462"/>
      <c r="D59" s="463"/>
      <c r="E59" s="464"/>
      <c r="F59" s="366"/>
      <c r="G59" s="367"/>
      <c r="H59" s="111"/>
      <c r="I59" s="111"/>
      <c r="J59" s="111"/>
      <c r="K59" s="64"/>
      <c r="L59" s="383"/>
      <c r="M59" s="384">
        <f>SUM(N59:AK59)</f>
        <v>0</v>
      </c>
      <c r="N59" s="16"/>
      <c r="O59" s="17"/>
      <c r="P59" s="36"/>
      <c r="Q59" s="32"/>
      <c r="R59" s="18"/>
      <c r="S59" s="36"/>
      <c r="T59" s="34"/>
      <c r="U59" s="18"/>
      <c r="V59" s="36"/>
      <c r="W59" s="34"/>
      <c r="X59" s="18"/>
      <c r="Y59" s="19"/>
      <c r="Z59" s="16"/>
      <c r="AA59" s="17"/>
      <c r="AB59" s="36"/>
      <c r="AC59" s="32"/>
      <c r="AD59" s="18"/>
      <c r="AE59" s="36"/>
      <c r="AF59" s="34"/>
      <c r="AG59" s="18"/>
      <c r="AH59" s="36"/>
      <c r="AI59" s="34"/>
      <c r="AJ59" s="18"/>
      <c r="AK59" s="19"/>
    </row>
    <row r="60" spans="1:37" ht="15.75">
      <c r="B60" s="3">
        <v>4</v>
      </c>
      <c r="C60" s="462"/>
      <c r="D60" s="463"/>
      <c r="E60" s="464"/>
      <c r="F60" s="366"/>
      <c r="G60" s="367"/>
      <c r="H60" s="111"/>
      <c r="I60" s="111"/>
      <c r="J60" s="111"/>
      <c r="K60" s="64"/>
      <c r="L60" s="383"/>
      <c r="M60" s="384">
        <f>SUM(N60:AK60)</f>
        <v>0</v>
      </c>
      <c r="N60" s="16"/>
      <c r="O60" s="17"/>
      <c r="P60" s="36"/>
      <c r="Q60" s="32"/>
      <c r="R60" s="18"/>
      <c r="S60" s="36"/>
      <c r="T60" s="34"/>
      <c r="U60" s="18"/>
      <c r="V60" s="36"/>
      <c r="W60" s="34"/>
      <c r="X60" s="18"/>
      <c r="Y60" s="19"/>
      <c r="Z60" s="16"/>
      <c r="AA60" s="17"/>
      <c r="AB60" s="36"/>
      <c r="AC60" s="32"/>
      <c r="AD60" s="18"/>
      <c r="AE60" s="36"/>
      <c r="AF60" s="34"/>
      <c r="AG60" s="18"/>
      <c r="AH60" s="36"/>
      <c r="AI60" s="34"/>
      <c r="AJ60" s="18"/>
      <c r="AK60" s="19"/>
    </row>
    <row r="61" spans="1:37" ht="16.5" thickBot="1">
      <c r="B61" s="3">
        <v>5</v>
      </c>
      <c r="C61" s="465"/>
      <c r="D61" s="466"/>
      <c r="E61" s="467"/>
      <c r="F61" s="368"/>
      <c r="G61" s="369"/>
      <c r="H61" s="113"/>
      <c r="I61" s="113"/>
      <c r="J61" s="113"/>
      <c r="K61" s="202"/>
      <c r="L61" s="385"/>
      <c r="M61" s="386">
        <f>SUM(N61:AK61)</f>
        <v>0</v>
      </c>
      <c r="N61" s="203"/>
      <c r="O61" s="204"/>
      <c r="P61" s="205"/>
      <c r="Q61" s="206"/>
      <c r="R61" s="207"/>
      <c r="S61" s="205"/>
      <c r="T61" s="208"/>
      <c r="U61" s="207"/>
      <c r="V61" s="205"/>
      <c r="W61" s="208"/>
      <c r="X61" s="207"/>
      <c r="Y61" s="30"/>
      <c r="Z61" s="203"/>
      <c r="AA61" s="204"/>
      <c r="AB61" s="205"/>
      <c r="AC61" s="206"/>
      <c r="AD61" s="207"/>
      <c r="AE61" s="205"/>
      <c r="AF61" s="208"/>
      <c r="AG61" s="207"/>
      <c r="AH61" s="205"/>
      <c r="AI61" s="208"/>
      <c r="AJ61" s="207"/>
      <c r="AK61" s="30"/>
    </row>
    <row r="62" spans="1:37" ht="15.75" thickBot="1"/>
    <row r="63" spans="1:37" ht="19.5" thickBot="1">
      <c r="C63" s="256" t="s">
        <v>119</v>
      </c>
      <c r="D63" s="257"/>
      <c r="E63" s="257"/>
      <c r="F63" s="260"/>
      <c r="G63" s="454" t="s">
        <v>114</v>
      </c>
      <c r="H63" s="455"/>
      <c r="I63" s="455"/>
      <c r="J63" s="455"/>
      <c r="K63" s="456"/>
      <c r="L63" s="454" t="s">
        <v>88</v>
      </c>
      <c r="M63" s="456"/>
      <c r="N63" s="282" t="s">
        <v>89</v>
      </c>
      <c r="O63" s="283"/>
      <c r="P63" s="283"/>
      <c r="Q63" s="283"/>
      <c r="R63" s="457" t="s">
        <v>90</v>
      </c>
      <c r="S63" s="457"/>
      <c r="T63" s="457"/>
      <c r="U63" s="457"/>
      <c r="V63" s="457"/>
      <c r="W63" s="457"/>
      <c r="X63" s="457"/>
      <c r="Y63" s="458"/>
      <c r="Z63" s="282"/>
      <c r="AA63" s="283"/>
      <c r="AB63" s="283"/>
      <c r="AC63" s="283"/>
      <c r="AD63" s="283"/>
      <c r="AE63" s="258"/>
      <c r="AF63" s="257"/>
      <c r="AG63" s="283"/>
      <c r="AH63" s="283"/>
      <c r="AI63" s="283"/>
      <c r="AJ63" s="283"/>
      <c r="AK63" s="284"/>
    </row>
    <row r="64" spans="1:37" ht="32.25" thickBot="1">
      <c r="C64" s="285" t="s">
        <v>120</v>
      </c>
      <c r="D64" s="298"/>
      <c r="E64" s="299"/>
      <c r="F64" s="277" t="s">
        <v>121</v>
      </c>
      <c r="G64" s="428"/>
      <c r="H64" s="301" t="s">
        <v>93</v>
      </c>
      <c r="I64" s="301" t="s">
        <v>117</v>
      </c>
      <c r="J64" s="288" t="s">
        <v>95</v>
      </c>
      <c r="K64" s="290" t="s">
        <v>96</v>
      </c>
      <c r="L64" s="380" t="s">
        <v>118</v>
      </c>
      <c r="M64" s="277" t="s">
        <v>112</v>
      </c>
      <c r="N64" s="291" t="s">
        <v>99</v>
      </c>
      <c r="O64" s="292" t="s">
        <v>100</v>
      </c>
      <c r="P64" s="295" t="s">
        <v>101</v>
      </c>
      <c r="Q64" s="300" t="s">
        <v>102</v>
      </c>
      <c r="R64" s="295" t="s">
        <v>103</v>
      </c>
      <c r="S64" s="295" t="s">
        <v>104</v>
      </c>
      <c r="T64" s="300" t="s">
        <v>105</v>
      </c>
      <c r="U64" s="295" t="s">
        <v>106</v>
      </c>
      <c r="V64" s="293" t="s">
        <v>107</v>
      </c>
      <c r="W64" s="295" t="s">
        <v>108</v>
      </c>
      <c r="X64" s="295" t="s">
        <v>109</v>
      </c>
      <c r="Y64" s="297" t="s">
        <v>110</v>
      </c>
      <c r="Z64" s="291" t="s">
        <v>99</v>
      </c>
      <c r="AA64" s="292" t="s">
        <v>100</v>
      </c>
      <c r="AB64" s="295" t="s">
        <v>101</v>
      </c>
      <c r="AC64" s="300" t="s">
        <v>102</v>
      </c>
      <c r="AD64" s="295" t="s">
        <v>103</v>
      </c>
      <c r="AE64" s="295" t="s">
        <v>104</v>
      </c>
      <c r="AF64" s="300" t="s">
        <v>105</v>
      </c>
      <c r="AG64" s="295" t="s">
        <v>106</v>
      </c>
      <c r="AH64" s="293" t="s">
        <v>107</v>
      </c>
      <c r="AI64" s="295" t="s">
        <v>108</v>
      </c>
      <c r="AJ64" s="295" t="s">
        <v>109</v>
      </c>
      <c r="AK64" s="297" t="s">
        <v>110</v>
      </c>
    </row>
    <row r="65" spans="2:37" ht="15.75">
      <c r="B65" s="3">
        <v>1</v>
      </c>
      <c r="C65" s="468"/>
      <c r="D65" s="469"/>
      <c r="E65" s="470"/>
      <c r="F65" s="370"/>
      <c r="G65" s="365"/>
      <c r="H65" s="110"/>
      <c r="I65" s="110"/>
      <c r="J65" s="110"/>
      <c r="K65" s="218"/>
      <c r="L65" s="381"/>
      <c r="M65" s="382">
        <f>SUM(N65:AK65)</f>
        <v>0</v>
      </c>
      <c r="N65" s="12"/>
      <c r="O65" s="13"/>
      <c r="P65" s="35"/>
      <c r="Q65" s="31"/>
      <c r="R65" s="14"/>
      <c r="S65" s="35"/>
      <c r="T65" s="33"/>
      <c r="U65" s="14"/>
      <c r="V65" s="35"/>
      <c r="W65" s="33"/>
      <c r="X65" s="14"/>
      <c r="Y65" s="15"/>
      <c r="Z65" s="12"/>
      <c r="AA65" s="13"/>
      <c r="AB65" s="35"/>
      <c r="AC65" s="31"/>
      <c r="AD65" s="14"/>
      <c r="AE65" s="35"/>
      <c r="AF65" s="33"/>
      <c r="AG65" s="14"/>
      <c r="AH65" s="35"/>
      <c r="AI65" s="33"/>
      <c r="AJ65" s="14"/>
      <c r="AK65" s="15"/>
    </row>
    <row r="66" spans="2:37" ht="15.75">
      <c r="B66" s="3">
        <v>2</v>
      </c>
      <c r="C66" s="462"/>
      <c r="D66" s="463"/>
      <c r="E66" s="464"/>
      <c r="F66" s="371"/>
      <c r="G66" s="367"/>
      <c r="H66" s="111"/>
      <c r="I66" s="111"/>
      <c r="J66" s="111"/>
      <c r="K66" s="64"/>
      <c r="L66" s="383"/>
      <c r="M66" s="384">
        <f>SUM(N66:AK66)</f>
        <v>0</v>
      </c>
      <c r="N66" s="16"/>
      <c r="O66" s="17"/>
      <c r="P66" s="36"/>
      <c r="Q66" s="32"/>
      <c r="R66" s="18"/>
      <c r="S66" s="36"/>
      <c r="T66" s="34"/>
      <c r="U66" s="18"/>
      <c r="V66" s="36"/>
      <c r="W66" s="34"/>
      <c r="X66" s="18"/>
      <c r="Y66" s="19"/>
      <c r="Z66" s="16"/>
      <c r="AA66" s="17"/>
      <c r="AB66" s="36"/>
      <c r="AC66" s="32"/>
      <c r="AD66" s="18"/>
      <c r="AE66" s="36"/>
      <c r="AF66" s="34"/>
      <c r="AG66" s="18"/>
      <c r="AH66" s="36"/>
      <c r="AI66" s="34"/>
      <c r="AJ66" s="18"/>
      <c r="AK66" s="19"/>
    </row>
    <row r="67" spans="2:37" ht="15.75">
      <c r="B67" s="3">
        <v>3</v>
      </c>
      <c r="C67" s="462"/>
      <c r="D67" s="463"/>
      <c r="E67" s="464"/>
      <c r="F67" s="372"/>
      <c r="G67" s="367"/>
      <c r="H67" s="111"/>
      <c r="I67" s="111"/>
      <c r="J67" s="111"/>
      <c r="K67" s="64"/>
      <c r="L67" s="383"/>
      <c r="M67" s="384">
        <f>SUM(N67:AK67)</f>
        <v>0</v>
      </c>
      <c r="N67" s="16"/>
      <c r="O67" s="17"/>
      <c r="P67" s="36"/>
      <c r="Q67" s="32"/>
      <c r="R67" s="18"/>
      <c r="S67" s="36"/>
      <c r="T67" s="34"/>
      <c r="U67" s="18"/>
      <c r="V67" s="36"/>
      <c r="W67" s="34"/>
      <c r="X67" s="18"/>
      <c r="Y67" s="19"/>
      <c r="Z67" s="16"/>
      <c r="AA67" s="17"/>
      <c r="AB67" s="36"/>
      <c r="AC67" s="32"/>
      <c r="AD67" s="18"/>
      <c r="AE67" s="36"/>
      <c r="AF67" s="34"/>
      <c r="AG67" s="18"/>
      <c r="AH67" s="36"/>
      <c r="AI67" s="34"/>
      <c r="AJ67" s="18"/>
      <c r="AK67" s="19"/>
    </row>
    <row r="68" spans="2:37" ht="15.75">
      <c r="B68" s="3">
        <v>4</v>
      </c>
      <c r="C68" s="462"/>
      <c r="D68" s="463"/>
      <c r="E68" s="464"/>
      <c r="F68" s="372"/>
      <c r="G68" s="367"/>
      <c r="H68" s="111"/>
      <c r="I68" s="111"/>
      <c r="J68" s="111"/>
      <c r="K68" s="64"/>
      <c r="L68" s="383"/>
      <c r="M68" s="384">
        <f>SUM(N68:AK68)</f>
        <v>0</v>
      </c>
      <c r="N68" s="16"/>
      <c r="O68" s="17"/>
      <c r="P68" s="36"/>
      <c r="Q68" s="32"/>
      <c r="R68" s="18"/>
      <c r="S68" s="36"/>
      <c r="T68" s="34"/>
      <c r="U68" s="18"/>
      <c r="V68" s="36"/>
      <c r="W68" s="34"/>
      <c r="X68" s="18"/>
      <c r="Y68" s="19"/>
      <c r="Z68" s="16"/>
      <c r="AA68" s="17"/>
      <c r="AB68" s="36"/>
      <c r="AC68" s="32"/>
      <c r="AD68" s="18"/>
      <c r="AE68" s="36"/>
      <c r="AF68" s="34"/>
      <c r="AG68" s="18"/>
      <c r="AH68" s="36"/>
      <c r="AI68" s="34"/>
      <c r="AJ68" s="18"/>
      <c r="AK68" s="19"/>
    </row>
    <row r="69" spans="2:37" ht="16.5" thickBot="1">
      <c r="B69" s="3">
        <v>5</v>
      </c>
      <c r="C69" s="465"/>
      <c r="D69" s="466"/>
      <c r="E69" s="467"/>
      <c r="F69" s="373"/>
      <c r="G69" s="369"/>
      <c r="H69" s="113"/>
      <c r="I69" s="113"/>
      <c r="J69" s="113"/>
      <c r="K69" s="202"/>
      <c r="L69" s="385"/>
      <c r="M69" s="386">
        <f>SUM(N69:AK69)</f>
        <v>0</v>
      </c>
      <c r="N69" s="203"/>
      <c r="O69" s="204"/>
      <c r="P69" s="205"/>
      <c r="Q69" s="206"/>
      <c r="R69" s="207"/>
      <c r="S69" s="205"/>
      <c r="T69" s="208"/>
      <c r="U69" s="207"/>
      <c r="V69" s="205"/>
      <c r="W69" s="208"/>
      <c r="X69" s="207"/>
      <c r="Y69" s="30"/>
      <c r="Z69" s="203"/>
      <c r="AA69" s="204"/>
      <c r="AB69" s="205"/>
      <c r="AC69" s="206"/>
      <c r="AD69" s="207"/>
      <c r="AE69" s="205"/>
      <c r="AF69" s="208"/>
      <c r="AG69" s="207"/>
      <c r="AH69" s="205"/>
      <c r="AI69" s="208"/>
      <c r="AJ69" s="207"/>
      <c r="AK69" s="30"/>
    </row>
  </sheetData>
  <sheetProtection formatCells="0" formatColumns="0" formatRows="0" insertColumns="0" insertRows="0" insertHyperlinks="0" sort="0" autoFilter="0" pivotTables="0"/>
  <mergeCells count="23">
    <mergeCell ref="G55:K55"/>
    <mergeCell ref="R55:Y55"/>
    <mergeCell ref="G63:K63"/>
    <mergeCell ref="R63:Y63"/>
    <mergeCell ref="L63:M63"/>
    <mergeCell ref="L55:M55"/>
    <mergeCell ref="C65:E65"/>
    <mergeCell ref="C66:E66"/>
    <mergeCell ref="C67:E67"/>
    <mergeCell ref="C68:E68"/>
    <mergeCell ref="C69:E69"/>
    <mergeCell ref="C57:E57"/>
    <mergeCell ref="C58:E58"/>
    <mergeCell ref="C59:E59"/>
    <mergeCell ref="C60:E60"/>
    <mergeCell ref="C61:E61"/>
    <mergeCell ref="E1:F2"/>
    <mergeCell ref="G8:K8"/>
    <mergeCell ref="G31:K31"/>
    <mergeCell ref="R8:Y8"/>
    <mergeCell ref="R31:Y31"/>
    <mergeCell ref="L8:M8"/>
    <mergeCell ref="L31:M31"/>
  </mergeCells>
  <dataValidations count="2">
    <dataValidation type="list" allowBlank="1" showInputMessage="1" showErrorMessage="1" sqref="J33:J52 J10:J29 J57:J61 J65:J69" xr:uid="{1B39A12B-B70F-4B88-8E48-CCFD2C042AC6}">
      <formula1>"ja,nee"</formula1>
    </dataValidation>
    <dataValidation type="decimal" allowBlank="1" showInputMessage="1" showErrorMessage="1" sqref="G57:G61 G65:G69" xr:uid="{8CBE6D48-479B-4B86-882D-21A6A7577467}">
      <formula1>8</formula1>
      <formula2>1000</formula2>
    </dataValidation>
  </dataValidations>
  <pageMargins left="0.25" right="0.25" top="0.75" bottom="0.75" header="0.3" footer="0.3"/>
  <pageSetup paperSize="9" scale="35"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30CBA51-6615-44C6-97F9-11859100CDD1}">
          <x14:formula1>
            <xm:f>'Subsidie OG'!$P$3:$P$9</xm:f>
          </x14:formula1>
          <xm:sqref>F65:F69</xm:sqref>
        </x14:dataValidation>
        <x14:dataValidation type="list" allowBlank="1" showInputMessage="1" showErrorMessage="1" xr:uid="{2E8F1628-6087-43ED-B975-B81F3A2C701E}">
          <x14:formula1>
            <xm:f>'machinelijst SEB'!$C$51:$C$54</xm:f>
          </x14:formula1>
          <xm:sqref>C57:E61</xm:sqref>
        </x14:dataValidation>
        <x14:dataValidation type="list" allowBlank="1" showInputMessage="1" showErrorMessage="1" xr:uid="{E7F41534-11C7-46D6-8E47-67F60DB786C9}">
          <x14:formula1>
            <xm:f>'machinelijst SEB'!$C$55</xm:f>
          </x14:formula1>
          <xm:sqref>C65:E69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3AAF-46CF-422E-9497-98362FCA2FF7}">
  <sheetPr codeName="Blad4">
    <tabColor theme="9" tint="-0.249977111117893"/>
    <pageSetUpPr fitToPage="1"/>
  </sheetPr>
  <dimension ref="A1:Q68"/>
  <sheetViews>
    <sheetView showGridLines="0" topLeftCell="A13" zoomScale="120" zoomScaleNormal="120" workbookViewId="0">
      <selection activeCell="E13" sqref="E13"/>
    </sheetView>
  </sheetViews>
  <sheetFormatPr defaultColWidth="9.28515625" defaultRowHeight="15"/>
  <cols>
    <col min="1" max="1" width="2.7109375" customWidth="1"/>
    <col min="2" max="2" width="5.28515625" customWidth="1"/>
    <col min="3" max="3" width="54" customWidth="1"/>
    <col min="4" max="7" width="16.5703125" style="5" customWidth="1"/>
    <col min="8" max="9" width="16.5703125" customWidth="1"/>
    <col min="10" max="10" width="2.5703125" customWidth="1"/>
    <col min="11" max="11" width="8.28515625" customWidth="1"/>
    <col min="12" max="12" width="11.28515625" customWidth="1"/>
    <col min="13" max="13" width="16.5703125" customWidth="1"/>
    <col min="14" max="14" width="16.42578125" style="95" customWidth="1"/>
    <col min="15" max="15" width="5" style="95" customWidth="1"/>
    <col min="16" max="16" width="23.140625" customWidth="1"/>
    <col min="17" max="17" width="17.28515625" customWidth="1"/>
  </cols>
  <sheetData>
    <row r="1" spans="1:17" s="1" customFormat="1" ht="20.100000000000001" customHeight="1" thickBot="1">
      <c r="C1" s="68">
        <f>'Resultaat fictieve meerwaarde'!C1</f>
        <v>0</v>
      </c>
      <c r="E1" s="472"/>
      <c r="F1" s="472"/>
      <c r="L1" s="471" t="s">
        <v>122</v>
      </c>
      <c r="M1" s="471"/>
      <c r="N1" s="471"/>
      <c r="P1" s="471" t="s">
        <v>123</v>
      </c>
      <c r="Q1" s="471"/>
    </row>
    <row r="2" spans="1:17" s="3" customFormat="1" ht="15" customHeight="1" thickBot="1">
      <c r="C2" s="2" t="s">
        <v>124</v>
      </c>
      <c r="D2" s="2"/>
      <c r="E2" s="472"/>
      <c r="F2" s="472"/>
      <c r="G2" s="8"/>
      <c r="J2" s="1"/>
      <c r="L2" s="114" t="s">
        <v>125</v>
      </c>
      <c r="M2" s="81" t="s">
        <v>126</v>
      </c>
      <c r="N2" s="115" t="s">
        <v>127</v>
      </c>
      <c r="O2" s="1"/>
      <c r="P2" s="357" t="s">
        <v>126</v>
      </c>
      <c r="Q2" s="115" t="s">
        <v>127</v>
      </c>
    </row>
    <row r="3" spans="1:17" s="3" customFormat="1" ht="15" customHeight="1">
      <c r="C3" s="10" t="s">
        <v>73</v>
      </c>
      <c r="D3" s="97" t="s">
        <v>128</v>
      </c>
      <c r="E3" s="94"/>
      <c r="F3" s="94"/>
      <c r="G3" s="94"/>
      <c r="H3" s="94"/>
      <c r="I3" s="94"/>
      <c r="L3" s="116"/>
      <c r="M3" s="116" t="s">
        <v>129</v>
      </c>
      <c r="N3" s="358">
        <v>0</v>
      </c>
      <c r="O3" s="431"/>
      <c r="P3" s="359" t="s">
        <v>130</v>
      </c>
      <c r="Q3" s="358">
        <v>0</v>
      </c>
    </row>
    <row r="4" spans="1:17" s="3" customFormat="1" ht="15" customHeight="1" thickBot="1">
      <c r="D4" s="119" t="s">
        <v>131</v>
      </c>
      <c r="E4" t="s">
        <v>132</v>
      </c>
      <c r="F4" t="s">
        <v>133</v>
      </c>
      <c r="G4" s="3" t="s">
        <v>134</v>
      </c>
      <c r="H4" t="s">
        <v>81</v>
      </c>
      <c r="I4" s="3" t="s">
        <v>135</v>
      </c>
      <c r="L4" s="117" t="s">
        <v>136</v>
      </c>
      <c r="M4" s="118" t="s">
        <v>137</v>
      </c>
      <c r="N4" s="360">
        <v>30</v>
      </c>
      <c r="O4" s="431"/>
      <c r="P4" s="121" t="s">
        <v>138</v>
      </c>
      <c r="Q4" s="361">
        <v>13</v>
      </c>
    </row>
    <row r="5" spans="1:17" s="3" customFormat="1" ht="15" customHeight="1" thickBot="1">
      <c r="D5" s="51"/>
      <c r="E5" s="52"/>
      <c r="F5" s="52"/>
      <c r="G5" s="51"/>
      <c r="H5" s="122" t="str">
        <f>IF('invulblad opdrachtnemer'!$D$62="","",'invulblad opdrachtnemer'!$D$62)</f>
        <v/>
      </c>
      <c r="I5" s="123">
        <f>SUM(H10:H29)+SUM(H33:H52)</f>
        <v>0</v>
      </c>
      <c r="L5" s="120" t="s">
        <v>139</v>
      </c>
      <c r="M5" s="121" t="s">
        <v>140</v>
      </c>
      <c r="N5" s="361">
        <v>54</v>
      </c>
      <c r="O5" s="431"/>
      <c r="P5" s="121" t="s">
        <v>141</v>
      </c>
      <c r="Q5" s="361">
        <v>32</v>
      </c>
    </row>
    <row r="6" spans="1:17" s="3" customFormat="1" ht="15" customHeight="1">
      <c r="C6" s="10" t="s">
        <v>27</v>
      </c>
      <c r="D6" s="3" t="str">
        <f>IF('invulblad opdrachtnemer'!D6="","",'invulblad opdrachtnemer'!D6)</f>
        <v/>
      </c>
      <c r="L6" s="124" t="s">
        <v>142</v>
      </c>
      <c r="M6" s="125" t="s">
        <v>143</v>
      </c>
      <c r="N6" s="362">
        <v>270</v>
      </c>
      <c r="O6" s="431"/>
      <c r="P6" s="121" t="s">
        <v>144</v>
      </c>
      <c r="Q6" s="361">
        <v>93</v>
      </c>
    </row>
    <row r="7" spans="1:17" s="3" customFormat="1" ht="15" customHeight="1" thickBot="1">
      <c r="C7" s="473" t="s">
        <v>145</v>
      </c>
      <c r="D7" s="473"/>
      <c r="L7" s="120" t="s">
        <v>146</v>
      </c>
      <c r="M7" s="121" t="s">
        <v>147</v>
      </c>
      <c r="N7" s="361">
        <v>540</v>
      </c>
      <c r="O7" s="431"/>
      <c r="P7" s="121" t="s">
        <v>148</v>
      </c>
      <c r="Q7" s="361">
        <v>138</v>
      </c>
    </row>
    <row r="8" spans="1:17" s="3" customFormat="1" ht="32.1" customHeight="1" thickBot="1">
      <c r="C8" s="256" t="str">
        <f>'Resultaat fictieve meerwaarde'!C12</f>
        <v>BOUWWERKTUIGEN (A1, A2, B3)</v>
      </c>
      <c r="D8" s="257"/>
      <c r="E8" s="257"/>
      <c r="F8" s="257"/>
      <c r="G8" s="429"/>
      <c r="H8" s="429"/>
      <c r="I8" s="430"/>
      <c r="L8" s="424" t="s">
        <v>149</v>
      </c>
      <c r="M8" s="425" t="s">
        <v>150</v>
      </c>
      <c r="N8" s="426">
        <v>660</v>
      </c>
      <c r="O8" s="431"/>
      <c r="P8" s="121" t="s">
        <v>151</v>
      </c>
      <c r="Q8" s="361">
        <v>208</v>
      </c>
    </row>
    <row r="9" spans="1:17" s="3" customFormat="1" ht="32.1" customHeight="1" thickBot="1">
      <c r="A9" s="25"/>
      <c r="B9" s="4"/>
      <c r="C9" s="278" t="s">
        <v>91</v>
      </c>
      <c r="D9" s="301" t="s">
        <v>32</v>
      </c>
      <c r="E9" s="302" t="s">
        <v>33</v>
      </c>
      <c r="F9" s="302" t="s">
        <v>76</v>
      </c>
      <c r="G9" s="278" t="s">
        <v>152</v>
      </c>
      <c r="H9" s="301" t="s">
        <v>153</v>
      </c>
      <c r="I9" s="277" t="s">
        <v>154</v>
      </c>
      <c r="J9" s="4"/>
      <c r="L9" s="401" t="s">
        <v>155</v>
      </c>
      <c r="M9" s="119"/>
      <c r="N9" s="119"/>
      <c r="O9" s="431"/>
      <c r="P9" s="126" t="s">
        <v>156</v>
      </c>
      <c r="Q9" s="363">
        <v>352</v>
      </c>
    </row>
    <row r="10" spans="1:17" s="4" customFormat="1" ht="15" customHeight="1">
      <c r="A10" s="47"/>
      <c r="B10" s="3">
        <v>1</v>
      </c>
      <c r="C10" s="127" t="str">
        <f>IF('invulblad opdrachtnemer'!C10="","",'invulblad opdrachtnemer'!C10)</f>
        <v/>
      </c>
      <c r="D10" s="128" t="str">
        <f>IF('invulblad opdrachtnemer'!D10="","",'invulblad opdrachtnemer'!D10)</f>
        <v/>
      </c>
      <c r="E10" s="128" t="str">
        <f>IF('invulblad opdrachtnemer'!E10="","",'invulblad opdrachtnemer'!E10)</f>
        <v/>
      </c>
      <c r="F10" s="129" t="str">
        <f>IF('invulblad opdrachtnemer'!F10="","",'invulblad opdrachtnemer'!F10)</f>
        <v/>
      </c>
      <c r="G10" s="133" t="str">
        <f>IFERROR(IF(AND(COUNTIF('machinelijst SEB'!C:C,C10),OR(D10="elektromotor",D10="N3 - elektromotor",D10="N2 - elektromotor",D10="N1 - elektromotor",D10="elektromotor / fuel cell",D10="N3 - elektromotor / fuel cell",D10="N2 - elektromotor / fuel cell",D10="N1 - elektromotor / fuel cell"),NOT(F10=$M$3)),"Ja","Nee"),"")</f>
        <v>Nee</v>
      </c>
      <c r="H10" s="130" t="str">
        <f>IF(AND(COUNTIF('machinelijst SEB'!C:C,C10),OR(D10="elektromotor",D10="elektromotor / fuel cell"),G10="ja"),_xlfn.XLOOKUP(F10,$M$3:$M$8,$N$3:$N$8)*I10,"")</f>
        <v/>
      </c>
      <c r="I10" s="212" t="str">
        <f>IF(G10="ja",(SUM('invulblad opdrachtnemer'!G10:G10)),"")</f>
        <v/>
      </c>
      <c r="J10" s="3"/>
    </row>
    <row r="11" spans="1:17" s="3" customFormat="1" ht="15" customHeight="1">
      <c r="A11" s="201"/>
      <c r="B11" s="3">
        <v>2</v>
      </c>
      <c r="C11" s="131" t="str">
        <f>IF('invulblad opdrachtnemer'!C11="","",'invulblad opdrachtnemer'!C11)</f>
        <v/>
      </c>
      <c r="D11" s="132" t="str">
        <f>IF('invulblad opdrachtnemer'!D11="","",'invulblad opdrachtnemer'!D11)</f>
        <v/>
      </c>
      <c r="E11" s="132" t="str">
        <f>IF('invulblad opdrachtnemer'!E11="","",'invulblad opdrachtnemer'!E11)</f>
        <v/>
      </c>
      <c r="F11" s="133" t="str">
        <f>IF('invulblad opdrachtnemer'!F11="","",'invulblad opdrachtnemer'!F11)</f>
        <v/>
      </c>
      <c r="G11" s="133" t="str">
        <f>IFERROR(IF(AND(COUNTIF('machinelijst SEB'!C:C,C11),OR(D11="elektromotor",D11="N3 - elektromotor",D11="N2 - elektromotor",D11="N1 - elektromotor",D11="elektromotor / fuel cell",D11="N3 - elektromotor / fuel cell",D11="N2 - elektromotor / fuel cell",D11="N1 - elektromotor / fuel cell"),NOT(F11=$M$3)),"Ja","Nee"),"")</f>
        <v>Nee</v>
      </c>
      <c r="H11" s="134" t="str">
        <f>IF(AND(COUNTIF('machinelijst SEB'!C:C,C11),OR(D11="elektromotor",D11="elektromotor / fuel cell"),G11="ja"),_xlfn.XLOOKUP(F11,$M$3:$M$8,$N$3:$N$8)*I11,"")</f>
        <v/>
      </c>
      <c r="I11" s="213" t="str">
        <f>IF(G11="ja",(SUM('invulblad opdrachtnemer'!G11:G11)),"")</f>
        <v/>
      </c>
    </row>
    <row r="12" spans="1:17" s="3" customFormat="1" ht="15" customHeight="1">
      <c r="A12" s="47"/>
      <c r="B12" s="3">
        <v>3</v>
      </c>
      <c r="C12" s="131" t="str">
        <f>IF('invulblad opdrachtnemer'!C12="","",'invulblad opdrachtnemer'!C12)</f>
        <v/>
      </c>
      <c r="D12" s="132" t="str">
        <f>IF('invulblad opdrachtnemer'!D12="","",'invulblad opdrachtnemer'!D12)</f>
        <v/>
      </c>
      <c r="E12" s="132" t="str">
        <f>IF('invulblad opdrachtnemer'!E12="","",'invulblad opdrachtnemer'!E12)</f>
        <v/>
      </c>
      <c r="F12" s="133" t="str">
        <f>IF('invulblad opdrachtnemer'!F12="","",'invulblad opdrachtnemer'!F12)</f>
        <v/>
      </c>
      <c r="G12" s="133" t="str">
        <f>IFERROR(IF(AND(COUNTIF('machinelijst SEB'!C:C,C12),OR(D12="elektromotor",D12="N3 - elektromotor",D12="N2 - elektromotor",D12="N1 - elektromotor",D12="elektromotor / fuel cell",D12="N3 - elektromotor / fuel cell",D12="N2 - elektromotor / fuel cell",D12="N1 - elektromotor / fuel cell"),NOT(F12=$M$3)),"Ja","Nee"),"")</f>
        <v>Nee</v>
      </c>
      <c r="H12" s="134" t="str">
        <f>IF(AND(COUNTIF('machinelijst SEB'!C:C,C12),OR(D12="elektromotor",D12="elektromotor / fuel cell"),G12="ja"),_xlfn.XLOOKUP(F12,$M$3:$M$8,$N$3:$N$8)*I12,"")</f>
        <v/>
      </c>
      <c r="I12" s="213" t="str">
        <f>IF(G12="ja",(SUM('invulblad opdrachtnemer'!G12:G12)),"")</f>
        <v/>
      </c>
    </row>
    <row r="13" spans="1:17" s="3" customFormat="1" ht="15" customHeight="1">
      <c r="A13" s="201"/>
      <c r="B13" s="3">
        <v>4</v>
      </c>
      <c r="C13" s="131" t="str">
        <f>IF('invulblad opdrachtnemer'!C13="","",'invulblad opdrachtnemer'!C13)</f>
        <v/>
      </c>
      <c r="D13" s="132" t="str">
        <f>IF('invulblad opdrachtnemer'!D13="","",'invulblad opdrachtnemer'!D13)</f>
        <v/>
      </c>
      <c r="E13" s="132" t="str">
        <f>IF('invulblad opdrachtnemer'!E13="","",'invulblad opdrachtnemer'!E13)</f>
        <v/>
      </c>
      <c r="F13" s="133" t="str">
        <f>IF('invulblad opdrachtnemer'!F13="","",'invulblad opdrachtnemer'!F13)</f>
        <v/>
      </c>
      <c r="G13" s="133" t="str">
        <f>IFERROR(IF(AND(COUNTIF('machinelijst SEB'!C:C,C13),OR(D13="elektromotor",D13="N3 - elektromotor",D13="N2 - elektromotor",D13="N1 - elektromotor",D13="elektromotor / fuel cell",D13="N3 - elektromotor / fuel cell",D13="N2 - elektromotor / fuel cell",D13="N1 - elektromotor / fuel cell"),NOT(F13=$M$3)),"Ja","Nee"),"")</f>
        <v>Nee</v>
      </c>
      <c r="H13" s="134" t="str">
        <f>IF(AND(COUNTIF('machinelijst SEB'!C:C,C13),OR(D13="elektromotor",D13="elektromotor / fuel cell"),G13="ja"),_xlfn.XLOOKUP(F13,$M$3:$M$8,$N$3:$N$8)*I13,"")</f>
        <v/>
      </c>
      <c r="I13" s="213" t="str">
        <f>IF(G13="ja",(SUM('invulblad opdrachtnemer'!G13:G13)),"")</f>
        <v/>
      </c>
    </row>
    <row r="14" spans="1:17" s="3" customFormat="1" ht="15" customHeight="1">
      <c r="A14" s="47"/>
      <c r="B14" s="3">
        <v>5</v>
      </c>
      <c r="C14" s="131" t="str">
        <f>IF('invulblad opdrachtnemer'!C14="","",'invulblad opdrachtnemer'!C14)</f>
        <v/>
      </c>
      <c r="D14" s="132" t="str">
        <f>IF('invulblad opdrachtnemer'!D14="","",'invulblad opdrachtnemer'!D14)</f>
        <v/>
      </c>
      <c r="E14" s="132" t="str">
        <f>IF('invulblad opdrachtnemer'!E14="","",'invulblad opdrachtnemer'!E14)</f>
        <v/>
      </c>
      <c r="F14" s="132" t="str">
        <f>IF('invulblad opdrachtnemer'!F14="","",'invulblad opdrachtnemer'!F14)</f>
        <v/>
      </c>
      <c r="G14" s="427" t="str">
        <f>IFERROR(IF(AND(COUNTIF('machinelijst SEB'!C:C,C14),OR(D14="elektromotor",D14="N3 - elektromotor",D14="N2 - elektromotor",D14="N1 - elektromotor",D14="elektromotor / fuel cell",D14="N3 - elektromotor / fuel cell",D14="N2 - elektromotor / fuel cell",D14="N1 - elektromotor / fuel cell"),NOT(F14=$M$3)),"Ja","Nee"),"")</f>
        <v>Nee</v>
      </c>
      <c r="H14" s="134" t="str">
        <f>IF(AND(COUNTIF('machinelijst SEB'!C:C,C14),OR(D14="elektromotor",D14="elektromotor / fuel cell"),G14="ja"),_xlfn.XLOOKUP(F14,$M$3:$M$8,$N$3:$N$8)*I14,"")</f>
        <v/>
      </c>
      <c r="I14" s="213" t="str">
        <f>IF(G14="ja",(SUM('invulblad opdrachtnemer'!G14:G14)),"")</f>
        <v/>
      </c>
    </row>
    <row r="15" spans="1:17" s="3" customFormat="1" ht="15" customHeight="1">
      <c r="A15" s="201"/>
      <c r="B15" s="3">
        <v>6</v>
      </c>
      <c r="C15" s="131" t="str">
        <f>IF('invulblad opdrachtnemer'!C15="","",'invulblad opdrachtnemer'!C15)</f>
        <v/>
      </c>
      <c r="D15" s="132" t="str">
        <f>IF('invulblad opdrachtnemer'!D15="","",'invulblad opdrachtnemer'!D15)</f>
        <v/>
      </c>
      <c r="E15" s="132" t="str">
        <f>IF('invulblad opdrachtnemer'!E15="","",'invulblad opdrachtnemer'!E15)</f>
        <v/>
      </c>
      <c r="F15" s="132" t="str">
        <f>IF('invulblad opdrachtnemer'!F15="","",'invulblad opdrachtnemer'!F15)</f>
        <v/>
      </c>
      <c r="G15" s="427" t="str">
        <f>IFERROR(IF(AND(COUNTIF('machinelijst SEB'!C:C,C15),OR(D15="elektromotor",D15="N3 - elektromotor",D15="N2 - elektromotor",D15="N1 - elektromotor",D15="elektromotor / fuel cell",D15="N3 - elektromotor / fuel cell",D15="N2 - elektromotor / fuel cell",D15="N1 - elektromotor / fuel cell"),NOT(F15=$M$3)),"Ja","Nee"),"")</f>
        <v>Nee</v>
      </c>
      <c r="H15" s="134" t="str">
        <f>IF(AND(COUNTIF('machinelijst SEB'!C:C,C15),OR(D15="elektromotor",D15="elektromotor / fuel cell"),G15="ja"),_xlfn.XLOOKUP(F15,$M$3:$M$8,$N$3:$N$8)*I15,"")</f>
        <v/>
      </c>
      <c r="I15" s="213" t="str">
        <f>IF(G15="ja",(SUM('invulblad opdrachtnemer'!G15:G15)),"")</f>
        <v/>
      </c>
    </row>
    <row r="16" spans="1:17" s="3" customFormat="1" ht="15" customHeight="1">
      <c r="A16" s="47"/>
      <c r="B16" s="3">
        <v>7</v>
      </c>
      <c r="C16" s="131" t="str">
        <f>IF('invulblad opdrachtnemer'!C16="","",'invulblad opdrachtnemer'!C16)</f>
        <v/>
      </c>
      <c r="D16" s="132" t="str">
        <f>IF('invulblad opdrachtnemer'!D16="","",'invulblad opdrachtnemer'!D16)</f>
        <v/>
      </c>
      <c r="E16" s="132" t="str">
        <f>IF('invulblad opdrachtnemer'!E16="","",'invulblad opdrachtnemer'!E16)</f>
        <v/>
      </c>
      <c r="F16" s="132" t="str">
        <f>IF('invulblad opdrachtnemer'!F16="","",'invulblad opdrachtnemer'!F16)</f>
        <v/>
      </c>
      <c r="G16" s="427" t="str">
        <f>IFERROR(IF(AND(COUNTIF('machinelijst SEB'!C:C,C16),OR(D16="elektromotor",D16="N3 - elektromotor",D16="N2 - elektromotor",D16="N1 - elektromotor",D16="elektromotor / fuel cell",D16="N3 - elektromotor / fuel cell",D16="N2 - elektromotor / fuel cell",D16="N1 - elektromotor / fuel cell"),NOT(F16=$M$3)),"Ja","Nee"),"")</f>
        <v>Nee</v>
      </c>
      <c r="H16" s="134" t="str">
        <f>IF(AND(COUNTIF('machinelijst SEB'!C:C,C16),OR(D16="elektromotor",D16="elektromotor / fuel cell"),G16="ja"),_xlfn.XLOOKUP(F16,$M$3:$M$8,$N$3:$N$8)*I16,"")</f>
        <v/>
      </c>
      <c r="I16" s="213" t="str">
        <f>IF(G16="ja",(SUM('invulblad opdrachtnemer'!G16:G16)),"")</f>
        <v/>
      </c>
    </row>
    <row r="17" spans="1:10" s="3" customFormat="1" ht="15" customHeight="1">
      <c r="A17" s="201"/>
      <c r="B17" s="3">
        <v>8</v>
      </c>
      <c r="C17" s="131" t="str">
        <f>IF('invulblad opdrachtnemer'!C17="","",'invulblad opdrachtnemer'!C17)</f>
        <v/>
      </c>
      <c r="D17" s="132" t="str">
        <f>IF('invulblad opdrachtnemer'!D17="","",'invulblad opdrachtnemer'!D17)</f>
        <v/>
      </c>
      <c r="E17" s="132" t="str">
        <f>IF('invulblad opdrachtnemer'!E17="","",'invulblad opdrachtnemer'!E17)</f>
        <v/>
      </c>
      <c r="F17" s="132" t="str">
        <f>IF('invulblad opdrachtnemer'!F17="","",'invulblad opdrachtnemer'!F17)</f>
        <v/>
      </c>
      <c r="G17" s="427" t="str">
        <f>IFERROR(IF(AND(COUNTIF('machinelijst SEB'!C:C,C17),OR(D17="elektromotor",D17="N3 - elektromotor",D17="N2 - elektromotor",D17="N1 - elektromotor",D17="elektromotor / fuel cell",D17="N3 - elektromotor / fuel cell",D17="N2 - elektromotor / fuel cell",D17="N1 - elektromotor / fuel cell"),NOT(F17=$M$3)),"Ja","Nee"),"")</f>
        <v>Nee</v>
      </c>
      <c r="H17" s="134" t="str">
        <f>IF(AND(COUNTIF('machinelijst SEB'!C:C,C17),OR(D17="elektromotor",D17="elektromotor / fuel cell"),G17="ja"),_xlfn.XLOOKUP(F17,$M$3:$M$8,$N$3:$N$8)*I17,"")</f>
        <v/>
      </c>
      <c r="I17" s="213" t="str">
        <f>IF(G17="ja",(SUM('invulblad opdrachtnemer'!G17:G17)),"")</f>
        <v/>
      </c>
    </row>
    <row r="18" spans="1:10" s="3" customFormat="1" ht="15" customHeight="1">
      <c r="A18" s="47"/>
      <c r="B18" s="3">
        <v>9</v>
      </c>
      <c r="C18" s="131" t="str">
        <f>IF('invulblad opdrachtnemer'!C18="","",'invulblad opdrachtnemer'!C18)</f>
        <v/>
      </c>
      <c r="D18" s="132" t="str">
        <f>IF('invulblad opdrachtnemer'!D18="","",'invulblad opdrachtnemer'!D18)</f>
        <v/>
      </c>
      <c r="E18" s="132" t="str">
        <f>IF('invulblad opdrachtnemer'!E18="","",'invulblad opdrachtnemer'!E18)</f>
        <v/>
      </c>
      <c r="F18" s="132" t="str">
        <f>IF('invulblad opdrachtnemer'!F18="","",'invulblad opdrachtnemer'!F18)</f>
        <v/>
      </c>
      <c r="G18" s="427" t="str">
        <f>IFERROR(IF(AND(COUNTIF('machinelijst SEB'!C:C,C18),OR(D18="elektromotor",D18="N3 - elektromotor",D18="N2 - elektromotor",D18="N1 - elektromotor",D18="elektromotor / fuel cell",D18="N3 - elektromotor / fuel cell",D18="N2 - elektromotor / fuel cell",D18="N1 - elektromotor / fuel cell"),NOT(F18=$M$3)),"Ja","Nee"),"")</f>
        <v>Nee</v>
      </c>
      <c r="H18" s="134" t="str">
        <f>IF(AND(COUNTIF('machinelijst SEB'!C:C,C18),OR(D18="elektromotor",D18="elektromotor / fuel cell"),G18="ja"),_xlfn.XLOOKUP(F18,$M$3:$M$8,$N$3:$N$8)*I18,"")</f>
        <v/>
      </c>
      <c r="I18" s="213" t="str">
        <f>IF(G18="ja",(SUM('invulblad opdrachtnemer'!G18:G18)),"")</f>
        <v/>
      </c>
      <c r="J18" s="8"/>
    </row>
    <row r="19" spans="1:10" s="8" customFormat="1" ht="15" customHeight="1">
      <c r="A19" s="201"/>
      <c r="B19" s="3">
        <v>10</v>
      </c>
      <c r="C19" s="131" t="str">
        <f>IF('invulblad opdrachtnemer'!C19="","",'invulblad opdrachtnemer'!C19)</f>
        <v/>
      </c>
      <c r="D19" s="132" t="str">
        <f>IF('invulblad opdrachtnemer'!D19="","",'invulblad opdrachtnemer'!D19)</f>
        <v/>
      </c>
      <c r="E19" s="132" t="str">
        <f>IF('invulblad opdrachtnemer'!E19="","",'invulblad opdrachtnemer'!E19)</f>
        <v/>
      </c>
      <c r="F19" s="132" t="str">
        <f>IF('invulblad opdrachtnemer'!F19="","",'invulblad opdrachtnemer'!F19)</f>
        <v/>
      </c>
      <c r="G19" s="427" t="str">
        <f>IFERROR(IF(AND(COUNTIF('machinelijst SEB'!C:C,C19),OR(D19="elektromotor",D19="N3 - elektromotor",D19="N2 - elektromotor",D19="N1 - elektromotor",D19="elektromotor / fuel cell",D19="N3 - elektromotor / fuel cell",D19="N2 - elektromotor / fuel cell",D19="N1 - elektromotor / fuel cell"),NOT(F19=$M$3)),"Ja","Nee"),"")</f>
        <v>Nee</v>
      </c>
      <c r="H19" s="134" t="str">
        <f>IF(AND(COUNTIF('machinelijst SEB'!C:C,C19),OR(D19="elektromotor",D19="elektromotor / fuel cell"),G19="ja"),_xlfn.XLOOKUP(F19,$M$3:$M$8,$N$3:$N$8)*I19,"")</f>
        <v/>
      </c>
      <c r="I19" s="213" t="str">
        <f>IF(G19="ja",(SUM('invulblad opdrachtnemer'!G19:G19)),"")</f>
        <v/>
      </c>
    </row>
    <row r="20" spans="1:10" s="8" customFormat="1" ht="15" customHeight="1">
      <c r="A20" s="47"/>
      <c r="B20" s="3">
        <v>11</v>
      </c>
      <c r="C20" s="131" t="str">
        <f>IF('invulblad opdrachtnemer'!C20="","",'invulblad opdrachtnemer'!C20)</f>
        <v/>
      </c>
      <c r="D20" s="132" t="str">
        <f>IF('invulblad opdrachtnemer'!D20="","",'invulblad opdrachtnemer'!D20)</f>
        <v/>
      </c>
      <c r="E20" s="132" t="str">
        <f>IF('invulblad opdrachtnemer'!E20="","",'invulblad opdrachtnemer'!E20)</f>
        <v/>
      </c>
      <c r="F20" s="132" t="str">
        <f>IF('invulblad opdrachtnemer'!F20="","",'invulblad opdrachtnemer'!F20)</f>
        <v/>
      </c>
      <c r="G20" s="427" t="str">
        <f>IFERROR(IF(AND(COUNTIF('machinelijst SEB'!C:C,C20),OR(D20="elektromotor",D20="N3 - elektromotor",D20="N2 - elektromotor",D20="N1 - elektromotor",D20="elektromotor / fuel cell",D20="N3 - elektromotor / fuel cell",D20="N2 - elektromotor / fuel cell",D20="N1 - elektromotor / fuel cell"),NOT(F20=$M$3)),"Ja","Nee"),"")</f>
        <v>Nee</v>
      </c>
      <c r="H20" s="134" t="str">
        <f>IF(AND(COUNTIF('machinelijst SEB'!C:C,C20),OR(D20="elektromotor",D20="elektromotor / fuel cell"),G20="ja"),_xlfn.XLOOKUP(F20,$M$3:$M$8,$N$3:$N$8)*I20,"")</f>
        <v/>
      </c>
      <c r="I20" s="213" t="str">
        <f>IF(G20="ja",(SUM('invulblad opdrachtnemer'!G20:G20)),"")</f>
        <v/>
      </c>
    </row>
    <row r="21" spans="1:10" s="8" customFormat="1" ht="15" customHeight="1">
      <c r="A21" s="201"/>
      <c r="B21" s="3">
        <v>12</v>
      </c>
      <c r="C21" s="131" t="str">
        <f>IF('invulblad opdrachtnemer'!C21="","",'invulblad opdrachtnemer'!C21)</f>
        <v/>
      </c>
      <c r="D21" s="132" t="str">
        <f>IF('invulblad opdrachtnemer'!D21="","",'invulblad opdrachtnemer'!D21)</f>
        <v/>
      </c>
      <c r="E21" s="132" t="str">
        <f>IF('invulblad opdrachtnemer'!E21="","",'invulblad opdrachtnemer'!E21)</f>
        <v/>
      </c>
      <c r="F21" s="132" t="str">
        <f>IF('invulblad opdrachtnemer'!F21="","",'invulblad opdrachtnemer'!F21)</f>
        <v/>
      </c>
      <c r="G21" s="427" t="str">
        <f>IFERROR(IF(AND(COUNTIF('machinelijst SEB'!C:C,C21),OR(D21="elektromotor",D21="N3 - elektromotor",D21="N2 - elektromotor",D21="N1 - elektromotor",D21="elektromotor / fuel cell",D21="N3 - elektromotor / fuel cell",D21="N2 - elektromotor / fuel cell",D21="N1 - elektromotor / fuel cell"),NOT(F21=$M$3)),"Ja","Nee"),"")</f>
        <v>Nee</v>
      </c>
      <c r="H21" s="134" t="str">
        <f>IF(AND(COUNTIF('machinelijst SEB'!C:C,C21),OR(D21="elektromotor",D21="elektromotor / fuel cell"),G21="ja"),_xlfn.XLOOKUP(F21,$M$3:$M$8,$N$3:$N$8)*I21,"")</f>
        <v/>
      </c>
      <c r="I21" s="213" t="str">
        <f>IF(G21="ja",(SUM('invulblad opdrachtnemer'!G21:G21)),"")</f>
        <v/>
      </c>
    </row>
    <row r="22" spans="1:10" s="8" customFormat="1" ht="15" customHeight="1">
      <c r="A22" s="47"/>
      <c r="B22" s="3">
        <v>13</v>
      </c>
      <c r="C22" s="131" t="str">
        <f>IF('invulblad opdrachtnemer'!C22="","",'invulblad opdrachtnemer'!C22)</f>
        <v/>
      </c>
      <c r="D22" s="132" t="str">
        <f>IF('invulblad opdrachtnemer'!D22="","",'invulblad opdrachtnemer'!D22)</f>
        <v/>
      </c>
      <c r="E22" s="132" t="str">
        <f>IF('invulblad opdrachtnemer'!E22="","",'invulblad opdrachtnemer'!E22)</f>
        <v/>
      </c>
      <c r="F22" s="132" t="str">
        <f>IF('invulblad opdrachtnemer'!F22="","",'invulblad opdrachtnemer'!F22)</f>
        <v/>
      </c>
      <c r="G22" s="427" t="str">
        <f>IFERROR(IF(AND(COUNTIF('machinelijst SEB'!C:C,C22),OR(D22="elektromotor",D22="N3 - elektromotor",D22="N2 - elektromotor",D22="N1 - elektromotor",D22="elektromotor / fuel cell",D22="N3 - elektromotor / fuel cell",D22="N2 - elektromotor / fuel cell",D22="N1 - elektromotor / fuel cell"),NOT(F22=$M$3)),"Ja","Nee"),"")</f>
        <v>Nee</v>
      </c>
      <c r="H22" s="134" t="str">
        <f>IF(AND(COUNTIF('machinelijst SEB'!C:C,C22),OR(D22="elektromotor",D22="elektromotor / fuel cell"),G22="ja"),_xlfn.XLOOKUP(F22,$M$3:$M$8,$N$3:$N$8)*I22,"")</f>
        <v/>
      </c>
      <c r="I22" s="213" t="str">
        <f>IF(G22="ja",(SUM('invulblad opdrachtnemer'!G22:G22)),"")</f>
        <v/>
      </c>
    </row>
    <row r="23" spans="1:10" s="8" customFormat="1" ht="15" customHeight="1">
      <c r="A23" s="201"/>
      <c r="B23" s="3">
        <v>14</v>
      </c>
      <c r="C23" s="131" t="str">
        <f>IF('invulblad opdrachtnemer'!C23="","",'invulblad opdrachtnemer'!C23)</f>
        <v/>
      </c>
      <c r="D23" s="132" t="str">
        <f>IF('invulblad opdrachtnemer'!D23="","",'invulblad opdrachtnemer'!D23)</f>
        <v/>
      </c>
      <c r="E23" s="132" t="str">
        <f>IF('invulblad opdrachtnemer'!E23="","",'invulblad opdrachtnemer'!E23)</f>
        <v/>
      </c>
      <c r="F23" s="132" t="str">
        <f>IF('invulblad opdrachtnemer'!F23="","",'invulblad opdrachtnemer'!F23)</f>
        <v/>
      </c>
      <c r="G23" s="427" t="str">
        <f>IFERROR(IF(AND(COUNTIF('machinelijst SEB'!C:C,C23),OR(D23="elektromotor",D23="N3 - elektromotor",D23="N2 - elektromotor",D23="N1 - elektromotor",D23="elektromotor / fuel cell",D23="N3 - elektromotor / fuel cell",D23="N2 - elektromotor / fuel cell",D23="N1 - elektromotor / fuel cell"),NOT(F23=$M$3)),"Ja","Nee"),"")</f>
        <v>Nee</v>
      </c>
      <c r="H23" s="134" t="str">
        <f>IF(AND(COUNTIF('machinelijst SEB'!C:C,C23),OR(D23="elektromotor",D23="elektromotor / fuel cell"),G23="ja"),_xlfn.XLOOKUP(F23,$M$3:$M$8,$N$3:$N$8)*I23,"")</f>
        <v/>
      </c>
      <c r="I23" s="213" t="str">
        <f>IF(G23="ja",(SUM('invulblad opdrachtnemer'!G23:G23)),"")</f>
        <v/>
      </c>
    </row>
    <row r="24" spans="1:10" s="8" customFormat="1" ht="15" customHeight="1">
      <c r="A24" s="47"/>
      <c r="B24" s="3">
        <v>15</v>
      </c>
      <c r="C24" s="131" t="str">
        <f>IF('invulblad opdrachtnemer'!C24="","",'invulblad opdrachtnemer'!C24)</f>
        <v/>
      </c>
      <c r="D24" s="132" t="str">
        <f>IF('invulblad opdrachtnemer'!D24="","",'invulblad opdrachtnemer'!D24)</f>
        <v/>
      </c>
      <c r="E24" s="132" t="str">
        <f>IF('invulblad opdrachtnemer'!E24="","",'invulblad opdrachtnemer'!E24)</f>
        <v/>
      </c>
      <c r="F24" s="132" t="str">
        <f>IF('invulblad opdrachtnemer'!F24="","",'invulblad opdrachtnemer'!F24)</f>
        <v/>
      </c>
      <c r="G24" s="427" t="str">
        <f>IFERROR(IF(AND(COUNTIF('machinelijst SEB'!C:C,C24),OR(D24="elektromotor",D24="N3 - elektromotor",D24="N2 - elektromotor",D24="N1 - elektromotor",D24="elektromotor / fuel cell",D24="N3 - elektromotor / fuel cell",D24="N2 - elektromotor / fuel cell",D24="N1 - elektromotor / fuel cell"),NOT(F24=$M$3)),"Ja","Nee"),"")</f>
        <v>Nee</v>
      </c>
      <c r="H24" s="134" t="str">
        <f>IF(AND(COUNTIF('machinelijst SEB'!C:C,C24),OR(D24="elektromotor",D24="elektromotor / fuel cell"),G24="ja"),_xlfn.XLOOKUP(F24,$M$3:$M$8,$N$3:$N$8)*I24,"")</f>
        <v/>
      </c>
      <c r="I24" s="213" t="str">
        <f>IF(G24="ja",(SUM('invulblad opdrachtnemer'!G24:G24)),"")</f>
        <v/>
      </c>
    </row>
    <row r="25" spans="1:10" s="8" customFormat="1" ht="15" customHeight="1">
      <c r="A25" s="201"/>
      <c r="B25" s="3">
        <v>16</v>
      </c>
      <c r="C25" s="131" t="str">
        <f>IF('invulblad opdrachtnemer'!C25="","",'invulblad opdrachtnemer'!C25)</f>
        <v/>
      </c>
      <c r="D25" s="132" t="str">
        <f>IF('invulblad opdrachtnemer'!D25="","",'invulblad opdrachtnemer'!D25)</f>
        <v/>
      </c>
      <c r="E25" s="132" t="str">
        <f>IF('invulblad opdrachtnemer'!E25="","",'invulblad opdrachtnemer'!E25)</f>
        <v/>
      </c>
      <c r="F25" s="132" t="str">
        <f>IF('invulblad opdrachtnemer'!F25="","",'invulblad opdrachtnemer'!F25)</f>
        <v/>
      </c>
      <c r="G25" s="427" t="str">
        <f>IFERROR(IF(AND(COUNTIF('machinelijst SEB'!C:C,C25),OR(D25="elektromotor",D25="N3 - elektromotor",D25="N2 - elektromotor",D25="N1 - elektromotor",D25="elektromotor / fuel cell",D25="N3 - elektromotor / fuel cell",D25="N2 - elektromotor / fuel cell",D25="N1 - elektromotor / fuel cell"),NOT(F25=$M$3)),"Ja","Nee"),"")</f>
        <v>Nee</v>
      </c>
      <c r="H25" s="134" t="str">
        <f>IF(AND(COUNTIF('machinelijst SEB'!C:C,C25),OR(D25="elektromotor",D25="elektromotor / fuel cell"),G25="ja"),_xlfn.XLOOKUP(F25,$M$3:$M$8,$N$3:$N$8)*I25,"")</f>
        <v/>
      </c>
      <c r="I25" s="213" t="str">
        <f>IF(G25="ja",(SUM('invulblad opdrachtnemer'!G25:G25)),"")</f>
        <v/>
      </c>
    </row>
    <row r="26" spans="1:10" s="8" customFormat="1" ht="15" customHeight="1">
      <c r="A26" s="47"/>
      <c r="B26" s="3">
        <v>17</v>
      </c>
      <c r="C26" s="131" t="str">
        <f>IF('invulblad opdrachtnemer'!C26="","",'invulblad opdrachtnemer'!C26)</f>
        <v/>
      </c>
      <c r="D26" s="132" t="str">
        <f>IF('invulblad opdrachtnemer'!D26="","",'invulblad opdrachtnemer'!D26)</f>
        <v/>
      </c>
      <c r="E26" s="132" t="str">
        <f>IF('invulblad opdrachtnemer'!E26="","",'invulblad opdrachtnemer'!E26)</f>
        <v/>
      </c>
      <c r="F26" s="132" t="str">
        <f>IF('invulblad opdrachtnemer'!F26="","",'invulblad opdrachtnemer'!F26)</f>
        <v/>
      </c>
      <c r="G26" s="427" t="str">
        <f>IFERROR(IF(AND(COUNTIF('machinelijst SEB'!C:C,C26),OR(D26="elektromotor",D26="N3 - elektromotor",D26="N2 - elektromotor",D26="N1 - elektromotor",D26="elektromotor / fuel cell",D26="N3 - elektromotor / fuel cell",D26="N2 - elektromotor / fuel cell",D26="N1 - elektromotor / fuel cell"),NOT(F26=$M$3)),"Ja","Nee"),"")</f>
        <v>Nee</v>
      </c>
      <c r="H26" s="134" t="str">
        <f>IF(AND(COUNTIF('machinelijst SEB'!C:C,C26),OR(D26="elektromotor",D26="elektromotor / fuel cell"),G26="ja"),_xlfn.XLOOKUP(F26,$M$3:$M$8,$N$3:$N$8)*I26,"")</f>
        <v/>
      </c>
      <c r="I26" s="213" t="str">
        <f>IF(G26="ja",(SUM('invulblad opdrachtnemer'!G26:G26)),"")</f>
        <v/>
      </c>
    </row>
    <row r="27" spans="1:10" s="8" customFormat="1" ht="15" customHeight="1">
      <c r="A27" s="201"/>
      <c r="B27" s="3">
        <v>18</v>
      </c>
      <c r="C27" s="131" t="str">
        <f>IF('invulblad opdrachtnemer'!C27="","",'invulblad opdrachtnemer'!C27)</f>
        <v/>
      </c>
      <c r="D27" s="132" t="str">
        <f>IF('invulblad opdrachtnemer'!D27="","",'invulblad opdrachtnemer'!D27)</f>
        <v/>
      </c>
      <c r="E27" s="132" t="str">
        <f>IF('invulblad opdrachtnemer'!E27="","",'invulblad opdrachtnemer'!E27)</f>
        <v/>
      </c>
      <c r="F27" s="132" t="str">
        <f>IF('invulblad opdrachtnemer'!F27="","",'invulblad opdrachtnemer'!F27)</f>
        <v/>
      </c>
      <c r="G27" s="427" t="str">
        <f>IFERROR(IF(AND(COUNTIF('machinelijst SEB'!C:C,C27),OR(D27="elektromotor",D27="N3 - elektromotor",D27="N2 - elektromotor",D27="N1 - elektromotor",D27="elektromotor / fuel cell",D27="N3 - elektromotor / fuel cell",D27="N2 - elektromotor / fuel cell",D27="N1 - elektromotor / fuel cell"),NOT(F27=$M$3)),"Ja","Nee"),"")</f>
        <v>Nee</v>
      </c>
      <c r="H27" s="134" t="str">
        <f>IF(AND(COUNTIF('machinelijst SEB'!C:C,C27),OR(D27="elektromotor",D27="elektromotor / fuel cell"),G27="ja"),_xlfn.XLOOKUP(F27,$M$3:$M$8,$N$3:$N$8)*I27,"")</f>
        <v/>
      </c>
      <c r="I27" s="213" t="str">
        <f>IF(G27="ja",(SUM('invulblad opdrachtnemer'!G27:G27)),"")</f>
        <v/>
      </c>
    </row>
    <row r="28" spans="1:10" s="8" customFormat="1" ht="15" customHeight="1">
      <c r="A28" s="47"/>
      <c r="B28" s="3">
        <v>19</v>
      </c>
      <c r="C28" s="131" t="str">
        <f>IF('invulblad opdrachtnemer'!C28="","",'invulblad opdrachtnemer'!C28)</f>
        <v/>
      </c>
      <c r="D28" s="132" t="str">
        <f>IF('invulblad opdrachtnemer'!D28="","",'invulblad opdrachtnemer'!D28)</f>
        <v/>
      </c>
      <c r="E28" s="132" t="str">
        <f>IF('invulblad opdrachtnemer'!E28="","",'invulblad opdrachtnemer'!E28)</f>
        <v/>
      </c>
      <c r="F28" s="132" t="str">
        <f>IF('invulblad opdrachtnemer'!F28="","",'invulblad opdrachtnemer'!F28)</f>
        <v/>
      </c>
      <c r="G28" s="427" t="str">
        <f>IFERROR(IF(AND(COUNTIF('machinelijst SEB'!C:C,C28),OR(D28="elektromotor",D28="N3 - elektromotor",D28="N2 - elektromotor",D28="N1 - elektromotor",D28="elektromotor / fuel cell",D28="N3 - elektromotor / fuel cell",D28="N2 - elektromotor / fuel cell",D28="N1 - elektromotor / fuel cell"),NOT(F28=$M$3)),"Ja","Nee"),"")</f>
        <v>Nee</v>
      </c>
      <c r="H28" s="134" t="str">
        <f>IF(AND(COUNTIF('machinelijst SEB'!C:C,C28),OR(D28="elektromotor",D28="elektromotor / fuel cell"),G28="ja"),_xlfn.XLOOKUP(F28,$M$3:$M$8,$N$3:$N$8)*I28,"")</f>
        <v/>
      </c>
      <c r="I28" s="213" t="str">
        <f>IF(G28="ja",(SUM('invulblad opdrachtnemer'!G28:G28)),"")</f>
        <v/>
      </c>
    </row>
    <row r="29" spans="1:10" s="8" customFormat="1" ht="15" customHeight="1" thickBot="1">
      <c r="A29" s="201"/>
      <c r="B29" s="3">
        <v>20</v>
      </c>
      <c r="C29" s="135" t="str">
        <f>IF('invulblad opdrachtnemer'!C29="","",'invulblad opdrachtnemer'!C29)</f>
        <v/>
      </c>
      <c r="D29" s="136" t="str">
        <f>IF('invulblad opdrachtnemer'!D29="","",'invulblad opdrachtnemer'!D29)</f>
        <v/>
      </c>
      <c r="E29" s="136" t="str">
        <f>IF('invulblad opdrachtnemer'!E29="","",'invulblad opdrachtnemer'!E29)</f>
        <v/>
      </c>
      <c r="F29" s="136" t="str">
        <f>IF('invulblad opdrachtnemer'!F29="","",'invulblad opdrachtnemer'!F29)</f>
        <v/>
      </c>
      <c r="G29" s="432" t="str">
        <f>IFERROR(IF(AND(COUNTIF('machinelijst SEB'!C:C,C29),OR(D29="elektromotor",D29="N3 - elektromotor",D29="N2 - elektromotor",D29="N1 - elektromotor",D29="elektromotor / fuel cell",D29="N3 - elektromotor / fuel cell",D29="N2 - elektromotor / fuel cell",D29="N1 - elektromotor / fuel cell"),NOT(F29=$M$3)),"Ja","Nee"),"")</f>
        <v>Nee</v>
      </c>
      <c r="H29" s="137" t="str">
        <f>IF(AND(COUNTIF('machinelijst SEB'!C:C,C29),OR(D29="elektromotor",D29="elektromotor / fuel cell"),G29="ja"),_xlfn.XLOOKUP(F29,$M$3:$M$8,$N$3:$N$8)*I29,"")</f>
        <v/>
      </c>
      <c r="I29" s="214" t="str">
        <f>IF(G29="ja",(SUM('invulblad opdrachtnemer'!G29:G29)),"")</f>
        <v/>
      </c>
      <c r="J29" s="3"/>
    </row>
    <row r="30" spans="1:10" s="3" customFormat="1" ht="15" customHeight="1" thickBot="1">
      <c r="A30" s="44"/>
    </row>
    <row r="31" spans="1:10" s="3" customFormat="1" ht="32.1" customHeight="1" thickBot="1">
      <c r="A31" s="4"/>
      <c r="B31" s="4"/>
      <c r="C31" s="256" t="str">
        <f>'Resultaat fictieve meerwaarde'!C31</f>
        <v>BOUWVOERTUIGEN EN TRANSPORTMIDDELEN (N1, N2, N3)</v>
      </c>
      <c r="D31" s="257"/>
      <c r="E31" s="257"/>
      <c r="F31" s="257"/>
      <c r="G31" s="429"/>
      <c r="H31" s="429"/>
      <c r="I31" s="429"/>
      <c r="J31" s="4"/>
    </row>
    <row r="32" spans="1:10" s="4" customFormat="1" ht="32.1" customHeight="1" thickBot="1">
      <c r="A32" s="26"/>
      <c r="B32" s="3"/>
      <c r="C32" s="278" t="s">
        <v>91</v>
      </c>
      <c r="D32" s="301" t="s">
        <v>32</v>
      </c>
      <c r="E32" s="302" t="s">
        <v>33</v>
      </c>
      <c r="F32" s="302" t="s">
        <v>76</v>
      </c>
      <c r="G32" s="278" t="s">
        <v>152</v>
      </c>
      <c r="H32" s="301" t="s">
        <v>153</v>
      </c>
      <c r="I32" s="277" t="s">
        <v>154</v>
      </c>
      <c r="J32" s="3"/>
    </row>
    <row r="33" spans="1:9" s="3" customFormat="1" ht="15" customHeight="1">
      <c r="A33" s="47"/>
      <c r="B33" s="3">
        <v>1</v>
      </c>
      <c r="C33" s="127" t="str">
        <f>IF('invulblad opdrachtnemer'!C33="","",'invulblad opdrachtnemer'!C33)</f>
        <v/>
      </c>
      <c r="D33" s="128" t="str">
        <f>IF('invulblad opdrachtnemer'!D33="","",'invulblad opdrachtnemer'!D33)</f>
        <v/>
      </c>
      <c r="E33" s="128" t="str">
        <f>IF('invulblad opdrachtnemer'!E33="","",'invulblad opdrachtnemer'!E33)</f>
        <v/>
      </c>
      <c r="F33" s="128" t="str">
        <f>IF('invulblad opdrachtnemer'!F33="","",'invulblad opdrachtnemer'!F33)</f>
        <v/>
      </c>
      <c r="G33" s="132" t="str">
        <f>IFERROR(IF(AND(COUNTIF('machinelijst SEB'!C:C,C33),OR(D33="N3 - elektromotor en/of fuel cell",D33="N2 - elektromotor en/of fuel cell",D33="N1 - elektromotor en/of fuel cell"),NOT(F33=$M$3)),"Ja","Nee"),"")</f>
        <v>Nee</v>
      </c>
      <c r="H33" s="433" t="str">
        <f>IF(AND(COUNTIF('machinelijst SEB'!C:C,C33),OR(D33="N3 - elektromotor en/of fuel cell",D33="N2 - elektromotor en/of fuel cell",D33="N1 - elektromotor en/of fuel cell"),G33="ja"),_xlfn.XLOOKUP(F33,$M$3:$M$8,$N$3:$N$8)*I33,"")</f>
        <v/>
      </c>
      <c r="I33" s="212" t="str">
        <f>IF(G33="ja",(SUM('invulblad opdrachtnemer'!I33:I33)),"")</f>
        <v/>
      </c>
    </row>
    <row r="34" spans="1:9" s="3" customFormat="1" ht="15" customHeight="1">
      <c r="A34" s="201"/>
      <c r="B34" s="3">
        <v>2</v>
      </c>
      <c r="C34" s="131" t="str">
        <f>IF('invulblad opdrachtnemer'!C34="","",'invulblad opdrachtnemer'!C34)</f>
        <v/>
      </c>
      <c r="D34" s="132" t="str">
        <f>IF('invulblad opdrachtnemer'!D34="","",'invulblad opdrachtnemer'!D34)</f>
        <v/>
      </c>
      <c r="E34" s="132" t="str">
        <f>IF('invulblad opdrachtnemer'!E34="","",'invulblad opdrachtnemer'!E34)</f>
        <v/>
      </c>
      <c r="F34" s="132" t="str">
        <f>IF('invulblad opdrachtnemer'!F34="","",'invulblad opdrachtnemer'!F34)</f>
        <v/>
      </c>
      <c r="G34" s="132" t="str">
        <f>IFERROR(IF(AND(COUNTIF('machinelijst SEB'!C:C,C34),OR(D34="N3 - elektromotor en/of fuel cell",D34="N2 - elektromotor en/of fuel cell",D34="N1 - elektromotor en/of fuel cell"),NOT(F34=$M$3)),"Ja","Nee"),"")</f>
        <v>Nee</v>
      </c>
      <c r="H34" s="433" t="str">
        <f>IF(AND(COUNTIF('machinelijst SEB'!C:C,C34),OR(D34="N3 - elektromotor en/of fuel cell",D34="N2 - elektromotor en/of fuel cell",D34="N1 - elektromotor en/of fuel cell"),G34="ja"),_xlfn.XLOOKUP(F34,$M$3:$M$8,$N$3:$N$8)*I34,"")</f>
        <v/>
      </c>
      <c r="I34" s="213" t="str">
        <f>IF(G34="ja",(SUM('invulblad opdrachtnemer'!I34:I34)),"")</f>
        <v/>
      </c>
    </row>
    <row r="35" spans="1:9" s="3" customFormat="1" ht="15" customHeight="1">
      <c r="A35" s="47"/>
      <c r="B35" s="3">
        <v>3</v>
      </c>
      <c r="C35" s="131" t="str">
        <f>IF('invulblad opdrachtnemer'!C35="","",'invulblad opdrachtnemer'!C35)</f>
        <v/>
      </c>
      <c r="D35" s="132" t="str">
        <f>IF('invulblad opdrachtnemer'!D35="","",'invulblad opdrachtnemer'!D35)</f>
        <v/>
      </c>
      <c r="E35" s="132" t="str">
        <f>IF('invulblad opdrachtnemer'!E35="","",'invulblad opdrachtnemer'!E35)</f>
        <v/>
      </c>
      <c r="F35" s="132" t="str">
        <f>IF('invulblad opdrachtnemer'!F35="","",'invulblad opdrachtnemer'!F35)</f>
        <v/>
      </c>
      <c r="G35" s="132" t="str">
        <f>IFERROR(IF(AND(COUNTIF('machinelijst SEB'!C:C,C35),OR(D35="N3 - elektromotor en/of fuel cell",D35="N2 - elektromotor en/of fuel cell",D35="N1 - elektromotor en/of fuel cell"),NOT(F35=$M$3)),"Ja","Nee"),"")</f>
        <v>Nee</v>
      </c>
      <c r="H35" s="433" t="str">
        <f>IF(AND(COUNTIF('machinelijst SEB'!C:C,C35),OR(D35="N3 - elektromotor en/of fuel cell",D35="N2 - elektromotor en/of fuel cell",D35="N1 - elektromotor en/of fuel cell"),G35="ja"),_xlfn.XLOOKUP(F35,$M$3:$M$8,$N$3:$N$8)*I35,"")</f>
        <v/>
      </c>
      <c r="I35" s="213" t="str">
        <f>IF(G35="ja",(SUM('invulblad opdrachtnemer'!I35:I35)),"")</f>
        <v/>
      </c>
    </row>
    <row r="36" spans="1:9" s="3" customFormat="1" ht="15" customHeight="1">
      <c r="A36" s="201"/>
      <c r="B36" s="3">
        <v>4</v>
      </c>
      <c r="C36" s="131" t="str">
        <f>IF('invulblad opdrachtnemer'!C36="","",'invulblad opdrachtnemer'!C36)</f>
        <v/>
      </c>
      <c r="D36" s="132" t="str">
        <f>IF('invulblad opdrachtnemer'!D36="","",'invulblad opdrachtnemer'!D36)</f>
        <v/>
      </c>
      <c r="E36" s="132" t="str">
        <f>IF('invulblad opdrachtnemer'!E36="","",'invulblad opdrachtnemer'!E36)</f>
        <v/>
      </c>
      <c r="F36" s="132" t="str">
        <f>IF('invulblad opdrachtnemer'!F36="","",'invulblad opdrachtnemer'!F36)</f>
        <v/>
      </c>
      <c r="G36" s="132" t="str">
        <f>IFERROR(IF(AND(COUNTIF('machinelijst SEB'!C:C,C36),OR(D36="N3 - elektromotor en/of fuel cell",D36="N2 - elektromotor en/of fuel cell",D36="N1 - elektromotor en/of fuel cell"),NOT(F36=$M$3)),"Ja","Nee"),"")</f>
        <v>Nee</v>
      </c>
      <c r="H36" s="433" t="str">
        <f>IF(AND(COUNTIF('machinelijst SEB'!C:C,C36),OR(D36="N3 - elektromotor en/of fuel cell",D36="N2 - elektromotor en/of fuel cell",D36="N1 - elektromotor en/of fuel cell"),G36="ja"),_xlfn.XLOOKUP(F36,$M$3:$M$8,$N$3:$N$8)*I36,"")</f>
        <v/>
      </c>
      <c r="I36" s="213" t="str">
        <f>IF(G36="ja",(SUM('invulblad opdrachtnemer'!I36:I36)),"")</f>
        <v/>
      </c>
    </row>
    <row r="37" spans="1:9" s="3" customFormat="1" ht="15" customHeight="1">
      <c r="A37" s="47"/>
      <c r="B37" s="3">
        <v>5</v>
      </c>
      <c r="C37" s="131" t="str">
        <f>IF('invulblad opdrachtnemer'!C37="","",'invulblad opdrachtnemer'!C37)</f>
        <v/>
      </c>
      <c r="D37" s="132" t="str">
        <f>IF('invulblad opdrachtnemer'!D37="","",'invulblad opdrachtnemer'!D37)</f>
        <v/>
      </c>
      <c r="E37" s="132" t="str">
        <f>IF('invulblad opdrachtnemer'!E37="","",'invulblad opdrachtnemer'!E37)</f>
        <v/>
      </c>
      <c r="F37" s="132" t="str">
        <f>IF('invulblad opdrachtnemer'!F37="","",'invulblad opdrachtnemer'!F37)</f>
        <v/>
      </c>
      <c r="G37" s="132" t="str">
        <f>IFERROR(IF(AND(COUNTIF('machinelijst SEB'!C:C,C37),OR(D37="N3 - elektromotor en/of fuel cell",D37="N2 - elektromotor en/of fuel cell",D37="N1 - elektromotor en/of fuel cell"),NOT(F37=$M$3)),"Ja","Nee"),"")</f>
        <v>Nee</v>
      </c>
      <c r="H37" s="433" t="str">
        <f>IF(AND(COUNTIF('machinelijst SEB'!C:C,C37),OR(D37="N3 - elektromotor en/of fuel cell",D37="N2 - elektromotor en/of fuel cell",D37="N1 - elektromotor en/of fuel cell"),G37="ja"),_xlfn.XLOOKUP(F37,$M$3:$M$8,$N$3:$N$8)*I37,"")</f>
        <v/>
      </c>
      <c r="I37" s="213" t="str">
        <f>IF(G37="ja",(SUM('invulblad opdrachtnemer'!I37:I37)),"")</f>
        <v/>
      </c>
    </row>
    <row r="38" spans="1:9" s="3" customFormat="1" ht="15" customHeight="1">
      <c r="A38" s="201"/>
      <c r="B38" s="3">
        <v>6</v>
      </c>
      <c r="C38" s="131" t="str">
        <f>IF('invulblad opdrachtnemer'!C38="","",'invulblad opdrachtnemer'!C38)</f>
        <v/>
      </c>
      <c r="D38" s="132" t="str">
        <f>IF('invulblad opdrachtnemer'!D38="","",'invulblad opdrachtnemer'!D38)</f>
        <v/>
      </c>
      <c r="E38" s="132" t="str">
        <f>IF('invulblad opdrachtnemer'!E38="","",'invulblad opdrachtnemer'!E38)</f>
        <v/>
      </c>
      <c r="F38" s="132" t="str">
        <f>IF('invulblad opdrachtnemer'!F38="","",'invulblad opdrachtnemer'!F38)</f>
        <v/>
      </c>
      <c r="G38" s="132" t="str">
        <f>IFERROR(IF(AND(COUNTIF('machinelijst SEB'!C:C,C38),OR(D38="N3 - elektromotor en/of fuel cell",D38="N2 - elektromotor en/of fuel cell",D38="N1 - elektromotor en/of fuel cell"),NOT(F38=$M$3)),"Ja","Nee"),"")</f>
        <v>Nee</v>
      </c>
      <c r="H38" s="433" t="str">
        <f>IF(AND(COUNTIF('machinelijst SEB'!C:C,C38),OR(D38="N3 - elektromotor en/of fuel cell",D38="N2 - elektromotor en/of fuel cell",D38="N1 - elektromotor en/of fuel cell"),G38="ja"),_xlfn.XLOOKUP(F38,$M$3:$M$8,$N$3:$N$8)*I38,"")</f>
        <v/>
      </c>
      <c r="I38" s="213" t="str">
        <f>IF(G38="ja",(SUM('invulblad opdrachtnemer'!I38:I38)),"")</f>
        <v/>
      </c>
    </row>
    <row r="39" spans="1:9" s="3" customFormat="1" ht="15" customHeight="1">
      <c r="A39" s="47"/>
      <c r="B39" s="3">
        <v>7</v>
      </c>
      <c r="C39" s="131" t="str">
        <f>IF('invulblad opdrachtnemer'!C39="","",'invulblad opdrachtnemer'!C39)</f>
        <v/>
      </c>
      <c r="D39" s="132" t="str">
        <f>IF('invulblad opdrachtnemer'!D39="","",'invulblad opdrachtnemer'!D39)</f>
        <v/>
      </c>
      <c r="E39" s="132" t="str">
        <f>IF('invulblad opdrachtnemer'!E39="","",'invulblad opdrachtnemer'!E39)</f>
        <v/>
      </c>
      <c r="F39" s="132" t="str">
        <f>IF('invulblad opdrachtnemer'!F39="","",'invulblad opdrachtnemer'!F39)</f>
        <v/>
      </c>
      <c r="G39" s="132" t="str">
        <f>IFERROR(IF(AND(COUNTIF('machinelijst SEB'!C:C,C39),OR(D39="N3 - elektromotor en/of fuel cell",D39="N2 - elektromotor en/of fuel cell",D39="N1 - elektromotor en/of fuel cell"),NOT(F39=$M$3)),"Ja","Nee"),"")</f>
        <v>Nee</v>
      </c>
      <c r="H39" s="433" t="str">
        <f>IF(AND(COUNTIF('machinelijst SEB'!C:C,C39),OR(D39="N3 - elektromotor en/of fuel cell",D39="N2 - elektromotor en/of fuel cell",D39="N1 - elektromotor en/of fuel cell"),G39="ja"),_xlfn.XLOOKUP(F39,$M$3:$M$8,$N$3:$N$8)*I39,"")</f>
        <v/>
      </c>
      <c r="I39" s="213" t="str">
        <f>IF(G39="ja",(SUM('invulblad opdrachtnemer'!I39:I39)),"")</f>
        <v/>
      </c>
    </row>
    <row r="40" spans="1:9" s="3" customFormat="1" ht="15" customHeight="1">
      <c r="A40" s="201"/>
      <c r="B40" s="3">
        <v>8</v>
      </c>
      <c r="C40" s="131" t="str">
        <f>IF('invulblad opdrachtnemer'!C40="","",'invulblad opdrachtnemer'!C40)</f>
        <v/>
      </c>
      <c r="D40" s="132" t="str">
        <f>IF('invulblad opdrachtnemer'!D40="","",'invulblad opdrachtnemer'!D40)</f>
        <v/>
      </c>
      <c r="E40" s="132" t="str">
        <f>IF('invulblad opdrachtnemer'!E40="","",'invulblad opdrachtnemer'!E40)</f>
        <v/>
      </c>
      <c r="F40" s="132" t="str">
        <f>IF('invulblad opdrachtnemer'!F40="","",'invulblad opdrachtnemer'!F40)</f>
        <v/>
      </c>
      <c r="G40" s="132" t="str">
        <f>IFERROR(IF(AND(COUNTIF('machinelijst SEB'!C:C,C40),OR(D40="N3 - elektromotor en/of fuel cell",D40="N2 - elektromotor en/of fuel cell",D40="N1 - elektromotor en/of fuel cell"),NOT(F40=$M$3)),"Ja","Nee"),"")</f>
        <v>Nee</v>
      </c>
      <c r="H40" s="433" t="str">
        <f>IF(AND(COUNTIF('machinelijst SEB'!C:C,C40),OR(D40="N3 - elektromotor en/of fuel cell",D40="N2 - elektromotor en/of fuel cell",D40="N1 - elektromotor en/of fuel cell"),G40="ja"),_xlfn.XLOOKUP(F40,$M$3:$M$8,$N$3:$N$8)*I40,"")</f>
        <v/>
      </c>
      <c r="I40" s="213" t="str">
        <f>IF(G40="ja",(SUM('invulblad opdrachtnemer'!I40:I40)),"")</f>
        <v/>
      </c>
    </row>
    <row r="41" spans="1:9" s="3" customFormat="1" ht="15" customHeight="1">
      <c r="A41" s="47"/>
      <c r="B41" s="3">
        <v>9</v>
      </c>
      <c r="C41" s="131" t="str">
        <f>IF('invulblad opdrachtnemer'!C41="","",'invulblad opdrachtnemer'!C41)</f>
        <v/>
      </c>
      <c r="D41" s="132" t="str">
        <f>IF('invulblad opdrachtnemer'!D41="","",'invulblad opdrachtnemer'!D41)</f>
        <v/>
      </c>
      <c r="E41" s="132" t="str">
        <f>IF('invulblad opdrachtnemer'!E41="","",'invulblad opdrachtnemer'!E41)</f>
        <v/>
      </c>
      <c r="F41" s="132" t="str">
        <f>IF('invulblad opdrachtnemer'!F41="","",'invulblad opdrachtnemer'!F41)</f>
        <v/>
      </c>
      <c r="G41" s="132" t="str">
        <f>IFERROR(IF(AND(COUNTIF('machinelijst SEB'!C:C,C41),OR(D41="N3 - elektromotor en/of fuel cell",D41="N2 - elektromotor en/of fuel cell",D41="N1 - elektromotor en/of fuel cell"),NOT(F41=$M$3)),"Ja","Nee"),"")</f>
        <v>Nee</v>
      </c>
      <c r="H41" s="433" t="str">
        <f>IF(AND(COUNTIF('machinelijst SEB'!C:C,C41),OR(D41="N3 - elektromotor en/of fuel cell",D41="N2 - elektromotor en/of fuel cell",D41="N1 - elektromotor en/of fuel cell"),G41="ja"),_xlfn.XLOOKUP(F41,$M$3:$M$8,$N$3:$N$8)*I41,"")</f>
        <v/>
      </c>
      <c r="I41" s="213" t="str">
        <f>IF(G41="ja",(SUM('invulblad opdrachtnemer'!I41:I41)),"")</f>
        <v/>
      </c>
    </row>
    <row r="42" spans="1:9" s="3" customFormat="1" ht="15" customHeight="1">
      <c r="A42" s="201"/>
      <c r="B42" s="3">
        <v>10</v>
      </c>
      <c r="C42" s="131" t="str">
        <f>IF('invulblad opdrachtnemer'!C42="","",'invulblad opdrachtnemer'!C42)</f>
        <v/>
      </c>
      <c r="D42" s="132" t="str">
        <f>IF('invulblad opdrachtnemer'!D42="","",'invulblad opdrachtnemer'!D42)</f>
        <v/>
      </c>
      <c r="E42" s="132" t="str">
        <f>IF('invulblad opdrachtnemer'!E42="","",'invulblad opdrachtnemer'!E42)</f>
        <v/>
      </c>
      <c r="F42" s="132" t="str">
        <f>IF('invulblad opdrachtnemer'!F42="","",'invulblad opdrachtnemer'!F42)</f>
        <v/>
      </c>
      <c r="G42" s="132" t="str">
        <f>IFERROR(IF(AND(COUNTIF('machinelijst SEB'!C:C,C42),OR(D42="N3 - elektromotor en/of fuel cell",D42="N2 - elektromotor en/of fuel cell",D42="N1 - elektromotor en/of fuel cell"),NOT(F42=$M$3)),"Ja","Nee"),"")</f>
        <v>Nee</v>
      </c>
      <c r="H42" s="433" t="str">
        <f>IF(AND(COUNTIF('machinelijst SEB'!C:C,C42),OR(D42="N3 - elektromotor en/of fuel cell",D42="N2 - elektromotor en/of fuel cell",D42="N1 - elektromotor en/of fuel cell"),G42="ja"),_xlfn.XLOOKUP(F42,$M$3:$M$8,$N$3:$N$8)*I42,"")</f>
        <v/>
      </c>
      <c r="I42" s="213" t="str">
        <f>IF(G42="ja",(SUM('invulblad opdrachtnemer'!I42:I42)),"")</f>
        <v/>
      </c>
    </row>
    <row r="43" spans="1:9" s="3" customFormat="1" ht="15" customHeight="1">
      <c r="A43" s="47"/>
      <c r="B43" s="3">
        <v>11</v>
      </c>
      <c r="C43" s="131" t="str">
        <f>IF('invulblad opdrachtnemer'!C43="","",'invulblad opdrachtnemer'!C43)</f>
        <v/>
      </c>
      <c r="D43" s="132" t="str">
        <f>IF('invulblad opdrachtnemer'!D43="","",'invulblad opdrachtnemer'!D43)</f>
        <v/>
      </c>
      <c r="E43" s="132" t="str">
        <f>IF('invulblad opdrachtnemer'!E43="","",'invulblad opdrachtnemer'!E43)</f>
        <v/>
      </c>
      <c r="F43" s="132" t="str">
        <f>IF('invulblad opdrachtnemer'!F43="","",'invulblad opdrachtnemer'!F43)</f>
        <v/>
      </c>
      <c r="G43" s="132" t="str">
        <f>IFERROR(IF(AND(COUNTIF('machinelijst SEB'!C:C,C43),OR(D43="N3 - elektromotor en/of fuel cell",D43="N2 - elektromotor en/of fuel cell",D43="N1 - elektromotor en/of fuel cell"),NOT(F43=$M$3)),"Ja","Nee"),"")</f>
        <v>Nee</v>
      </c>
      <c r="H43" s="433" t="str">
        <f>IF(AND(COUNTIF('machinelijst SEB'!C:C,C43),OR(D43="N3 - elektromotor en/of fuel cell",D43="N2 - elektromotor en/of fuel cell",D43="N1 - elektromotor en/of fuel cell"),G43="ja"),_xlfn.XLOOKUP(F43,$M$3:$M$8,$N$3:$N$8)*I43,"")</f>
        <v/>
      </c>
      <c r="I43" s="213" t="str">
        <f>IF(G43="ja",(SUM('invulblad opdrachtnemer'!I43:I43)),"")</f>
        <v/>
      </c>
    </row>
    <row r="44" spans="1:9" s="3" customFormat="1" ht="15" customHeight="1">
      <c r="A44" s="201"/>
      <c r="B44" s="3">
        <v>12</v>
      </c>
      <c r="C44" s="131" t="str">
        <f>IF('invulblad opdrachtnemer'!C44="","",'invulblad opdrachtnemer'!C44)</f>
        <v/>
      </c>
      <c r="D44" s="132" t="str">
        <f>IF('invulblad opdrachtnemer'!D44="","",'invulblad opdrachtnemer'!D44)</f>
        <v/>
      </c>
      <c r="E44" s="132" t="str">
        <f>IF('invulblad opdrachtnemer'!E44="","",'invulblad opdrachtnemer'!E44)</f>
        <v/>
      </c>
      <c r="F44" s="132" t="str">
        <f>IF('invulblad opdrachtnemer'!F44="","",'invulblad opdrachtnemer'!F44)</f>
        <v/>
      </c>
      <c r="G44" s="132" t="str">
        <f>IFERROR(IF(AND(COUNTIF('machinelijst SEB'!C:C,C44),OR(D44="N3 - elektromotor en/of fuel cell",D44="N2 - elektromotor en/of fuel cell",D44="N1 - elektromotor en/of fuel cell"),NOT(F44=$M$3)),"Ja","Nee"),"")</f>
        <v>Nee</v>
      </c>
      <c r="H44" s="433" t="str">
        <f>IF(AND(COUNTIF('machinelijst SEB'!C:C,C44),OR(D44="N3 - elektromotor en/of fuel cell",D44="N2 - elektromotor en/of fuel cell",D44="N1 - elektromotor en/of fuel cell"),G44="ja"),_xlfn.XLOOKUP(F44,$M$3:$M$8,$N$3:$N$8)*I44,"")</f>
        <v/>
      </c>
      <c r="I44" s="213" t="str">
        <f>IF(G44="ja",(SUM('invulblad opdrachtnemer'!I44:I44)),"")</f>
        <v/>
      </c>
    </row>
    <row r="45" spans="1:9" s="3" customFormat="1" ht="15" customHeight="1">
      <c r="A45" s="47"/>
      <c r="B45" s="3">
        <v>13</v>
      </c>
      <c r="C45" s="131" t="str">
        <f>IF('invulblad opdrachtnemer'!C45="","",'invulblad opdrachtnemer'!C45)</f>
        <v/>
      </c>
      <c r="D45" s="132" t="str">
        <f>IF('invulblad opdrachtnemer'!D45="","",'invulblad opdrachtnemer'!D45)</f>
        <v/>
      </c>
      <c r="E45" s="132" t="str">
        <f>IF('invulblad opdrachtnemer'!E45="","",'invulblad opdrachtnemer'!E45)</f>
        <v/>
      </c>
      <c r="F45" s="132" t="str">
        <f>IF('invulblad opdrachtnemer'!F45="","",'invulblad opdrachtnemer'!F45)</f>
        <v/>
      </c>
      <c r="G45" s="132" t="str">
        <f>IFERROR(IF(AND(COUNTIF('machinelijst SEB'!C:C,C45),OR(D45="N3 - elektromotor en/of fuel cell",D45="N2 - elektromotor en/of fuel cell",D45="N1 - elektromotor en/of fuel cell"),NOT(F45=$M$3)),"Ja","Nee"),"")</f>
        <v>Nee</v>
      </c>
      <c r="H45" s="433" t="str">
        <f>IF(AND(COUNTIF('machinelijst SEB'!C:C,C45),OR(D45="N3 - elektromotor en/of fuel cell",D45="N2 - elektromotor en/of fuel cell",D45="N1 - elektromotor en/of fuel cell"),G45="ja"),_xlfn.XLOOKUP(F45,$M$3:$M$8,$N$3:$N$8)*I45,"")</f>
        <v/>
      </c>
      <c r="I45" s="213" t="str">
        <f>IF(G45="ja",(SUM('invulblad opdrachtnemer'!I45:I45)),"")</f>
        <v/>
      </c>
    </row>
    <row r="46" spans="1:9" s="3" customFormat="1" ht="15" customHeight="1">
      <c r="A46" s="201"/>
      <c r="B46" s="3">
        <v>14</v>
      </c>
      <c r="C46" s="131" t="str">
        <f>IF('invulblad opdrachtnemer'!C46="","",'invulblad opdrachtnemer'!C46)</f>
        <v/>
      </c>
      <c r="D46" s="132" t="str">
        <f>IF('invulblad opdrachtnemer'!D46="","",'invulblad opdrachtnemer'!D46)</f>
        <v/>
      </c>
      <c r="E46" s="132" t="str">
        <f>IF('invulblad opdrachtnemer'!E46="","",'invulblad opdrachtnemer'!E46)</f>
        <v/>
      </c>
      <c r="F46" s="132" t="str">
        <f>IF('invulblad opdrachtnemer'!F46="","",'invulblad opdrachtnemer'!F46)</f>
        <v/>
      </c>
      <c r="G46" s="132" t="str">
        <f>IFERROR(IF(AND(COUNTIF('machinelijst SEB'!C:C,C46),OR(D46="N3 - elektromotor en/of fuel cell",D46="N2 - elektromotor en/of fuel cell",D46="N1 - elektromotor en/of fuel cell"),NOT(F46=$M$3)),"Ja","Nee"),"")</f>
        <v>Nee</v>
      </c>
      <c r="H46" s="433" t="str">
        <f>IF(AND(COUNTIF('machinelijst SEB'!C:C,C46),OR(D46="N3 - elektromotor en/of fuel cell",D46="N2 - elektromotor en/of fuel cell",D46="N1 - elektromotor en/of fuel cell"),G46="ja"),_xlfn.XLOOKUP(F46,$M$3:$M$8,$N$3:$N$8)*I46,"")</f>
        <v/>
      </c>
      <c r="I46" s="213" t="str">
        <f>IF(G46="ja",(SUM('invulblad opdrachtnemer'!I46:I46)),"")</f>
        <v/>
      </c>
    </row>
    <row r="47" spans="1:9" s="3" customFormat="1" ht="15" customHeight="1">
      <c r="A47" s="47"/>
      <c r="B47" s="3">
        <v>15</v>
      </c>
      <c r="C47" s="131" t="str">
        <f>IF('invulblad opdrachtnemer'!C47="","",'invulblad opdrachtnemer'!C47)</f>
        <v/>
      </c>
      <c r="D47" s="132" t="str">
        <f>IF('invulblad opdrachtnemer'!D47="","",'invulblad opdrachtnemer'!D47)</f>
        <v/>
      </c>
      <c r="E47" s="132" t="str">
        <f>IF('invulblad opdrachtnemer'!E47="","",'invulblad opdrachtnemer'!E47)</f>
        <v/>
      </c>
      <c r="F47" s="132" t="str">
        <f>IF('invulblad opdrachtnemer'!F47="","",'invulblad opdrachtnemer'!F47)</f>
        <v/>
      </c>
      <c r="G47" s="132" t="str">
        <f>IFERROR(IF(AND(COUNTIF('machinelijst SEB'!C:C,C47),OR(D47="N3 - elektromotor en/of fuel cell",D47="N2 - elektromotor en/of fuel cell",D47="N1 - elektromotor en/of fuel cell"),NOT(F47=$M$3)),"Ja","Nee"),"")</f>
        <v>Nee</v>
      </c>
      <c r="H47" s="433" t="str">
        <f>IF(AND(COUNTIF('machinelijst SEB'!C:C,C47),OR(D47="N3 - elektromotor en/of fuel cell",D47="N2 - elektromotor en/of fuel cell",D47="N1 - elektromotor en/of fuel cell"),G47="ja"),_xlfn.XLOOKUP(F47,$M$3:$M$8,$N$3:$N$8)*I47,"")</f>
        <v/>
      </c>
      <c r="I47" s="213" t="str">
        <f>IF(G47="ja",(SUM('invulblad opdrachtnemer'!I47:I47)),"")</f>
        <v/>
      </c>
    </row>
    <row r="48" spans="1:9" s="3" customFormat="1" ht="15" customHeight="1">
      <c r="A48" s="201"/>
      <c r="B48" s="3">
        <v>16</v>
      </c>
      <c r="C48" s="131" t="str">
        <f>IF('invulblad opdrachtnemer'!C48="","",'invulblad opdrachtnemer'!C48)</f>
        <v/>
      </c>
      <c r="D48" s="132" t="str">
        <f>IF('invulblad opdrachtnemer'!D48="","",'invulblad opdrachtnemer'!D48)</f>
        <v/>
      </c>
      <c r="E48" s="132" t="str">
        <f>IF('invulblad opdrachtnemer'!E48="","",'invulblad opdrachtnemer'!E48)</f>
        <v/>
      </c>
      <c r="F48" s="132" t="str">
        <f>IF('invulblad opdrachtnemer'!F48="","",'invulblad opdrachtnemer'!F48)</f>
        <v/>
      </c>
      <c r="G48" s="132" t="str">
        <f>IFERROR(IF(AND(COUNTIF('machinelijst SEB'!C:C,C48),OR(D48="N3 - elektromotor en/of fuel cell",D48="N2 - elektromotor en/of fuel cell",D48="N1 - elektromotor en/of fuel cell"),NOT(F48=$M$3)),"Ja","Nee"),"")</f>
        <v>Nee</v>
      </c>
      <c r="H48" s="433" t="str">
        <f>IF(AND(COUNTIF('machinelijst SEB'!C:C,C48),OR(D48="N3 - elektromotor en/of fuel cell",D48="N2 - elektromotor en/of fuel cell",D48="N1 - elektromotor en/of fuel cell"),G48="ja"),_xlfn.XLOOKUP(F48,$M$3:$M$8,$N$3:$N$8)*I48,"")</f>
        <v/>
      </c>
      <c r="I48" s="213" t="str">
        <f>IF(G48="ja",(SUM('invulblad opdrachtnemer'!I48:I48)),"")</f>
        <v/>
      </c>
    </row>
    <row r="49" spans="1:15" s="3" customFormat="1" ht="15" customHeight="1">
      <c r="A49" s="47"/>
      <c r="B49" s="3">
        <v>17</v>
      </c>
      <c r="C49" s="131" t="str">
        <f>IF('invulblad opdrachtnemer'!C49="","",'invulblad opdrachtnemer'!C49)</f>
        <v/>
      </c>
      <c r="D49" s="132" t="str">
        <f>IF('invulblad opdrachtnemer'!D49="","",'invulblad opdrachtnemer'!D49)</f>
        <v/>
      </c>
      <c r="E49" s="132" t="str">
        <f>IF('invulblad opdrachtnemer'!E49="","",'invulblad opdrachtnemer'!E49)</f>
        <v/>
      </c>
      <c r="F49" s="132" t="str">
        <f>IF('invulblad opdrachtnemer'!F49="","",'invulblad opdrachtnemer'!F49)</f>
        <v/>
      </c>
      <c r="G49" s="132" t="str">
        <f>IFERROR(IF(AND(COUNTIF('machinelijst SEB'!C:C,C49),OR(D49="N3 - elektromotor en/of fuel cell",D49="N2 - elektromotor en/of fuel cell",D49="N1 - elektromotor en/of fuel cell"),NOT(F49=$M$3)),"Ja","Nee"),"")</f>
        <v>Nee</v>
      </c>
      <c r="H49" s="433" t="str">
        <f>IF(AND(COUNTIF('machinelijst SEB'!C:C,C49),OR(D49="N3 - elektromotor en/of fuel cell",D49="N2 - elektromotor en/of fuel cell",D49="N1 - elektromotor en/of fuel cell"),G49="ja"),_xlfn.XLOOKUP(F49,$M$3:$M$8,$N$3:$N$8)*I49,"")</f>
        <v/>
      </c>
      <c r="I49" s="213" t="str">
        <f>IF(G49="ja",(SUM('invulblad opdrachtnemer'!I49:I49)),"")</f>
        <v/>
      </c>
    </row>
    <row r="50" spans="1:15" s="3" customFormat="1" ht="15" customHeight="1">
      <c r="A50" s="201"/>
      <c r="B50" s="3">
        <v>18</v>
      </c>
      <c r="C50" s="131" t="str">
        <f>IF('invulblad opdrachtnemer'!C50="","",'invulblad opdrachtnemer'!C50)</f>
        <v/>
      </c>
      <c r="D50" s="132" t="str">
        <f>IF('invulblad opdrachtnemer'!D50="","",'invulblad opdrachtnemer'!D50)</f>
        <v/>
      </c>
      <c r="E50" s="132" t="str">
        <f>IF('invulblad opdrachtnemer'!E50="","",'invulblad opdrachtnemer'!E50)</f>
        <v/>
      </c>
      <c r="F50" s="132" t="str">
        <f>IF('invulblad opdrachtnemer'!F50="","",'invulblad opdrachtnemer'!F50)</f>
        <v/>
      </c>
      <c r="G50" s="132" t="str">
        <f>IFERROR(IF(AND(COUNTIF('machinelijst SEB'!C:C,C50),OR(D50="N3 - elektromotor en/of fuel cell",D50="N2 - elektromotor en/of fuel cell",D50="N1 - elektromotor en/of fuel cell"),NOT(F50=$M$3)),"Ja","Nee"),"")</f>
        <v>Nee</v>
      </c>
      <c r="H50" s="433" t="str">
        <f>IF(AND(COUNTIF('machinelijst SEB'!C:C,C50),OR(D50="N3 - elektromotor en/of fuel cell",D50="N2 - elektromotor en/of fuel cell",D50="N1 - elektromotor en/of fuel cell"),G50="ja"),_xlfn.XLOOKUP(F50,$M$3:$M$8,$N$3:$N$8)*I50,"")</f>
        <v/>
      </c>
      <c r="I50" s="213" t="str">
        <f>IF(G50="ja",(SUM('invulblad opdrachtnemer'!I50:I50)),"")</f>
        <v/>
      </c>
    </row>
    <row r="51" spans="1:15" s="3" customFormat="1" ht="15" customHeight="1">
      <c r="A51" s="47"/>
      <c r="B51" s="3">
        <v>19</v>
      </c>
      <c r="C51" s="131" t="str">
        <f>IF('invulblad opdrachtnemer'!C51="","",'invulblad opdrachtnemer'!C51)</f>
        <v/>
      </c>
      <c r="D51" s="132" t="str">
        <f>IF('invulblad opdrachtnemer'!D51="","",'invulblad opdrachtnemer'!D51)</f>
        <v/>
      </c>
      <c r="E51" s="132" t="str">
        <f>IF('invulblad opdrachtnemer'!E51="","",'invulblad opdrachtnemer'!E51)</f>
        <v/>
      </c>
      <c r="F51" s="132" t="str">
        <f>IF('invulblad opdrachtnemer'!F51="","",'invulblad opdrachtnemer'!F51)</f>
        <v/>
      </c>
      <c r="G51" s="132" t="str">
        <f>IFERROR(IF(AND(COUNTIF('machinelijst SEB'!C:C,C51),OR(D51="N3 - elektromotor en/of fuel cell",D51="N2 - elektromotor en/of fuel cell",D51="N1 - elektromotor en/of fuel cell"),NOT(F51=$M$3)),"Ja","Nee"),"")</f>
        <v>Nee</v>
      </c>
      <c r="H51" s="433" t="str">
        <f>IF(AND(COUNTIF('machinelijst SEB'!C:C,C51),OR(D51="N3 - elektromotor en/of fuel cell",D51="N2 - elektromotor en/of fuel cell",D51="N1 - elektromotor en/of fuel cell"),G51="ja"),_xlfn.XLOOKUP(F51,$M$3:$M$8,$N$3:$N$8)*I51,"")</f>
        <v/>
      </c>
      <c r="I51" s="213" t="str">
        <f>IF(G51="ja",(SUM('invulblad opdrachtnemer'!I51:I51)),"")</f>
        <v/>
      </c>
    </row>
    <row r="52" spans="1:15" s="3" customFormat="1" ht="15" customHeight="1" thickBot="1">
      <c r="A52" s="201"/>
      <c r="B52" s="3">
        <v>20</v>
      </c>
      <c r="C52" s="135" t="str">
        <f>IF('invulblad opdrachtnemer'!C52="","",'invulblad opdrachtnemer'!C52)</f>
        <v/>
      </c>
      <c r="D52" s="136" t="str">
        <f>IF('invulblad opdrachtnemer'!D52="","",'invulblad opdrachtnemer'!D52)</f>
        <v/>
      </c>
      <c r="E52" s="136" t="str">
        <f>IF('invulblad opdrachtnemer'!E52="","",'invulblad opdrachtnemer'!E52)</f>
        <v/>
      </c>
      <c r="F52" s="136" t="str">
        <f>IF('invulblad opdrachtnemer'!F52="","",'invulblad opdrachtnemer'!F52)</f>
        <v/>
      </c>
      <c r="G52" s="136" t="str">
        <f>IFERROR(IF(AND(COUNTIF('machinelijst SEB'!C:C,C52),OR(D52="N3 - elektromotor en/of fuel cell",D52="N2 - elektromotor en/of fuel cell",D52="N1 - elektromotor en/of fuel cell"),NOT(F52=$M$3)),"Ja","Nee"),"")</f>
        <v>Nee</v>
      </c>
      <c r="H52" s="434" t="str">
        <f>IF(AND(COUNTIF('machinelijst SEB'!C:C,C52),OR(D52="N3 - elektromotor en/of fuel cell",D52="N2 - elektromotor en/of fuel cell",D52="N1 - elektromotor en/of fuel cell"),G52="ja"),_xlfn.XLOOKUP(F52,$M$3:$M$8,$N$3:$N$8)*I52,"")</f>
        <v/>
      </c>
      <c r="I52" s="214" t="str">
        <f>IF(G52="ja",(SUM('invulblad opdrachtnemer'!I52:I52)),"")</f>
        <v/>
      </c>
    </row>
    <row r="53" spans="1:15" ht="15.75" thickBot="1">
      <c r="H53" s="5"/>
      <c r="I53" s="5"/>
      <c r="N53"/>
      <c r="O53"/>
    </row>
    <row r="54" spans="1:15" ht="19.5" thickBot="1">
      <c r="C54" s="256" t="s">
        <v>113</v>
      </c>
      <c r="D54" s="257"/>
      <c r="E54" s="257"/>
      <c r="F54" s="257"/>
      <c r="G54" s="429"/>
      <c r="H54" s="429"/>
      <c r="I54" s="430"/>
    </row>
    <row r="55" spans="1:15" ht="31.5">
      <c r="C55" s="482" t="s">
        <v>91</v>
      </c>
      <c r="D55" s="483"/>
      <c r="E55" s="484"/>
      <c r="F55" s="288" t="s">
        <v>157</v>
      </c>
      <c r="G55" s="374" t="s">
        <v>152</v>
      </c>
      <c r="H55" s="289" t="s">
        <v>153</v>
      </c>
      <c r="I55" s="375" t="s">
        <v>158</v>
      </c>
      <c r="K55" s="27"/>
      <c r="L55" s="27"/>
      <c r="M55" s="27"/>
      <c r="N55" s="27"/>
    </row>
    <row r="56" spans="1:15" ht="15.75">
      <c r="C56" s="474" t="str">
        <f>IF('logboek opdrachtnemer'!C57="","",'logboek opdrachtnemer'!C57)</f>
        <v/>
      </c>
      <c r="D56" s="475"/>
      <c r="E56" s="475"/>
      <c r="F56" s="376" t="str">
        <f>IF('logboek opdrachtnemer'!F57="","",'logboek opdrachtnemer'!F57)</f>
        <v/>
      </c>
      <c r="G56" s="377" t="str">
        <f>IF(AND(COUNTIF(machinelijst,C56),NOT(C56 = "")),"Ja","Nee")</f>
        <v>Nee</v>
      </c>
      <c r="H56" s="378">
        <f>IF(G56="Ja",I56*0.4*F56,0)</f>
        <v>0</v>
      </c>
      <c r="I56" s="379" t="str">
        <f>IF(G56="ja",(SUM('logboek opdrachtnemer'!L57)),"")</f>
        <v/>
      </c>
      <c r="K56" s="27"/>
      <c r="L56" s="27"/>
      <c r="M56" s="27"/>
      <c r="N56" s="27"/>
    </row>
    <row r="57" spans="1:15" ht="15.75">
      <c r="C57" s="474" t="str">
        <f>IF('logboek opdrachtnemer'!C58="","",'logboek opdrachtnemer'!C58)</f>
        <v/>
      </c>
      <c r="D57" s="475"/>
      <c r="E57" s="475"/>
      <c r="F57" s="376" t="str">
        <f>IF('logboek opdrachtnemer'!F58="","",'logboek opdrachtnemer'!F58)</f>
        <v/>
      </c>
      <c r="G57" s="377" t="str">
        <f>IF(AND(COUNTIF(machinelijst,C57),NOT(C57 = "")),"Ja","Nee")</f>
        <v>Nee</v>
      </c>
      <c r="H57" s="350">
        <f>IF(G57="Ja",I57*0.4*F57,0)</f>
        <v>0</v>
      </c>
      <c r="I57" s="379" t="str">
        <f>IF(G57="ja",(SUM('logboek opdrachtnemer'!L58)),"")</f>
        <v/>
      </c>
      <c r="K57" s="27"/>
      <c r="L57" s="27"/>
      <c r="M57" s="27"/>
      <c r="N57" s="27"/>
    </row>
    <row r="58" spans="1:15" ht="15.75">
      <c r="C58" s="474" t="str">
        <f>IF('logboek opdrachtnemer'!C59="","",'logboek opdrachtnemer'!C59)</f>
        <v/>
      </c>
      <c r="D58" s="475"/>
      <c r="E58" s="475"/>
      <c r="F58" s="376" t="str">
        <f>IF('logboek opdrachtnemer'!F59="","",'logboek opdrachtnemer'!F59)</f>
        <v/>
      </c>
      <c r="G58" s="377" t="str">
        <f>IF(AND(COUNTIF(machinelijst,C58),NOT(C58 = "")),"Ja","Nee")</f>
        <v>Nee</v>
      </c>
      <c r="H58" s="350">
        <f>IF(G58="Ja",I58*0.4*F58,0)</f>
        <v>0</v>
      </c>
      <c r="I58" s="379" t="str">
        <f>IF(G58="ja",(SUM('logboek opdrachtnemer'!L59)),"")</f>
        <v/>
      </c>
      <c r="K58" s="27"/>
      <c r="L58" s="27"/>
      <c r="M58" s="27"/>
      <c r="N58" s="27"/>
    </row>
    <row r="59" spans="1:15" ht="15.75">
      <c r="C59" s="474" t="str">
        <f>IF('logboek opdrachtnemer'!C60="","",'logboek opdrachtnemer'!C60)</f>
        <v/>
      </c>
      <c r="D59" s="475"/>
      <c r="E59" s="475"/>
      <c r="F59" s="376" t="str">
        <f>IF('logboek opdrachtnemer'!F60="","",'logboek opdrachtnemer'!F60)</f>
        <v/>
      </c>
      <c r="G59" s="377" t="str">
        <f>IF(AND(COUNTIF(machinelijst,C59),NOT(C59 = "")),"Ja","Nee")</f>
        <v>Nee</v>
      </c>
      <c r="H59" s="350">
        <f>IF(G59="Ja",I59*0.4*F59,0)</f>
        <v>0</v>
      </c>
      <c r="I59" s="379" t="str">
        <f>IF(G59="ja",(SUM('logboek opdrachtnemer'!L60)),"")</f>
        <v/>
      </c>
      <c r="K59" s="27"/>
      <c r="L59" s="27"/>
      <c r="M59" s="27"/>
      <c r="N59" s="27"/>
    </row>
    <row r="60" spans="1:15" ht="16.5" thickBot="1">
      <c r="C60" s="488" t="str">
        <f>IF('logboek opdrachtnemer'!C61="","",'logboek opdrachtnemer'!C61)</f>
        <v/>
      </c>
      <c r="D60" s="489"/>
      <c r="E60" s="489"/>
      <c r="F60" s="391" t="str">
        <f>IF('logboek opdrachtnemer'!F61="","",'logboek opdrachtnemer'!F61)</f>
        <v/>
      </c>
      <c r="G60" s="392" t="str">
        <f>IF(AND(COUNTIF(machinelijst,C60),NOT(C60 = "")),"Ja","Nee")</f>
        <v>Nee</v>
      </c>
      <c r="H60" s="355">
        <f>IF(G60="Ja",I60*0.4*F60,0)</f>
        <v>0</v>
      </c>
      <c r="I60" s="393" t="str">
        <f>IF(G60="ja",(SUM('logboek opdrachtnemer'!L61)),"")</f>
        <v/>
      </c>
      <c r="K60" s="27"/>
      <c r="L60" s="27"/>
      <c r="M60" s="27"/>
      <c r="N60" s="27"/>
    </row>
    <row r="61" spans="1:15" ht="16.5" thickBot="1">
      <c r="K61" s="27"/>
      <c r="L61" s="27"/>
      <c r="M61" s="27"/>
      <c r="N61" s="394"/>
    </row>
    <row r="62" spans="1:15" ht="19.5" thickBot="1">
      <c r="C62" s="256" t="s">
        <v>119</v>
      </c>
      <c r="D62" s="257"/>
      <c r="E62" s="257"/>
      <c r="F62" s="257"/>
      <c r="G62" s="429"/>
      <c r="H62" s="429"/>
      <c r="I62" s="430"/>
      <c r="K62" s="27"/>
      <c r="L62" s="27"/>
      <c r="M62" s="27"/>
      <c r="N62" s="27"/>
    </row>
    <row r="63" spans="1:15" ht="32.25" thickBot="1">
      <c r="C63" s="485" t="s">
        <v>91</v>
      </c>
      <c r="D63" s="486"/>
      <c r="E63" s="487"/>
      <c r="F63" s="302" t="s">
        <v>121</v>
      </c>
      <c r="G63" s="278" t="s">
        <v>152</v>
      </c>
      <c r="H63" s="301" t="s">
        <v>153</v>
      </c>
      <c r="I63" s="277" t="s">
        <v>158</v>
      </c>
      <c r="K63" s="27"/>
      <c r="L63" s="27"/>
      <c r="M63" s="27"/>
      <c r="N63" s="27"/>
    </row>
    <row r="64" spans="1:15" ht="15.75">
      <c r="C64" s="490" t="str">
        <f>IF('logboek opdrachtnemer'!C65="","",'logboek opdrachtnemer'!C65)</f>
        <v/>
      </c>
      <c r="D64" s="491"/>
      <c r="E64" s="492"/>
      <c r="F64" s="348" t="str">
        <f>IF('logboek opdrachtnemer'!F65="","",'logboek opdrachtnemer'!F65)</f>
        <v/>
      </c>
      <c r="G64" s="349" t="str">
        <f>IF(AND(COUNTIF(machinelijst,C64),NOT(C64 = "")),"Ja","Nee")</f>
        <v>Nee</v>
      </c>
      <c r="H64" s="356">
        <f>IF(AND(COUNTIF(machinelijst,C64),G64="Ja"),_xlfn.XLOOKUP(F64,$P$3:$P$9,$Q$3:$Q$9)*I64,0)</f>
        <v>0</v>
      </c>
      <c r="I64" s="212" t="str">
        <f>IF(G64="ja",(SUM('logboek opdrachtnemer'!L65)),"")</f>
        <v/>
      </c>
      <c r="K64" s="27"/>
      <c r="L64" s="27"/>
      <c r="M64" s="27"/>
      <c r="N64" s="27"/>
    </row>
    <row r="65" spans="3:14" ht="15.75">
      <c r="C65" s="476" t="str">
        <f>IF('logboek opdrachtnemer'!C66="","",'logboek opdrachtnemer'!C66)</f>
        <v/>
      </c>
      <c r="D65" s="477"/>
      <c r="E65" s="478"/>
      <c r="F65" s="351" t="str">
        <f>IF('logboek opdrachtnemer'!F66="","",'logboek opdrachtnemer'!F66)</f>
        <v/>
      </c>
      <c r="G65" s="352" t="str">
        <f>IF(AND(COUNTIF(machinelijst,C65),NOT(C65 = "")),"Ja","Nee")</f>
        <v>Nee</v>
      </c>
      <c r="H65" s="350">
        <f>IF(AND(COUNTIF(machinelijst,C65),G65="Ja"),_xlfn.XLOOKUP(F65,$P$3:$P$9,$Q$3:$Q$9)*I65,0)</f>
        <v>0</v>
      </c>
      <c r="I65" s="213" t="str">
        <f>IF(G65="ja",(SUM('logboek opdrachtnemer'!L66)),"")</f>
        <v/>
      </c>
      <c r="K65" s="27"/>
      <c r="L65" s="27"/>
      <c r="M65" s="27"/>
      <c r="N65" s="27"/>
    </row>
    <row r="66" spans="3:14" ht="15.75">
      <c r="C66" s="476" t="str">
        <f>IF('logboek opdrachtnemer'!C67="","",'logboek opdrachtnemer'!C67)</f>
        <v/>
      </c>
      <c r="D66" s="477"/>
      <c r="E66" s="478"/>
      <c r="F66" s="351" t="str">
        <f>IF('logboek opdrachtnemer'!F67="","",'logboek opdrachtnemer'!F67)</f>
        <v/>
      </c>
      <c r="G66" s="352" t="str">
        <f>IF(AND(COUNTIF(machinelijst,C66),NOT(C66 = "")),"Ja","Nee")</f>
        <v>Nee</v>
      </c>
      <c r="H66" s="350">
        <f>IF(AND(COUNTIF(machinelijst,C66),G66="Ja"),_xlfn.XLOOKUP(F66,$P$3:$P$9,$Q$3:$Q$9)*I66,0)</f>
        <v>0</v>
      </c>
      <c r="I66" s="213" t="str">
        <f>IF(G66="ja",(SUM('logboek opdrachtnemer'!L67)),"")</f>
        <v/>
      </c>
      <c r="K66" s="27"/>
      <c r="L66" s="27"/>
      <c r="M66" s="27"/>
      <c r="N66" s="27"/>
    </row>
    <row r="67" spans="3:14" ht="15.75">
      <c r="C67" s="476" t="str">
        <f>IF('logboek opdrachtnemer'!C68="","",'logboek opdrachtnemer'!C68)</f>
        <v/>
      </c>
      <c r="D67" s="477"/>
      <c r="E67" s="478"/>
      <c r="F67" s="351" t="str">
        <f>IF('logboek opdrachtnemer'!F68="","",'logboek opdrachtnemer'!F68)</f>
        <v/>
      </c>
      <c r="G67" s="352" t="str">
        <f>IF(AND(COUNTIF(machinelijst,C67),NOT(C67 = "")),"Ja","Nee")</f>
        <v>Nee</v>
      </c>
      <c r="H67" s="350">
        <f>IF(AND(COUNTIF(machinelijst,C67),G67="Ja"),_xlfn.XLOOKUP(F67,$P$3:$P$9,$Q$3:$Q$9)*I67,0)</f>
        <v>0</v>
      </c>
      <c r="I67" s="213" t="str">
        <f>IF(G67="ja",(SUM('logboek opdrachtnemer'!L68)),"")</f>
        <v/>
      </c>
      <c r="K67" s="27"/>
      <c r="L67" s="27"/>
      <c r="M67" s="27"/>
      <c r="N67" s="27"/>
    </row>
    <row r="68" spans="3:14" ht="16.5" thickBot="1">
      <c r="C68" s="479" t="str">
        <f>IF('logboek opdrachtnemer'!C69="","",'logboek opdrachtnemer'!C69)</f>
        <v/>
      </c>
      <c r="D68" s="480"/>
      <c r="E68" s="481"/>
      <c r="F68" s="353" t="str">
        <f>IF('logboek opdrachtnemer'!F69="","",'logboek opdrachtnemer'!F69)</f>
        <v/>
      </c>
      <c r="G68" s="354" t="str">
        <f>IF(AND(COUNTIF(machinelijst,C68),NOT(C68 = "")),"Ja","Nee")</f>
        <v>Nee</v>
      </c>
      <c r="H68" s="355">
        <f>IF(AND(COUNTIF(machinelijst,C68),G68="Ja"),_xlfn.XLOOKUP(F68,$P$3:$P$9,$Q$3:$Q$9)*I68,0)</f>
        <v>0</v>
      </c>
      <c r="I68" s="214" t="str">
        <f>IF(G68="ja",(SUM('logboek opdrachtnemer'!L69)),"")</f>
        <v/>
      </c>
      <c r="K68" s="27"/>
      <c r="L68" s="27"/>
      <c r="M68" s="27"/>
      <c r="N68" s="27"/>
    </row>
  </sheetData>
  <sheetProtection formatCells="0" formatColumns="0" formatRows="0" insertColumns="0" insertRows="0" insertHyperlinks="0" sort="0" autoFilter="0" pivotTables="0"/>
  <autoFilter ref="G9:G53" xr:uid="{B68D21A2-68F0-4557-B718-B499D1B44852}"/>
  <mergeCells count="16">
    <mergeCell ref="C57:E57"/>
    <mergeCell ref="C58:E58"/>
    <mergeCell ref="C67:E67"/>
    <mergeCell ref="C68:E68"/>
    <mergeCell ref="C55:E55"/>
    <mergeCell ref="C63:E63"/>
    <mergeCell ref="C59:E59"/>
    <mergeCell ref="C60:E60"/>
    <mergeCell ref="C64:E64"/>
    <mergeCell ref="C65:E65"/>
    <mergeCell ref="C66:E66"/>
    <mergeCell ref="P1:Q1"/>
    <mergeCell ref="L1:N1"/>
    <mergeCell ref="E1:F2"/>
    <mergeCell ref="C7:D7"/>
    <mergeCell ref="C56:E56"/>
  </mergeCells>
  <phoneticPr fontId="17" type="noConversion"/>
  <hyperlinks>
    <hyperlink ref="D4" r:id="rId1" xr:uid="{F2EAA966-6A6D-4E36-87E0-244ADDF0FF33}"/>
  </hyperlinks>
  <pageMargins left="0.25" right="0.25" top="0.75" bottom="0.75" header="0.3" footer="0.3"/>
  <pageSetup paperSize="9" scale="48"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96889-4B4B-4CA2-B9EE-8F203A87E33A}">
  <sheetPr codeName="Blad7">
    <tabColor theme="9" tint="-0.249977111117893"/>
    <pageSetUpPr fitToPage="1"/>
  </sheetPr>
  <dimension ref="A1:N24"/>
  <sheetViews>
    <sheetView showGridLines="0" zoomScale="80" zoomScaleNormal="80" workbookViewId="0">
      <selection activeCell="D2" sqref="D2"/>
    </sheetView>
  </sheetViews>
  <sheetFormatPr defaultColWidth="9.28515625" defaultRowHeight="15" customHeight="1"/>
  <cols>
    <col min="1" max="2" width="2.7109375" customWidth="1"/>
    <col min="3" max="3" width="29.28515625" bestFit="1" customWidth="1"/>
    <col min="4" max="4" width="60.7109375" style="5" customWidth="1"/>
    <col min="5" max="5" width="2.5703125" style="139" customWidth="1"/>
    <col min="6" max="6" width="22.7109375" customWidth="1"/>
    <col min="7" max="7" width="2.5703125" style="139" customWidth="1"/>
    <col min="8" max="8" width="22.7109375" customWidth="1"/>
    <col min="9" max="9" width="2.5703125" style="139" customWidth="1"/>
    <col min="10" max="10" width="22.7109375" customWidth="1"/>
    <col min="11" max="11" width="2.5703125" customWidth="1"/>
    <col min="12" max="12" width="22.7109375" customWidth="1"/>
    <col min="13" max="13" width="2.5703125" customWidth="1"/>
    <col min="14" max="14" width="22.7109375" customWidth="1"/>
  </cols>
  <sheetData>
    <row r="1" spans="1:14" ht="20.100000000000001" customHeight="1">
      <c r="C1" s="68">
        <f>'Resultaat fictieve meerwaarde'!C1</f>
        <v>0</v>
      </c>
    </row>
    <row r="2" spans="1:14" s="3" customFormat="1" ht="15" customHeight="1">
      <c r="C2" s="138" t="s">
        <v>159</v>
      </c>
      <c r="D2" s="140"/>
      <c r="E2" s="140"/>
      <c r="G2" s="141"/>
    </row>
    <row r="3" spans="1:14" s="3" customFormat="1" ht="15" customHeight="1" thickBot="1">
      <c r="C3" s="138"/>
      <c r="D3" s="140"/>
      <c r="E3" s="140"/>
      <c r="F3" s="141"/>
      <c r="G3" s="141"/>
      <c r="H3" s="141"/>
      <c r="I3" s="141"/>
      <c r="J3" s="141"/>
      <c r="K3" s="142"/>
      <c r="L3" s="142"/>
      <c r="M3" s="142"/>
      <c r="N3" s="142"/>
    </row>
    <row r="4" spans="1:14" s="26" customFormat="1" ht="25.15" customHeight="1">
      <c r="C4" s="143" t="s">
        <v>160</v>
      </c>
      <c r="D4" s="225"/>
      <c r="E4" s="144"/>
      <c r="F4" s="145" t="s">
        <v>161</v>
      </c>
      <c r="G4" s="146"/>
      <c r="H4" s="145" t="s">
        <v>162</v>
      </c>
      <c r="I4" s="141"/>
      <c r="J4" s="145" t="s">
        <v>163</v>
      </c>
      <c r="K4" s="142"/>
      <c r="L4" s="145" t="s">
        <v>164</v>
      </c>
      <c r="M4" s="142"/>
      <c r="N4" s="145" t="s">
        <v>165</v>
      </c>
    </row>
    <row r="5" spans="1:14" s="147" customFormat="1" ht="10.15" customHeight="1">
      <c r="E5" s="144"/>
      <c r="F5" s="146"/>
      <c r="G5" s="141"/>
      <c r="H5" s="146"/>
      <c r="I5" s="141"/>
      <c r="J5" s="146"/>
      <c r="K5" s="141"/>
      <c r="L5" s="146"/>
      <c r="M5" s="141"/>
      <c r="N5" s="146"/>
    </row>
    <row r="6" spans="1:14" s="26" customFormat="1" ht="25.15" customHeight="1" thickBot="1">
      <c r="C6" s="26" t="s">
        <v>166</v>
      </c>
      <c r="D6" s="66"/>
      <c r="E6" s="144"/>
      <c r="F6" s="180" t="s">
        <v>167</v>
      </c>
      <c r="G6" s="141"/>
      <c r="H6" s="180" t="s">
        <v>167</v>
      </c>
      <c r="I6" s="141"/>
      <c r="J6" s="180" t="s">
        <v>167</v>
      </c>
      <c r="K6" s="142"/>
      <c r="L6" s="180" t="s">
        <v>167</v>
      </c>
      <c r="M6" s="142"/>
      <c r="N6" s="180" t="s">
        <v>167</v>
      </c>
    </row>
    <row r="7" spans="1:14" s="148" customFormat="1" ht="10.15" customHeight="1">
      <c r="C7" s="138"/>
      <c r="E7" s="140"/>
      <c r="F7" s="149"/>
      <c r="G7" s="150"/>
      <c r="H7" s="149"/>
      <c r="I7" s="150"/>
      <c r="J7" s="149"/>
      <c r="K7" s="150"/>
      <c r="L7" s="149"/>
      <c r="M7" s="150"/>
      <c r="N7" s="149"/>
    </row>
    <row r="8" spans="1:14" s="91" customFormat="1" ht="25.15" customHeight="1">
      <c r="C8" s="151" t="s">
        <v>168</v>
      </c>
      <c r="D8" s="140" t="str">
        <f>'Resultaat fictieve meerwaarde'!C12</f>
        <v>BOUWWERKTUIGEN (A1, A2, B3)</v>
      </c>
      <c r="E8" s="152"/>
      <c r="F8" s="181">
        <v>0</v>
      </c>
      <c r="G8" s="152"/>
      <c r="H8" s="181">
        <v>0</v>
      </c>
      <c r="I8" s="152"/>
      <c r="J8" s="181">
        <v>0</v>
      </c>
      <c r="K8" s="152"/>
      <c r="L8" s="181">
        <v>0</v>
      </c>
      <c r="M8" s="152"/>
      <c r="N8" s="181">
        <v>0</v>
      </c>
    </row>
    <row r="9" spans="1:14" s="148" customFormat="1" ht="10.15" customHeight="1">
      <c r="A9" s="153"/>
      <c r="B9" s="153"/>
      <c r="C9" s="154"/>
      <c r="D9" s="154"/>
      <c r="E9" s="155"/>
      <c r="F9" s="156"/>
      <c r="G9" s="157"/>
      <c r="H9" s="157"/>
      <c r="I9" s="157"/>
      <c r="J9" s="157"/>
      <c r="K9" s="157"/>
      <c r="L9" s="157"/>
      <c r="M9" s="157"/>
      <c r="N9" s="157"/>
    </row>
    <row r="10" spans="1:14" s="91" customFormat="1" ht="25.15" customHeight="1">
      <c r="A10" s="158"/>
      <c r="B10" s="158"/>
      <c r="C10" s="159" t="s">
        <v>169</v>
      </c>
      <c r="D10" s="160" t="str">
        <f>'Resultaat fictieve meerwaarde'!C31</f>
        <v>BOUWVOERTUIGEN EN TRANSPORTMIDDELEN (N1, N2, N3)</v>
      </c>
      <c r="E10" s="160"/>
      <c r="F10" s="181">
        <v>0</v>
      </c>
      <c r="G10" s="152"/>
      <c r="H10" s="181">
        <v>0</v>
      </c>
      <c r="I10" s="152"/>
      <c r="J10" s="181">
        <v>0</v>
      </c>
      <c r="K10" s="152"/>
      <c r="L10" s="181">
        <v>0</v>
      </c>
      <c r="M10" s="152"/>
      <c r="N10" s="181">
        <v>0</v>
      </c>
    </row>
    <row r="11" spans="1:14" s="148" customFormat="1" ht="10.15" customHeight="1">
      <c r="A11" s="153"/>
      <c r="B11" s="153"/>
      <c r="C11" s="154"/>
      <c r="D11" s="154"/>
      <c r="E11" s="140"/>
      <c r="F11" s="156"/>
      <c r="G11" s="157"/>
      <c r="H11" s="157"/>
      <c r="I11" s="157"/>
      <c r="J11" s="161"/>
      <c r="K11" s="157"/>
      <c r="L11" s="157"/>
      <c r="M11" s="157"/>
      <c r="N11" s="157"/>
    </row>
    <row r="12" spans="1:14" s="92" customFormat="1" ht="40.15" customHeight="1">
      <c r="A12" s="163"/>
      <c r="B12" s="163"/>
      <c r="C12" s="159" t="s">
        <v>169</v>
      </c>
      <c r="D12" s="160" t="str">
        <f>'Resultaat fictieve meerwaarde'!D2</f>
        <v>Schoon- en Emissieloos Bouwen</v>
      </c>
      <c r="E12" s="164"/>
      <c r="F12" s="165">
        <f>SUM(F8:F11)</f>
        <v>0</v>
      </c>
      <c r="G12" s="152"/>
      <c r="H12" s="165">
        <f>SUM(H8:H11)</f>
        <v>0</v>
      </c>
      <c r="I12" s="166"/>
      <c r="J12" s="165">
        <f>SUM(J8:J11)</f>
        <v>0</v>
      </c>
      <c r="K12" s="152"/>
      <c r="L12" s="165">
        <f>SUM(L8:L11)</f>
        <v>0</v>
      </c>
      <c r="M12" s="152"/>
      <c r="N12" s="165">
        <f>SUM(N8:N11)</f>
        <v>0</v>
      </c>
    </row>
    <row r="13" spans="1:14" s="3" customFormat="1" ht="10.15" customHeight="1">
      <c r="A13" s="153"/>
      <c r="B13" s="153"/>
      <c r="C13" s="154"/>
      <c r="D13" s="154"/>
      <c r="E13" s="155"/>
      <c r="F13" s="167"/>
      <c r="G13" s="162"/>
      <c r="H13" s="168"/>
      <c r="I13" s="162"/>
      <c r="J13" s="168"/>
      <c r="K13" s="169"/>
      <c r="L13" s="168"/>
      <c r="M13" s="169"/>
      <c r="N13" s="168"/>
    </row>
    <row r="14" spans="1:14" ht="40.15" customHeight="1">
      <c r="A14" s="170"/>
      <c r="B14" s="170"/>
      <c r="C14" s="159" t="s">
        <v>170</v>
      </c>
      <c r="D14" s="171"/>
      <c r="F14" s="182">
        <v>0</v>
      </c>
      <c r="G14" s="152"/>
      <c r="H14" s="182">
        <v>0</v>
      </c>
      <c r="I14" s="152"/>
      <c r="J14" s="182">
        <v>0</v>
      </c>
      <c r="K14" s="152"/>
      <c r="L14" s="182">
        <v>0</v>
      </c>
      <c r="M14" s="152"/>
      <c r="N14" s="182">
        <v>0</v>
      </c>
    </row>
    <row r="15" spans="1:14" s="139" customFormat="1" ht="10.15" customHeight="1" thickBot="1">
      <c r="A15" s="153"/>
      <c r="B15" s="153"/>
      <c r="C15" s="154"/>
      <c r="D15" s="154"/>
      <c r="E15" s="155"/>
      <c r="F15" s="67"/>
      <c r="G15" s="65"/>
      <c r="H15" s="65"/>
      <c r="I15" s="65"/>
      <c r="J15" s="65"/>
      <c r="K15" s="65"/>
      <c r="L15" s="65"/>
      <c r="M15" s="65"/>
      <c r="N15" s="65"/>
    </row>
    <row r="16" spans="1:14" s="139" customFormat="1" ht="40.15" customHeight="1" thickBot="1">
      <c r="C16" s="172" t="s">
        <v>171</v>
      </c>
      <c r="D16" s="173"/>
      <c r="F16" s="174">
        <f>F14-F12</f>
        <v>0</v>
      </c>
      <c r="G16" s="65"/>
      <c r="H16" s="174">
        <f>H14-H12</f>
        <v>0</v>
      </c>
      <c r="I16" s="65"/>
      <c r="J16" s="174">
        <f>J14-J12</f>
        <v>0</v>
      </c>
      <c r="K16" s="65"/>
      <c r="L16" s="174">
        <f>L14-L12</f>
        <v>0</v>
      </c>
      <c r="M16" s="65"/>
      <c r="N16" s="174">
        <f>N14-N12</f>
        <v>0</v>
      </c>
    </row>
    <row r="17" spans="3:14" ht="10.15" customHeight="1" thickBot="1"/>
    <row r="18" spans="3:14" s="139" customFormat="1" ht="40.15" customHeight="1" thickBot="1">
      <c r="C18" s="143" t="s">
        <v>172</v>
      </c>
      <c r="D18" s="175"/>
      <c r="F18" s="176" t="str">
        <f>IF($D$4=1,1,IF($D$4=2,RANK(F16,$F$16:$H$16,1),(IF($D$4=3,RANK(F16,$F$16:$J$16,1),IF($D$4=4,RANK(F16,$F$16:$L$16,1),IF($D$4=5,RANK(F16,$F$16:$N$16,1),""))))))</f>
        <v/>
      </c>
      <c r="G18" s="177"/>
      <c r="H18" s="176" t="str">
        <f>IF($D$4=2,RANK(H16,$F$16:$H$16,1),(IF($D$4=3,RANK(H16,$F$16:$J$16,1),IF($D$4=4,RANK(H16,$F$16:$L$16,1),IF($D$4=5,RANK(H16,$F$16:$N$16,1),"")))))</f>
        <v/>
      </c>
      <c r="I18" s="177"/>
      <c r="J18" s="176" t="str">
        <f>IF($D$4=2,"",IF($D$4=3,RANK(J16,$F$16:$J$16,1),IF($D$4=4,RANK(J16,$F$16:$L$16,1),IF($D$4=5,RANK(J16,$F$16:$N$16,1),""))))</f>
        <v/>
      </c>
      <c r="K18" s="177"/>
      <c r="L18" s="176" t="str">
        <f>IF($D$4=2,"",IF($D$4=3,"",IF($D$4=4,RANK(L16,$F$16:$L$16,1),IF($D$4=5,RANK(L16,$F$16:$N$16,1),""))))</f>
        <v/>
      </c>
      <c r="M18" s="177"/>
      <c r="N18" s="176" t="str">
        <f>IF($D$4=2,"",IF($D$4=3,"",IF($D$4=4,"",IF($D$4=5,RANK(N16,$F$16:$N$16,1),""))))</f>
        <v/>
      </c>
    </row>
    <row r="19" spans="3:14" s="139" customFormat="1" ht="10.15" customHeight="1">
      <c r="C19" s="143"/>
      <c r="D19" s="175"/>
      <c r="F19" s="178"/>
      <c r="G19" s="177"/>
      <c r="H19" s="178"/>
      <c r="I19" s="177"/>
      <c r="J19" s="178"/>
      <c r="K19" s="177"/>
      <c r="L19" s="178"/>
      <c r="M19" s="177"/>
      <c r="N19" s="178"/>
    </row>
    <row r="20" spans="3:14" s="139" customFormat="1" ht="54" customHeight="1">
      <c r="C20" s="151" t="s">
        <v>173</v>
      </c>
      <c r="D20" s="175"/>
      <c r="F20" s="183"/>
      <c r="G20" s="177"/>
      <c r="H20" s="183"/>
      <c r="I20" s="177"/>
      <c r="J20" s="183"/>
      <c r="K20" s="177"/>
      <c r="L20" s="183"/>
      <c r="M20" s="177"/>
      <c r="N20" s="183"/>
    </row>
    <row r="22" spans="3:14" ht="54" customHeight="1">
      <c r="C22" t="s">
        <v>83</v>
      </c>
      <c r="D22" s="184"/>
      <c r="E22" s="179"/>
      <c r="F22" s="179"/>
      <c r="G22" s="179"/>
    </row>
    <row r="24" spans="3:14" ht="15" customHeight="1">
      <c r="C24" t="s">
        <v>174</v>
      </c>
      <c r="D24" s="185"/>
      <c r="E24"/>
    </row>
  </sheetData>
  <sheetProtection formatCells="0" formatColumns="0" formatRows="0" insertColumns="0" insertRows="0" insertHyperlinks="0" sort="0" autoFilter="0" pivotTables="0"/>
  <conditionalFormatting sqref="A18:N19 O18:XFD20 A20:E20 G20 I20 K20 M20">
    <cfRule type="colorScale" priority="1">
      <colorScale>
        <cfvo type="min"/>
        <cfvo type="percent" val="50"/>
        <cfvo type="max"/>
        <color rgb="FF63BE7B"/>
        <color rgb="FFFFEB84"/>
        <color rgb="FFF8696B"/>
      </colorScale>
    </cfRule>
  </conditionalFormatting>
  <pageMargins left="0.25" right="0.25" top="0.75" bottom="0.75" header="0.3" footer="0.3"/>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ED9C2-4BB6-49FF-AA6F-E58C30A347E5}">
  <sheetPr codeName="Blad5">
    <tabColor theme="0" tint="-0.34998626667073579"/>
  </sheetPr>
  <dimension ref="A1:G108"/>
  <sheetViews>
    <sheetView zoomScaleNormal="100" workbookViewId="0">
      <selection activeCell="A2" sqref="A2"/>
    </sheetView>
  </sheetViews>
  <sheetFormatPr defaultColWidth="8.7109375" defaultRowHeight="21.75" customHeight="1"/>
  <cols>
    <col min="1" max="1" width="19.42578125" style="187" customWidth="1"/>
    <col min="2" max="2" width="8.7109375" style="187"/>
    <col min="3" max="3" width="141.5703125" style="187" bestFit="1" customWidth="1"/>
    <col min="4" max="4" width="18" style="187" hidden="1" customWidth="1"/>
    <col min="5" max="5" width="8.42578125" style="187" hidden="1" customWidth="1"/>
    <col min="6" max="7" width="8.7109375" style="187" customWidth="1"/>
    <col min="8" max="16384" width="8.7109375" style="187"/>
  </cols>
  <sheetData>
    <row r="1" spans="1:7" ht="21.75" customHeight="1">
      <c r="A1" s="186" t="s">
        <v>175</v>
      </c>
      <c r="B1" s="186"/>
      <c r="D1" s="188"/>
      <c r="E1" s="188"/>
      <c r="F1" s="188"/>
      <c r="G1" s="188"/>
    </row>
    <row r="3" spans="1:7" ht="21.75" customHeight="1">
      <c r="B3" s="189"/>
    </row>
    <row r="4" spans="1:7" ht="21.75" customHeight="1">
      <c r="A4" s="189" t="s">
        <v>176</v>
      </c>
      <c r="B4" s="190" t="s">
        <v>177</v>
      </c>
      <c r="C4" s="191"/>
    </row>
    <row r="5" spans="1:7" ht="21.75" customHeight="1">
      <c r="C5" s="420" t="s">
        <v>178</v>
      </c>
      <c r="D5" s="192" t="s">
        <v>179</v>
      </c>
      <c r="E5" s="192" t="s">
        <v>179</v>
      </c>
    </row>
    <row r="6" spans="1:7" ht="21.75" customHeight="1">
      <c r="C6" s="420" t="s">
        <v>180</v>
      </c>
      <c r="D6" s="192" t="s">
        <v>179</v>
      </c>
      <c r="E6" s="192" t="s">
        <v>179</v>
      </c>
    </row>
    <row r="7" spans="1:7" ht="21.75" customHeight="1">
      <c r="C7" s="420" t="s">
        <v>181</v>
      </c>
      <c r="D7" s="192" t="s">
        <v>179</v>
      </c>
      <c r="E7" s="192" t="s">
        <v>179</v>
      </c>
    </row>
    <row r="8" spans="1:7" ht="21.75" customHeight="1">
      <c r="C8" s="420" t="s">
        <v>182</v>
      </c>
      <c r="D8" s="192" t="s">
        <v>179</v>
      </c>
      <c r="E8" s="192" t="s">
        <v>179</v>
      </c>
      <c r="F8" s="192"/>
    </row>
    <row r="9" spans="1:7" ht="21.75" customHeight="1">
      <c r="C9" s="420" t="s">
        <v>183</v>
      </c>
      <c r="D9" s="192" t="s">
        <v>179</v>
      </c>
      <c r="E9" s="192" t="s">
        <v>179</v>
      </c>
      <c r="F9" s="192"/>
    </row>
    <row r="10" spans="1:7" ht="21.75" customHeight="1">
      <c r="C10" s="420" t="s">
        <v>184</v>
      </c>
      <c r="D10" s="192" t="s">
        <v>179</v>
      </c>
      <c r="E10" s="192" t="s">
        <v>179</v>
      </c>
      <c r="F10" s="192"/>
    </row>
    <row r="11" spans="1:7" ht="21.75" customHeight="1">
      <c r="C11" s="420" t="s">
        <v>185</v>
      </c>
      <c r="D11" s="192" t="s">
        <v>179</v>
      </c>
      <c r="E11" s="192" t="s">
        <v>179</v>
      </c>
      <c r="F11" s="192"/>
    </row>
    <row r="12" spans="1:7" ht="21.75" customHeight="1">
      <c r="C12" s="420" t="s">
        <v>186</v>
      </c>
      <c r="D12" s="192" t="s">
        <v>179</v>
      </c>
      <c r="E12" s="192" t="s">
        <v>179</v>
      </c>
      <c r="F12" s="192"/>
    </row>
    <row r="13" spans="1:7" ht="21.75" customHeight="1">
      <c r="C13" s="420" t="s">
        <v>187</v>
      </c>
      <c r="D13" s="192" t="s">
        <v>179</v>
      </c>
      <c r="E13" s="192" t="s">
        <v>179</v>
      </c>
      <c r="F13" s="192"/>
    </row>
    <row r="14" spans="1:7" ht="21.75" customHeight="1">
      <c r="C14" s="420" t="s">
        <v>188</v>
      </c>
      <c r="D14" s="192" t="s">
        <v>179</v>
      </c>
      <c r="E14" s="192" t="s">
        <v>179</v>
      </c>
      <c r="F14" s="192"/>
    </row>
    <row r="15" spans="1:7" ht="21.75" customHeight="1">
      <c r="C15" s="420" t="s">
        <v>189</v>
      </c>
      <c r="D15" s="192" t="s">
        <v>179</v>
      </c>
      <c r="E15" s="192" t="s">
        <v>179</v>
      </c>
      <c r="F15" s="192"/>
    </row>
    <row r="16" spans="1:7" ht="21.75" customHeight="1">
      <c r="C16" s="420" t="s">
        <v>190</v>
      </c>
      <c r="D16" s="192" t="s">
        <v>179</v>
      </c>
      <c r="E16" s="192" t="s">
        <v>179</v>
      </c>
      <c r="F16" s="192"/>
    </row>
    <row r="17" spans="3:6" ht="21.75" customHeight="1">
      <c r="C17" s="420" t="s">
        <v>191</v>
      </c>
      <c r="D17" s="192" t="s">
        <v>179</v>
      </c>
      <c r="E17" s="192" t="s">
        <v>179</v>
      </c>
      <c r="F17" s="192"/>
    </row>
    <row r="18" spans="3:6" ht="21.75" customHeight="1">
      <c r="C18" s="420" t="s">
        <v>192</v>
      </c>
      <c r="D18" s="192" t="s">
        <v>179</v>
      </c>
      <c r="E18" s="192" t="s">
        <v>179</v>
      </c>
      <c r="F18" s="192"/>
    </row>
    <row r="19" spans="3:6" ht="21.75" customHeight="1">
      <c r="C19" s="420" t="s">
        <v>193</v>
      </c>
      <c r="D19" s="192" t="s">
        <v>179</v>
      </c>
      <c r="E19" s="192" t="s">
        <v>179</v>
      </c>
      <c r="F19" s="192"/>
    </row>
    <row r="20" spans="3:6" ht="21.75" customHeight="1">
      <c r="C20" s="420" t="s">
        <v>194</v>
      </c>
      <c r="D20" s="192" t="s">
        <v>179</v>
      </c>
      <c r="E20" s="192" t="s">
        <v>179</v>
      </c>
      <c r="F20" s="192"/>
    </row>
    <row r="21" spans="3:6" ht="21.75" customHeight="1">
      <c r="C21" s="420" t="s">
        <v>195</v>
      </c>
      <c r="D21" s="192" t="s">
        <v>179</v>
      </c>
      <c r="E21" s="192" t="s">
        <v>196</v>
      </c>
      <c r="F21" s="192"/>
    </row>
    <row r="22" spans="3:6" ht="21.75" customHeight="1">
      <c r="C22" s="420" t="s">
        <v>197</v>
      </c>
      <c r="D22" s="192" t="s">
        <v>179</v>
      </c>
      <c r="E22" s="192" t="s">
        <v>179</v>
      </c>
      <c r="F22" s="192"/>
    </row>
    <row r="23" spans="3:6" ht="21.75" customHeight="1">
      <c r="C23" s="420" t="s">
        <v>198</v>
      </c>
      <c r="D23" s="192" t="s">
        <v>179</v>
      </c>
      <c r="E23" s="192" t="s">
        <v>179</v>
      </c>
      <c r="F23" s="192"/>
    </row>
    <row r="24" spans="3:6" ht="21.75" customHeight="1">
      <c r="C24" s="420" t="s">
        <v>199</v>
      </c>
      <c r="D24" s="192" t="s">
        <v>179</v>
      </c>
      <c r="E24" s="192" t="s">
        <v>179</v>
      </c>
      <c r="F24" s="192"/>
    </row>
    <row r="25" spans="3:6" ht="21.75" customHeight="1">
      <c r="C25" s="420" t="s">
        <v>200</v>
      </c>
      <c r="D25" s="192" t="s">
        <v>179</v>
      </c>
      <c r="E25" s="192" t="s">
        <v>179</v>
      </c>
      <c r="F25" s="192"/>
    </row>
    <row r="26" spans="3:6" ht="21.75" customHeight="1">
      <c r="C26" s="420" t="s">
        <v>201</v>
      </c>
      <c r="D26" s="192" t="s">
        <v>179</v>
      </c>
      <c r="E26" s="192" t="s">
        <v>179</v>
      </c>
      <c r="F26" s="192"/>
    </row>
    <row r="27" spans="3:6" ht="21.75" customHeight="1">
      <c r="C27" s="420" t="s">
        <v>202</v>
      </c>
      <c r="D27" s="192" t="s">
        <v>179</v>
      </c>
      <c r="E27" s="192" t="s">
        <v>179</v>
      </c>
      <c r="F27" s="192"/>
    </row>
    <row r="28" spans="3:6" ht="21.75" customHeight="1">
      <c r="C28" s="420" t="s">
        <v>203</v>
      </c>
      <c r="D28" s="192" t="s">
        <v>179</v>
      </c>
      <c r="E28" s="192" t="s">
        <v>179</v>
      </c>
      <c r="F28" s="192"/>
    </row>
    <row r="29" spans="3:6" ht="21.75" customHeight="1">
      <c r="C29" s="420" t="s">
        <v>204</v>
      </c>
      <c r="D29" s="192" t="s">
        <v>179</v>
      </c>
      <c r="E29" s="192" t="s">
        <v>179</v>
      </c>
      <c r="F29" s="192"/>
    </row>
    <row r="30" spans="3:6" ht="21.75" customHeight="1">
      <c r="C30" s="420" t="s">
        <v>205</v>
      </c>
      <c r="D30" s="192" t="s">
        <v>179</v>
      </c>
      <c r="E30" s="192" t="s">
        <v>196</v>
      </c>
      <c r="F30" s="192"/>
    </row>
    <row r="31" spans="3:6" ht="21.75" customHeight="1">
      <c r="C31" s="420" t="s">
        <v>206</v>
      </c>
      <c r="D31" s="192" t="s">
        <v>179</v>
      </c>
      <c r="E31" s="192" t="s">
        <v>179</v>
      </c>
      <c r="F31" s="192"/>
    </row>
    <row r="32" spans="3:6" ht="21.75" customHeight="1">
      <c r="C32" s="420" t="s">
        <v>207</v>
      </c>
      <c r="D32" s="192" t="s">
        <v>179</v>
      </c>
      <c r="E32" s="192" t="s">
        <v>179</v>
      </c>
      <c r="F32" s="192"/>
    </row>
    <row r="33" spans="3:6" ht="21.75" customHeight="1">
      <c r="C33" s="420" t="s">
        <v>208</v>
      </c>
      <c r="D33" s="192" t="s">
        <v>179</v>
      </c>
      <c r="E33" s="192" t="s">
        <v>179</v>
      </c>
      <c r="F33" s="192"/>
    </row>
    <row r="34" spans="3:6" ht="21.75" customHeight="1">
      <c r="C34" s="420" t="s">
        <v>209</v>
      </c>
      <c r="D34" s="192" t="s">
        <v>179</v>
      </c>
      <c r="E34" s="192" t="s">
        <v>179</v>
      </c>
      <c r="F34" s="192"/>
    </row>
    <row r="35" spans="3:6" ht="21.75" customHeight="1">
      <c r="C35" s="420" t="s">
        <v>210</v>
      </c>
      <c r="D35" s="192" t="s">
        <v>179</v>
      </c>
      <c r="E35" s="192" t="s">
        <v>179</v>
      </c>
      <c r="F35" s="192"/>
    </row>
    <row r="36" spans="3:6" ht="21.75" customHeight="1">
      <c r="C36" s="420" t="s">
        <v>211</v>
      </c>
      <c r="D36" s="192" t="s">
        <v>179</v>
      </c>
      <c r="E36" s="192" t="s">
        <v>179</v>
      </c>
      <c r="F36" s="192"/>
    </row>
    <row r="37" spans="3:6" ht="21.75" customHeight="1">
      <c r="C37" s="420" t="s">
        <v>212</v>
      </c>
      <c r="D37" s="192" t="s">
        <v>179</v>
      </c>
      <c r="E37" s="192" t="s">
        <v>179</v>
      </c>
      <c r="F37" s="192"/>
    </row>
    <row r="38" spans="3:6" ht="21.75" customHeight="1">
      <c r="C38" s="420" t="s">
        <v>213</v>
      </c>
      <c r="D38" s="192" t="s">
        <v>179</v>
      </c>
      <c r="E38" s="192" t="s">
        <v>179</v>
      </c>
      <c r="F38" s="192"/>
    </row>
    <row r="39" spans="3:6" ht="21.75" customHeight="1">
      <c r="C39" s="421" t="s">
        <v>214</v>
      </c>
      <c r="D39" s="192" t="s">
        <v>179</v>
      </c>
      <c r="E39" s="192" t="s">
        <v>179</v>
      </c>
      <c r="F39" s="192"/>
    </row>
    <row r="40" spans="3:6" ht="21.75" customHeight="1">
      <c r="C40" s="421" t="s">
        <v>215</v>
      </c>
      <c r="D40" s="192" t="s">
        <v>179</v>
      </c>
      <c r="E40" s="192" t="s">
        <v>179</v>
      </c>
      <c r="F40" s="192"/>
    </row>
    <row r="41" spans="3:6" ht="21.75" customHeight="1">
      <c r="C41" s="420" t="s">
        <v>216</v>
      </c>
      <c r="D41" s="192" t="s">
        <v>179</v>
      </c>
      <c r="E41" s="192" t="s">
        <v>179</v>
      </c>
      <c r="F41" s="192"/>
    </row>
    <row r="42" spans="3:6" ht="21.75" customHeight="1">
      <c r="C42" s="420" t="s">
        <v>217</v>
      </c>
      <c r="D42" s="192" t="s">
        <v>179</v>
      </c>
      <c r="E42" s="192" t="s">
        <v>179</v>
      </c>
      <c r="F42" s="192"/>
    </row>
    <row r="43" spans="3:6" ht="21.75" customHeight="1">
      <c r="C43" s="420" t="s">
        <v>218</v>
      </c>
      <c r="D43" s="192" t="s">
        <v>179</v>
      </c>
      <c r="E43" s="192" t="s">
        <v>179</v>
      </c>
      <c r="F43" s="192"/>
    </row>
    <row r="44" spans="3:6" ht="21.75" customHeight="1">
      <c r="C44" s="420" t="s">
        <v>219</v>
      </c>
      <c r="D44" s="192" t="s">
        <v>179</v>
      </c>
      <c r="E44" s="192" t="s">
        <v>179</v>
      </c>
      <c r="F44" s="192"/>
    </row>
    <row r="45" spans="3:6" ht="21.75" customHeight="1">
      <c r="C45" s="420" t="s">
        <v>220</v>
      </c>
      <c r="D45" s="192" t="s">
        <v>179</v>
      </c>
      <c r="E45" s="192" t="s">
        <v>179</v>
      </c>
      <c r="F45" s="192"/>
    </row>
    <row r="46" spans="3:6" ht="21.75" customHeight="1">
      <c r="C46" s="420" t="s">
        <v>221</v>
      </c>
      <c r="D46" s="192" t="s">
        <v>179</v>
      </c>
      <c r="E46" s="192" t="s">
        <v>179</v>
      </c>
      <c r="F46" s="192"/>
    </row>
    <row r="47" spans="3:6" ht="21.75" customHeight="1">
      <c r="C47" s="420" t="s">
        <v>222</v>
      </c>
      <c r="D47" s="192" t="s">
        <v>179</v>
      </c>
      <c r="E47" s="192" t="s">
        <v>179</v>
      </c>
      <c r="F47" s="192"/>
    </row>
    <row r="48" spans="3:6" ht="21.75" customHeight="1">
      <c r="C48" s="421" t="s">
        <v>223</v>
      </c>
      <c r="D48" s="192" t="s">
        <v>179</v>
      </c>
      <c r="E48" s="192" t="s">
        <v>179</v>
      </c>
    </row>
    <row r="49" spans="1:6" ht="21.75" customHeight="1">
      <c r="C49" s="421" t="s">
        <v>224</v>
      </c>
      <c r="D49" s="192"/>
      <c r="E49" s="192"/>
    </row>
    <row r="50" spans="1:6" ht="21.75" customHeight="1">
      <c r="B50" s="423" t="s">
        <v>225</v>
      </c>
      <c r="C50"/>
      <c r="D50" s="192"/>
      <c r="E50" s="192"/>
      <c r="F50" s="96" t="s">
        <v>226</v>
      </c>
    </row>
    <row r="51" spans="1:6" ht="21.75" customHeight="1">
      <c r="C51" s="420" t="s">
        <v>227</v>
      </c>
      <c r="D51" s="192" t="s">
        <v>196</v>
      </c>
      <c r="E51" s="192" t="s">
        <v>179</v>
      </c>
    </row>
    <row r="52" spans="1:6" ht="21.75" customHeight="1">
      <c r="C52" s="420" t="s">
        <v>228</v>
      </c>
      <c r="D52" s="192" t="s">
        <v>179</v>
      </c>
      <c r="E52" s="192" t="s">
        <v>196</v>
      </c>
    </row>
    <row r="53" spans="1:6" ht="21.75" customHeight="1">
      <c r="C53" s="420" t="s">
        <v>229</v>
      </c>
      <c r="D53" s="192" t="s">
        <v>179</v>
      </c>
      <c r="E53" s="192" t="s">
        <v>196</v>
      </c>
    </row>
    <row r="54" spans="1:6" ht="21.75" customHeight="1">
      <c r="C54" s="420" t="s">
        <v>230</v>
      </c>
      <c r="D54" s="192" t="s">
        <v>179</v>
      </c>
      <c r="E54" s="192" t="s">
        <v>179</v>
      </c>
    </row>
    <row r="55" spans="1:6" ht="21.75" customHeight="1">
      <c r="C55" s="420" t="s">
        <v>231</v>
      </c>
      <c r="D55" s="192" t="s">
        <v>179</v>
      </c>
      <c r="E55" s="192" t="s">
        <v>196</v>
      </c>
    </row>
    <row r="56" spans="1:6" ht="21.75" customHeight="1">
      <c r="B56" s="193"/>
      <c r="C56" s="420" t="s">
        <v>232</v>
      </c>
      <c r="D56" s="192" t="s">
        <v>179</v>
      </c>
      <c r="E56" s="192" t="s">
        <v>196</v>
      </c>
    </row>
    <row r="57" spans="1:6" ht="21.75" customHeight="1">
      <c r="C57" s="420" t="s">
        <v>233</v>
      </c>
      <c r="D57" s="192" t="s">
        <v>179</v>
      </c>
      <c r="E57" s="192" t="s">
        <v>196</v>
      </c>
      <c r="F57" s="192"/>
    </row>
    <row r="58" spans="1:6" ht="21.75" customHeight="1">
      <c r="C58" s="420" t="s">
        <v>234</v>
      </c>
      <c r="D58" s="192" t="s">
        <v>179</v>
      </c>
      <c r="E58" s="192" t="s">
        <v>196</v>
      </c>
      <c r="F58" s="192"/>
    </row>
    <row r="59" spans="1:6" ht="21.75" customHeight="1">
      <c r="C59" s="420" t="s">
        <v>235</v>
      </c>
      <c r="D59" s="192" t="s">
        <v>179</v>
      </c>
      <c r="E59" s="192" t="s">
        <v>196</v>
      </c>
      <c r="F59" s="192"/>
    </row>
    <row r="60" spans="1:6" ht="21.75" customHeight="1">
      <c r="C60" s="420" t="s">
        <v>236</v>
      </c>
      <c r="D60" s="192" t="s">
        <v>179</v>
      </c>
      <c r="E60" s="192" t="s">
        <v>196</v>
      </c>
      <c r="F60" s="192"/>
    </row>
    <row r="61" spans="1:6" ht="21.75" customHeight="1">
      <c r="C61" s="420" t="s">
        <v>237</v>
      </c>
      <c r="D61" s="192" t="s">
        <v>179</v>
      </c>
      <c r="E61" s="194" t="s">
        <v>238</v>
      </c>
      <c r="F61" s="194"/>
    </row>
    <row r="62" spans="1:6" ht="21.75" customHeight="1">
      <c r="C62" s="422" t="s">
        <v>239</v>
      </c>
      <c r="D62" s="192" t="s">
        <v>179</v>
      </c>
      <c r="E62" s="192" t="s">
        <v>196</v>
      </c>
      <c r="F62" s="192"/>
    </row>
    <row r="63" spans="1:6" ht="21.75" customHeight="1">
      <c r="C63" s="420" t="s">
        <v>240</v>
      </c>
      <c r="D63" s="192"/>
      <c r="E63" s="192"/>
      <c r="F63" s="192"/>
    </row>
    <row r="64" spans="1:6" ht="21.75" customHeight="1">
      <c r="A64" s="189" t="s">
        <v>241</v>
      </c>
      <c r="B64" s="190"/>
      <c r="C64" s="191"/>
      <c r="D64" s="192"/>
      <c r="E64" s="192"/>
      <c r="F64" s="192"/>
    </row>
    <row r="65" spans="2:6" ht="21.75" customHeight="1">
      <c r="C65" s="420" t="s">
        <v>242</v>
      </c>
      <c r="D65" s="192" t="s">
        <v>179</v>
      </c>
      <c r="E65" s="192" t="s">
        <v>179</v>
      </c>
      <c r="F65" s="192"/>
    </row>
    <row r="66" spans="2:6" ht="21.75" customHeight="1">
      <c r="C66" s="420" t="s">
        <v>243</v>
      </c>
      <c r="D66" s="192" t="s">
        <v>179</v>
      </c>
      <c r="E66" s="192" t="s">
        <v>179</v>
      </c>
      <c r="F66" s="192"/>
    </row>
    <row r="67" spans="2:6" ht="21.75" customHeight="1">
      <c r="C67" s="420" t="s">
        <v>244</v>
      </c>
      <c r="D67" s="192" t="s">
        <v>179</v>
      </c>
      <c r="E67" s="192" t="s">
        <v>179</v>
      </c>
      <c r="F67" s="192"/>
    </row>
    <row r="68" spans="2:6" ht="21.75" customHeight="1">
      <c r="C68" s="420" t="s">
        <v>245</v>
      </c>
      <c r="D68" s="192" t="s">
        <v>179</v>
      </c>
      <c r="E68" s="192" t="s">
        <v>179</v>
      </c>
      <c r="F68" s="192"/>
    </row>
    <row r="69" spans="2:6" ht="21.75" customHeight="1">
      <c r="C69" s="420" t="s">
        <v>246</v>
      </c>
      <c r="D69" s="192" t="s">
        <v>179</v>
      </c>
      <c r="E69" s="192" t="s">
        <v>179</v>
      </c>
      <c r="F69" s="192"/>
    </row>
    <row r="70" spans="2:6" ht="21.75" customHeight="1">
      <c r="C70" s="420" t="s">
        <v>247</v>
      </c>
      <c r="D70" s="192" t="s">
        <v>179</v>
      </c>
      <c r="E70" s="192" t="s">
        <v>179</v>
      </c>
      <c r="F70" s="192"/>
    </row>
    <row r="71" spans="2:6" ht="21.75" customHeight="1">
      <c r="C71" s="420" t="s">
        <v>248</v>
      </c>
      <c r="D71" s="192" t="s">
        <v>179</v>
      </c>
      <c r="E71" s="192" t="s">
        <v>179</v>
      </c>
      <c r="F71" s="192"/>
    </row>
    <row r="72" spans="2:6" ht="21.75" customHeight="1">
      <c r="C72" s="420" t="s">
        <v>249</v>
      </c>
      <c r="D72" s="192" t="s">
        <v>179</v>
      </c>
      <c r="E72" s="192" t="s">
        <v>179</v>
      </c>
      <c r="F72" s="192"/>
    </row>
    <row r="73" spans="2:6" ht="21.75" customHeight="1">
      <c r="C73" s="420" t="s">
        <v>250</v>
      </c>
      <c r="D73" s="192" t="s">
        <v>179</v>
      </c>
      <c r="E73" s="192" t="s">
        <v>179</v>
      </c>
      <c r="F73" s="192"/>
    </row>
    <row r="74" spans="2:6" ht="21.75" customHeight="1">
      <c r="C74" s="420" t="s">
        <v>251</v>
      </c>
      <c r="D74" s="192" t="s">
        <v>179</v>
      </c>
      <c r="E74" s="192" t="s">
        <v>179</v>
      </c>
      <c r="F74" s="192"/>
    </row>
    <row r="75" spans="2:6" ht="21.75" customHeight="1">
      <c r="C75" s="420" t="s">
        <v>252</v>
      </c>
      <c r="D75" s="192" t="s">
        <v>179</v>
      </c>
      <c r="E75" s="192" t="s">
        <v>179</v>
      </c>
      <c r="F75" s="192"/>
    </row>
    <row r="76" spans="2:6" ht="21.75" customHeight="1">
      <c r="C76" s="420" t="s">
        <v>253</v>
      </c>
      <c r="D76" s="192"/>
      <c r="E76" s="192"/>
      <c r="F76" s="192"/>
    </row>
    <row r="77" spans="2:6" ht="21.75" customHeight="1">
      <c r="B77" s="190"/>
      <c r="C77" s="420" t="s">
        <v>254</v>
      </c>
      <c r="D77" s="192" t="s">
        <v>179</v>
      </c>
      <c r="E77" s="192" t="s">
        <v>179</v>
      </c>
      <c r="F77" s="192"/>
    </row>
    <row r="78" spans="2:6" ht="21.75" customHeight="1">
      <c r="C78" s="420" t="s">
        <v>255</v>
      </c>
      <c r="D78" s="192" t="s">
        <v>179</v>
      </c>
      <c r="E78" s="192" t="s">
        <v>179</v>
      </c>
      <c r="F78" s="192"/>
    </row>
    <row r="79" spans="2:6" ht="21.75" customHeight="1">
      <c r="C79" s="420" t="s">
        <v>256</v>
      </c>
      <c r="D79" s="192" t="s">
        <v>179</v>
      </c>
      <c r="E79" s="192" t="s">
        <v>196</v>
      </c>
      <c r="F79" s="192"/>
    </row>
    <row r="80" spans="2:6" ht="21.75" customHeight="1">
      <c r="C80" s="420" t="s">
        <v>257</v>
      </c>
      <c r="D80" s="192" t="s">
        <v>179</v>
      </c>
      <c r="E80" s="192" t="s">
        <v>179</v>
      </c>
      <c r="F80" s="192"/>
    </row>
    <row r="81" spans="1:6" ht="21.75" customHeight="1">
      <c r="A81" s="189"/>
      <c r="C81" s="420" t="s">
        <v>258</v>
      </c>
      <c r="D81" s="192"/>
      <c r="E81" s="192"/>
      <c r="F81" s="192"/>
    </row>
    <row r="82" spans="1:6" ht="21.75" customHeight="1">
      <c r="C82" s="420" t="s">
        <v>259</v>
      </c>
      <c r="D82" s="192" t="s">
        <v>179</v>
      </c>
      <c r="E82" s="192" t="s">
        <v>179</v>
      </c>
      <c r="F82" s="192"/>
    </row>
    <row r="83" spans="1:6" ht="21.75" customHeight="1">
      <c r="C83" s="420" t="s">
        <v>260</v>
      </c>
      <c r="D83" s="192" t="s">
        <v>179</v>
      </c>
      <c r="E83" s="192" t="s">
        <v>179</v>
      </c>
      <c r="F83" s="192"/>
    </row>
    <row r="84" spans="1:6" ht="21.75" customHeight="1">
      <c r="A84" s="189" t="s">
        <v>261</v>
      </c>
      <c r="C84"/>
      <c r="D84" s="192"/>
      <c r="E84" s="192"/>
    </row>
    <row r="85" spans="1:6" ht="21.75" customHeight="1">
      <c r="C85" s="420" t="s">
        <v>262</v>
      </c>
      <c r="D85" s="192"/>
      <c r="E85" s="192"/>
    </row>
    <row r="86" spans="1:6" ht="21.75" customHeight="1">
      <c r="C86" s="420" t="s">
        <v>263</v>
      </c>
      <c r="D86" s="192"/>
      <c r="E86" s="192"/>
    </row>
    <row r="87" spans="1:6" ht="21.75" customHeight="1">
      <c r="C87" s="420" t="s">
        <v>264</v>
      </c>
      <c r="D87" s="192"/>
      <c r="E87" s="192"/>
    </row>
    <row r="88" spans="1:6" ht="21.75" customHeight="1">
      <c r="C88" s="420" t="s">
        <v>265</v>
      </c>
      <c r="D88" s="192"/>
      <c r="E88" s="192"/>
    </row>
    <row r="89" spans="1:6" ht="21.75" customHeight="1">
      <c r="C89" s="420" t="s">
        <v>266</v>
      </c>
      <c r="D89" s="192"/>
      <c r="E89" s="192"/>
    </row>
    <row r="90" spans="1:6" ht="21.75" customHeight="1">
      <c r="C90" s="420" t="s">
        <v>267</v>
      </c>
      <c r="D90" s="192"/>
      <c r="E90" s="192"/>
    </row>
    <row r="91" spans="1:6" ht="21.75" customHeight="1">
      <c r="C91" s="420" t="s">
        <v>268</v>
      </c>
      <c r="D91" s="192"/>
      <c r="E91" s="192"/>
    </row>
    <row r="92" spans="1:6" ht="21.75" customHeight="1">
      <c r="C92" s="420" t="s">
        <v>269</v>
      </c>
      <c r="D92" s="192"/>
      <c r="E92" s="192"/>
    </row>
    <row r="93" spans="1:6" ht="21.75" customHeight="1">
      <c r="D93" s="192"/>
      <c r="E93" s="192"/>
    </row>
    <row r="94" spans="1:6" ht="21.75" customHeight="1">
      <c r="D94" s="192"/>
      <c r="E94" s="192"/>
    </row>
    <row r="95" spans="1:6" ht="21.75" customHeight="1">
      <c r="D95" s="192"/>
      <c r="E95" s="192"/>
    </row>
    <row r="96" spans="1:6" ht="21.75" customHeight="1">
      <c r="D96" s="192"/>
      <c r="E96" s="192"/>
    </row>
    <row r="97" spans="4:5" ht="21.75" customHeight="1">
      <c r="D97" s="192"/>
      <c r="E97" s="192"/>
    </row>
    <row r="98" spans="4:5" ht="21.75" customHeight="1">
      <c r="D98" s="192"/>
      <c r="E98" s="192"/>
    </row>
    <row r="99" spans="4:5" ht="21.75" customHeight="1">
      <c r="D99" s="192"/>
      <c r="E99" s="192"/>
    </row>
    <row r="100" spans="4:5" ht="21.75" customHeight="1">
      <c r="D100" s="192"/>
      <c r="E100" s="192"/>
    </row>
    <row r="101" spans="4:5" ht="21.75" customHeight="1">
      <c r="D101" s="192"/>
      <c r="E101" s="192"/>
    </row>
    <row r="102" spans="4:5" ht="21.75" customHeight="1">
      <c r="D102" s="192"/>
      <c r="E102" s="192"/>
    </row>
    <row r="103" spans="4:5" ht="21.75" customHeight="1">
      <c r="D103" s="192"/>
      <c r="E103" s="192"/>
    </row>
    <row r="104" spans="4:5" ht="21.75" customHeight="1">
      <c r="D104" s="192"/>
      <c r="E104" s="192"/>
    </row>
    <row r="105" spans="4:5" ht="21.75" customHeight="1">
      <c r="D105" s="192"/>
      <c r="E105" s="192"/>
    </row>
    <row r="106" spans="4:5" ht="21.75" customHeight="1">
      <c r="D106" s="192"/>
      <c r="E106" s="192"/>
    </row>
    <row r="107" spans="4:5" ht="21.75" customHeight="1">
      <c r="D107" s="192"/>
      <c r="E107" s="192"/>
    </row>
    <row r="108" spans="4:5" ht="21.75" customHeight="1">
      <c r="D108" s="192"/>
      <c r="E108" s="192"/>
    </row>
  </sheetData>
  <sheetProtection formatCells="0" formatColumns="0" formatRows="0" insertColumns="0" insertRows="0" insertHyperlinks="0" sort="0" autoFilter="0" pivotTables="0"/>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9964-DC27-4051-A54A-0F9808B7D0D3}">
  <sheetPr codeName="Blad9"/>
  <dimension ref="B2:K106"/>
  <sheetViews>
    <sheetView zoomScaleNormal="100" workbookViewId="0">
      <selection activeCell="I5" sqref="I5"/>
    </sheetView>
  </sheetViews>
  <sheetFormatPr defaultRowHeight="15"/>
  <cols>
    <col min="3" max="3" width="9.28515625" customWidth="1"/>
    <col min="4" max="4" width="12.7109375" customWidth="1"/>
    <col min="6" max="6" width="9.28515625" customWidth="1"/>
    <col min="8" max="8" width="6.7109375" customWidth="1"/>
    <col min="9" max="9" width="11.7109375" bestFit="1" customWidth="1"/>
  </cols>
  <sheetData>
    <row r="2" spans="2:11" ht="15.75" thickBot="1"/>
    <row r="3" spans="2:11" ht="15.75" thickBot="1">
      <c r="B3" s="493" t="s">
        <v>270</v>
      </c>
      <c r="C3" s="494"/>
      <c r="D3" s="494"/>
      <c r="E3" s="495"/>
      <c r="G3" s="496" t="s">
        <v>271</v>
      </c>
      <c r="H3" s="497"/>
      <c r="I3" s="497"/>
      <c r="J3" s="498"/>
      <c r="K3" s="255"/>
    </row>
    <row r="4" spans="2:11">
      <c r="B4" s="270" t="s">
        <v>272</v>
      </c>
      <c r="C4" s="271" t="s">
        <v>16</v>
      </c>
      <c r="D4" s="271" t="s">
        <v>273</v>
      </c>
      <c r="E4" s="272" t="s">
        <v>274</v>
      </c>
      <c r="G4" s="305" t="s">
        <v>272</v>
      </c>
      <c r="H4" s="306" t="s">
        <v>16</v>
      </c>
      <c r="I4" s="306" t="s">
        <v>273</v>
      </c>
      <c r="J4" s="307" t="s">
        <v>274</v>
      </c>
      <c r="K4" s="253"/>
    </row>
    <row r="5" spans="2:11">
      <c r="B5" s="251">
        <v>1</v>
      </c>
      <c r="C5" s="243" cm="1">
        <f t="array" ref="C5">_xlfn.IFS(B5&gt;'Invulblad inkoper'!$F$16,'Invulblad inkoper'!$I$16,B5&gt;'Invulblad inkoper'!$F$15,'Invulblad inkoper'!$I$15,B5&gt;'Invulblad inkoper'!$F$14,'Invulblad inkoper'!$I$14)</f>
        <v>0</v>
      </c>
      <c r="D5" s="242">
        <f>IF((B5/100)&gt;'Resultaat fictieve meerwaarde'!$G$26,0,1)</f>
        <v>0</v>
      </c>
      <c r="E5" s="245">
        <f t="shared" ref="E5:E68" si="0">C5*D5</f>
        <v>0</v>
      </c>
      <c r="G5" s="251">
        <v>1</v>
      </c>
      <c r="H5" s="243" cm="1">
        <f t="array" ref="H5">_xlfn.IFS(G5&gt;'Invulblad inkoper'!$F$23,'Invulblad inkoper'!$I$23,G5&gt;'Invulblad inkoper'!$F$22,'Invulblad inkoper'!$I$22,G5&gt;'Invulblad inkoper'!$F$21,'Invulblad inkoper'!$I$21)</f>
        <v>0</v>
      </c>
      <c r="I5" s="308">
        <f>IF((G5/100)&gt;'Resultaat fictieve meerwaarde'!$G$46,0,1)</f>
        <v>0</v>
      </c>
      <c r="J5" s="245">
        <f>H5*I5</f>
        <v>0</v>
      </c>
      <c r="K5" s="253"/>
    </row>
    <row r="6" spans="2:11">
      <c r="B6" s="251">
        <v>2</v>
      </c>
      <c r="C6" s="243" cm="1">
        <f t="array" ref="C6">_xlfn.IFS(B6&gt;'Invulblad inkoper'!$F$16,'Invulblad inkoper'!$I$16,B6&gt;'Invulblad inkoper'!$F$15,'Invulblad inkoper'!$I$15,B6&gt;'Invulblad inkoper'!$F$14,'Invulblad inkoper'!$I$14)</f>
        <v>0</v>
      </c>
      <c r="D6" s="242">
        <f>IF((B6/100)&gt;'Resultaat fictieve meerwaarde'!$G$26,0,1)</f>
        <v>0</v>
      </c>
      <c r="E6" s="245">
        <f t="shared" si="0"/>
        <v>0</v>
      </c>
      <c r="G6" s="251">
        <v>2</v>
      </c>
      <c r="H6" s="243" cm="1">
        <f t="array" ref="H6">_xlfn.IFS(G6&gt;'Invulblad inkoper'!$F$23,'Invulblad inkoper'!$I$23,G6&gt;'Invulblad inkoper'!$F$22,'Invulblad inkoper'!$I$22,G6&gt;'Invulblad inkoper'!$F$21,'Invulblad inkoper'!$I$21)</f>
        <v>0</v>
      </c>
      <c r="I6" s="308">
        <f>IF((G6/100)&gt;'Resultaat fictieve meerwaarde'!$G$46,0,1)</f>
        <v>0</v>
      </c>
      <c r="J6" s="245">
        <f t="shared" ref="J6:J69" si="1">H6*I6</f>
        <v>0</v>
      </c>
      <c r="K6" s="253"/>
    </row>
    <row r="7" spans="2:11">
      <c r="B7" s="251">
        <v>3</v>
      </c>
      <c r="C7" s="243" cm="1">
        <f t="array" ref="C7">_xlfn.IFS(B7&gt;'Invulblad inkoper'!$F$16,'Invulblad inkoper'!$I$16,B7&gt;'Invulblad inkoper'!$F$15,'Invulblad inkoper'!$I$15,B7&gt;'Invulblad inkoper'!$F$14,'Invulblad inkoper'!$I$14)</f>
        <v>0</v>
      </c>
      <c r="D7" s="242">
        <f>IF((B7/100)&gt;'Resultaat fictieve meerwaarde'!$G$26,0,1)</f>
        <v>0</v>
      </c>
      <c r="E7" s="245">
        <f t="shared" si="0"/>
        <v>0</v>
      </c>
      <c r="G7" s="251">
        <v>3</v>
      </c>
      <c r="H7" s="243" cm="1">
        <f t="array" ref="H7">_xlfn.IFS(G7&gt;'Invulblad inkoper'!$F$23,'Invulblad inkoper'!$I$23,G7&gt;'Invulblad inkoper'!$F$22,'Invulblad inkoper'!$I$22,G7&gt;'Invulblad inkoper'!$F$21,'Invulblad inkoper'!$I$21)</f>
        <v>0</v>
      </c>
      <c r="I7" s="308">
        <f>IF((G7/100)&gt;'Resultaat fictieve meerwaarde'!$G$46,0,1)</f>
        <v>0</v>
      </c>
      <c r="J7" s="245">
        <f t="shared" si="1"/>
        <v>0</v>
      </c>
      <c r="K7" s="253"/>
    </row>
    <row r="8" spans="2:11">
      <c r="B8" s="251">
        <v>4</v>
      </c>
      <c r="C8" s="243" cm="1">
        <f t="array" ref="C8">_xlfn.IFS(B8&gt;'Invulblad inkoper'!$F$16,'Invulblad inkoper'!$I$16,B8&gt;'Invulblad inkoper'!$F$15,'Invulblad inkoper'!$I$15,B8&gt;'Invulblad inkoper'!$F$14,'Invulblad inkoper'!$I$14)</f>
        <v>0</v>
      </c>
      <c r="D8" s="242">
        <f>IF((B8/100)&gt;'Resultaat fictieve meerwaarde'!$G$26,0,1)</f>
        <v>0</v>
      </c>
      <c r="E8" s="245">
        <f t="shared" si="0"/>
        <v>0</v>
      </c>
      <c r="G8" s="251">
        <v>4</v>
      </c>
      <c r="H8" s="243" cm="1">
        <f t="array" ref="H8">_xlfn.IFS(G8&gt;'Invulblad inkoper'!$F$23,'Invulblad inkoper'!$I$23,G8&gt;'Invulblad inkoper'!$F$22,'Invulblad inkoper'!$I$22,G8&gt;'Invulblad inkoper'!$F$21,'Invulblad inkoper'!$I$21)</f>
        <v>0</v>
      </c>
      <c r="I8" s="308">
        <f>IF((G8/100)&gt;'Resultaat fictieve meerwaarde'!$G$46,0,1)</f>
        <v>0</v>
      </c>
      <c r="J8" s="245">
        <f t="shared" si="1"/>
        <v>0</v>
      </c>
      <c r="K8" s="253"/>
    </row>
    <row r="9" spans="2:11">
      <c r="B9" s="251">
        <v>5</v>
      </c>
      <c r="C9" s="243" cm="1">
        <f t="array" ref="C9">_xlfn.IFS(B9&gt;'Invulblad inkoper'!$F$16,'Invulblad inkoper'!$I$16,B9&gt;'Invulblad inkoper'!$F$15,'Invulblad inkoper'!$I$15,B9&gt;'Invulblad inkoper'!$F$14,'Invulblad inkoper'!$I$14)</f>
        <v>0</v>
      </c>
      <c r="D9" s="242">
        <f>IF((B9/100)&gt;'Resultaat fictieve meerwaarde'!$G$26,0,1)</f>
        <v>0</v>
      </c>
      <c r="E9" s="245">
        <f t="shared" si="0"/>
        <v>0</v>
      </c>
      <c r="G9" s="251">
        <v>5</v>
      </c>
      <c r="H9" s="243" cm="1">
        <f t="array" ref="H9">_xlfn.IFS(G9&gt;'Invulblad inkoper'!$F$23,'Invulblad inkoper'!$I$23,G9&gt;'Invulblad inkoper'!$F$22,'Invulblad inkoper'!$I$22,G9&gt;'Invulblad inkoper'!$F$21,'Invulblad inkoper'!$I$21)</f>
        <v>0</v>
      </c>
      <c r="I9" s="308">
        <f>IF((G9/100)&gt;'Resultaat fictieve meerwaarde'!$G$46,0,1)</f>
        <v>0</v>
      </c>
      <c r="J9" s="245">
        <f t="shared" si="1"/>
        <v>0</v>
      </c>
      <c r="K9" s="253"/>
    </row>
    <row r="10" spans="2:11">
      <c r="B10" s="251">
        <v>6</v>
      </c>
      <c r="C10" s="243" cm="1">
        <f t="array" ref="C10">_xlfn.IFS(B10&gt;'Invulblad inkoper'!$F$16,'Invulblad inkoper'!$I$16,B10&gt;'Invulblad inkoper'!$F$15,'Invulblad inkoper'!$I$15,B10&gt;'Invulblad inkoper'!$F$14,'Invulblad inkoper'!$I$14)</f>
        <v>0</v>
      </c>
      <c r="D10" s="242">
        <f>IF((B10/100)&gt;'Resultaat fictieve meerwaarde'!$G$26,0,1)</f>
        <v>0</v>
      </c>
      <c r="E10" s="245">
        <f t="shared" si="0"/>
        <v>0</v>
      </c>
      <c r="G10" s="251">
        <v>6</v>
      </c>
      <c r="H10" s="243" cm="1">
        <f t="array" ref="H10">_xlfn.IFS(G10&gt;'Invulblad inkoper'!$F$23,'Invulblad inkoper'!$I$23,G10&gt;'Invulblad inkoper'!$F$22,'Invulblad inkoper'!$I$22,G10&gt;'Invulblad inkoper'!$F$21,'Invulblad inkoper'!$I$21)</f>
        <v>0</v>
      </c>
      <c r="I10" s="308">
        <f>IF((G10/100)&gt;'Resultaat fictieve meerwaarde'!$G$46,0,1)</f>
        <v>0</v>
      </c>
      <c r="J10" s="245">
        <f t="shared" si="1"/>
        <v>0</v>
      </c>
      <c r="K10" s="253"/>
    </row>
    <row r="11" spans="2:11">
      <c r="B11" s="251">
        <v>7</v>
      </c>
      <c r="C11" s="243" cm="1">
        <f t="array" ref="C11">_xlfn.IFS(B11&gt;'Invulblad inkoper'!$F$16,'Invulblad inkoper'!$I$16,B11&gt;'Invulblad inkoper'!$F$15,'Invulblad inkoper'!$I$15,B11&gt;'Invulblad inkoper'!$F$14,'Invulblad inkoper'!$I$14)</f>
        <v>0</v>
      </c>
      <c r="D11" s="242">
        <f>IF((B11/100)&gt;'Resultaat fictieve meerwaarde'!$G$26,0,1)</f>
        <v>0</v>
      </c>
      <c r="E11" s="245">
        <f t="shared" si="0"/>
        <v>0</v>
      </c>
      <c r="G11" s="251">
        <v>7</v>
      </c>
      <c r="H11" s="243" cm="1">
        <f t="array" ref="H11">_xlfn.IFS(G11&gt;'Invulblad inkoper'!$F$23,'Invulblad inkoper'!$I$23,G11&gt;'Invulblad inkoper'!$F$22,'Invulblad inkoper'!$I$22,G11&gt;'Invulblad inkoper'!$F$21,'Invulblad inkoper'!$I$21)</f>
        <v>0</v>
      </c>
      <c r="I11" s="308">
        <f>IF((G11/100)&gt;'Resultaat fictieve meerwaarde'!$G$46,0,1)</f>
        <v>0</v>
      </c>
      <c r="J11" s="245">
        <f t="shared" si="1"/>
        <v>0</v>
      </c>
      <c r="K11" s="253"/>
    </row>
    <row r="12" spans="2:11">
      <c r="B12" s="251">
        <v>8</v>
      </c>
      <c r="C12" s="243" cm="1">
        <f t="array" ref="C12">_xlfn.IFS(B12&gt;'Invulblad inkoper'!$F$16,'Invulblad inkoper'!$I$16,B12&gt;'Invulblad inkoper'!$F$15,'Invulblad inkoper'!$I$15,B12&gt;'Invulblad inkoper'!$F$14,'Invulblad inkoper'!$I$14)</f>
        <v>0</v>
      </c>
      <c r="D12" s="242">
        <f>IF((B12/100)&gt;'Resultaat fictieve meerwaarde'!$G$26,0,1)</f>
        <v>0</v>
      </c>
      <c r="E12" s="245">
        <f t="shared" si="0"/>
        <v>0</v>
      </c>
      <c r="G12" s="251">
        <v>8</v>
      </c>
      <c r="H12" s="243" cm="1">
        <f t="array" ref="H12">_xlfn.IFS(G12&gt;'Invulblad inkoper'!$F$23,'Invulblad inkoper'!$I$23,G12&gt;'Invulblad inkoper'!$F$22,'Invulblad inkoper'!$I$22,G12&gt;'Invulblad inkoper'!$F$21,'Invulblad inkoper'!$I$21)</f>
        <v>0</v>
      </c>
      <c r="I12" s="308">
        <f>IF((G12/100)&gt;'Resultaat fictieve meerwaarde'!$G$46,0,1)</f>
        <v>0</v>
      </c>
      <c r="J12" s="245">
        <f t="shared" si="1"/>
        <v>0</v>
      </c>
      <c r="K12" s="253"/>
    </row>
    <row r="13" spans="2:11">
      <c r="B13" s="251">
        <v>9</v>
      </c>
      <c r="C13" s="243" cm="1">
        <f t="array" ref="C13">_xlfn.IFS(B13&gt;'Invulblad inkoper'!$F$16,'Invulblad inkoper'!$I$16,B13&gt;'Invulblad inkoper'!$F$15,'Invulblad inkoper'!$I$15,B13&gt;'Invulblad inkoper'!$F$14,'Invulblad inkoper'!$I$14)</f>
        <v>0</v>
      </c>
      <c r="D13" s="242">
        <f>IF((B13/100)&gt;'Resultaat fictieve meerwaarde'!$G$26,0,1)</f>
        <v>0</v>
      </c>
      <c r="E13" s="245">
        <f t="shared" si="0"/>
        <v>0</v>
      </c>
      <c r="G13" s="251">
        <v>9</v>
      </c>
      <c r="H13" s="243" cm="1">
        <f t="array" ref="H13">_xlfn.IFS(G13&gt;'Invulblad inkoper'!$F$23,'Invulblad inkoper'!$I$23,G13&gt;'Invulblad inkoper'!$F$22,'Invulblad inkoper'!$I$22,G13&gt;'Invulblad inkoper'!$F$21,'Invulblad inkoper'!$I$21)</f>
        <v>0</v>
      </c>
      <c r="I13" s="308">
        <f>IF((G13/100)&gt;'Resultaat fictieve meerwaarde'!$G$46,0,1)</f>
        <v>0</v>
      </c>
      <c r="J13" s="245">
        <f t="shared" si="1"/>
        <v>0</v>
      </c>
      <c r="K13" s="253"/>
    </row>
    <row r="14" spans="2:11">
      <c r="B14" s="251">
        <v>10</v>
      </c>
      <c r="C14" s="243" cm="1">
        <f t="array" ref="C14">_xlfn.IFS(B14&gt;'Invulblad inkoper'!$F$16,'Invulblad inkoper'!$I$16,B14&gt;'Invulblad inkoper'!$F$15,'Invulblad inkoper'!$I$15,B14&gt;'Invulblad inkoper'!$F$14,'Invulblad inkoper'!$I$14)</f>
        <v>0</v>
      </c>
      <c r="D14" s="242">
        <f>IF((B14/100)&gt;'Resultaat fictieve meerwaarde'!$G$26,0,1)</f>
        <v>0</v>
      </c>
      <c r="E14" s="245">
        <f t="shared" si="0"/>
        <v>0</v>
      </c>
      <c r="G14" s="251">
        <v>10</v>
      </c>
      <c r="H14" s="243" cm="1">
        <f t="array" ref="H14">_xlfn.IFS(G14&gt;'Invulblad inkoper'!$F$23,'Invulblad inkoper'!$I$23,G14&gt;'Invulblad inkoper'!$F$22,'Invulblad inkoper'!$I$22,G14&gt;'Invulblad inkoper'!$F$21,'Invulblad inkoper'!$I$21)</f>
        <v>0</v>
      </c>
      <c r="I14" s="308">
        <f>IF((G14/100)&gt;'Resultaat fictieve meerwaarde'!$G$46,0,1)</f>
        <v>0</v>
      </c>
      <c r="J14" s="245">
        <f t="shared" si="1"/>
        <v>0</v>
      </c>
      <c r="K14" s="253"/>
    </row>
    <row r="15" spans="2:11">
      <c r="B15" s="251">
        <v>11</v>
      </c>
      <c r="C15" s="243" cm="1">
        <f t="array" ref="C15">_xlfn.IFS(B15&gt;'Invulblad inkoper'!$F$16,'Invulblad inkoper'!$I$16,B15&gt;'Invulblad inkoper'!$F$15,'Invulblad inkoper'!$I$15,B15&gt;'Invulblad inkoper'!$F$14,'Invulblad inkoper'!$I$14)</f>
        <v>0</v>
      </c>
      <c r="D15" s="242">
        <f>IF((B15/100)&gt;'Resultaat fictieve meerwaarde'!$G$26,0,1)</f>
        <v>0</v>
      </c>
      <c r="E15" s="245">
        <f t="shared" si="0"/>
        <v>0</v>
      </c>
      <c r="G15" s="251">
        <v>11</v>
      </c>
      <c r="H15" s="243" cm="1">
        <f t="array" ref="H15">_xlfn.IFS(G15&gt;'Invulblad inkoper'!$F$23,'Invulblad inkoper'!$I$23,G15&gt;'Invulblad inkoper'!$F$22,'Invulblad inkoper'!$I$22,G15&gt;'Invulblad inkoper'!$F$21,'Invulblad inkoper'!$I$21)</f>
        <v>0</v>
      </c>
      <c r="I15" s="308">
        <f>IF((G15/100)&gt;'Resultaat fictieve meerwaarde'!$G$46,0,1)</f>
        <v>0</v>
      </c>
      <c r="J15" s="245">
        <f t="shared" si="1"/>
        <v>0</v>
      </c>
      <c r="K15" s="253"/>
    </row>
    <row r="16" spans="2:11">
      <c r="B16" s="251">
        <v>12</v>
      </c>
      <c r="C16" s="243" cm="1">
        <f t="array" ref="C16">_xlfn.IFS(B16&gt;'Invulblad inkoper'!$F$16,'Invulblad inkoper'!$I$16,B16&gt;'Invulblad inkoper'!$F$15,'Invulblad inkoper'!$I$15,B16&gt;'Invulblad inkoper'!$F$14,'Invulblad inkoper'!$I$14)</f>
        <v>0</v>
      </c>
      <c r="D16" s="242">
        <f>IF((B16/100)&gt;'Resultaat fictieve meerwaarde'!$G$26,0,1)</f>
        <v>0</v>
      </c>
      <c r="E16" s="245">
        <f t="shared" si="0"/>
        <v>0</v>
      </c>
      <c r="G16" s="251">
        <v>12</v>
      </c>
      <c r="H16" s="243" cm="1">
        <f t="array" ref="H16">_xlfn.IFS(G16&gt;'Invulblad inkoper'!$F$23,'Invulblad inkoper'!$I$23,G16&gt;'Invulblad inkoper'!$F$22,'Invulblad inkoper'!$I$22,G16&gt;'Invulblad inkoper'!$F$21,'Invulblad inkoper'!$I$21)</f>
        <v>0</v>
      </c>
      <c r="I16" s="308">
        <f>IF((G16/100)&gt;'Resultaat fictieve meerwaarde'!$G$46,0,1)</f>
        <v>0</v>
      </c>
      <c r="J16" s="245">
        <f t="shared" si="1"/>
        <v>0</v>
      </c>
      <c r="K16" s="253"/>
    </row>
    <row r="17" spans="2:11">
      <c r="B17" s="251">
        <v>13</v>
      </c>
      <c r="C17" s="243" cm="1">
        <f t="array" ref="C17">_xlfn.IFS(B17&gt;'Invulblad inkoper'!$F$16,'Invulblad inkoper'!$I$16,B17&gt;'Invulblad inkoper'!$F$15,'Invulblad inkoper'!$I$15,B17&gt;'Invulblad inkoper'!$F$14,'Invulblad inkoper'!$I$14)</f>
        <v>0</v>
      </c>
      <c r="D17" s="242">
        <f>IF((B17/100)&gt;'Resultaat fictieve meerwaarde'!$G$26,0,1)</f>
        <v>0</v>
      </c>
      <c r="E17" s="245">
        <f t="shared" si="0"/>
        <v>0</v>
      </c>
      <c r="G17" s="251">
        <v>13</v>
      </c>
      <c r="H17" s="243" cm="1">
        <f t="array" ref="H17">_xlfn.IFS(G17&gt;'Invulblad inkoper'!$F$23,'Invulblad inkoper'!$I$23,G17&gt;'Invulblad inkoper'!$F$22,'Invulblad inkoper'!$I$22,G17&gt;'Invulblad inkoper'!$F$21,'Invulblad inkoper'!$I$21)</f>
        <v>0</v>
      </c>
      <c r="I17" s="308">
        <f>IF((G17/100)&gt;'Resultaat fictieve meerwaarde'!$G$46,0,1)</f>
        <v>0</v>
      </c>
      <c r="J17" s="245">
        <f t="shared" si="1"/>
        <v>0</v>
      </c>
      <c r="K17" s="253"/>
    </row>
    <row r="18" spans="2:11">
      <c r="B18" s="251">
        <v>14</v>
      </c>
      <c r="C18" s="243" cm="1">
        <f t="array" ref="C18">_xlfn.IFS(B18&gt;'Invulblad inkoper'!$F$16,'Invulblad inkoper'!$I$16,B18&gt;'Invulblad inkoper'!$F$15,'Invulblad inkoper'!$I$15,B18&gt;'Invulblad inkoper'!$F$14,'Invulblad inkoper'!$I$14)</f>
        <v>0</v>
      </c>
      <c r="D18" s="242">
        <f>IF((B18/100)&gt;'Resultaat fictieve meerwaarde'!$G$26,0,1)</f>
        <v>0</v>
      </c>
      <c r="E18" s="245">
        <f t="shared" si="0"/>
        <v>0</v>
      </c>
      <c r="G18" s="251">
        <v>14</v>
      </c>
      <c r="H18" s="243" cm="1">
        <f t="array" ref="H18">_xlfn.IFS(G18&gt;'Invulblad inkoper'!$F$23,'Invulblad inkoper'!$I$23,G18&gt;'Invulblad inkoper'!$F$22,'Invulblad inkoper'!$I$22,G18&gt;'Invulblad inkoper'!$F$21,'Invulblad inkoper'!$I$21)</f>
        <v>0</v>
      </c>
      <c r="I18" s="308">
        <f>IF((G18/100)&gt;'Resultaat fictieve meerwaarde'!$G$46,0,1)</f>
        <v>0</v>
      </c>
      <c r="J18" s="245">
        <f t="shared" si="1"/>
        <v>0</v>
      </c>
      <c r="K18" s="253"/>
    </row>
    <row r="19" spans="2:11">
      <c r="B19" s="251">
        <v>15</v>
      </c>
      <c r="C19" s="243" cm="1">
        <f t="array" ref="C19">_xlfn.IFS(B19&gt;'Invulblad inkoper'!$F$16,'Invulblad inkoper'!$I$16,B19&gt;'Invulblad inkoper'!$F$15,'Invulblad inkoper'!$I$15,B19&gt;'Invulblad inkoper'!$F$14,'Invulblad inkoper'!$I$14)</f>
        <v>0</v>
      </c>
      <c r="D19" s="242">
        <f>IF((B19/100)&gt;'Resultaat fictieve meerwaarde'!$G$26,0,1)</f>
        <v>0</v>
      </c>
      <c r="E19" s="245">
        <f t="shared" si="0"/>
        <v>0</v>
      </c>
      <c r="G19" s="251">
        <v>15</v>
      </c>
      <c r="H19" s="243" cm="1">
        <f t="array" ref="H19">_xlfn.IFS(G19&gt;'Invulblad inkoper'!$F$23,'Invulblad inkoper'!$I$23,G19&gt;'Invulblad inkoper'!$F$22,'Invulblad inkoper'!$I$22,G19&gt;'Invulblad inkoper'!$F$21,'Invulblad inkoper'!$I$21)</f>
        <v>0</v>
      </c>
      <c r="I19" s="308">
        <f>IF((G19/100)&gt;'Resultaat fictieve meerwaarde'!$G$46,0,1)</f>
        <v>0</v>
      </c>
      <c r="J19" s="245">
        <f t="shared" si="1"/>
        <v>0</v>
      </c>
      <c r="K19" s="253"/>
    </row>
    <row r="20" spans="2:11">
      <c r="B20" s="251">
        <v>16</v>
      </c>
      <c r="C20" s="243" cm="1">
        <f t="array" ref="C20">_xlfn.IFS(B20&gt;'Invulblad inkoper'!$F$16,'Invulblad inkoper'!$I$16,B20&gt;'Invulblad inkoper'!$F$15,'Invulblad inkoper'!$I$15,B20&gt;'Invulblad inkoper'!$F$14,'Invulblad inkoper'!$I$14)</f>
        <v>0</v>
      </c>
      <c r="D20" s="242">
        <f>IF((B20/100)&gt;'Resultaat fictieve meerwaarde'!$G$26,0,1)</f>
        <v>0</v>
      </c>
      <c r="E20" s="245">
        <f t="shared" si="0"/>
        <v>0</v>
      </c>
      <c r="G20" s="251">
        <v>16</v>
      </c>
      <c r="H20" s="243" cm="1">
        <f t="array" ref="H20">_xlfn.IFS(G20&gt;'Invulblad inkoper'!$F$23,'Invulblad inkoper'!$I$23,G20&gt;'Invulblad inkoper'!$F$22,'Invulblad inkoper'!$I$22,G20&gt;'Invulblad inkoper'!$F$21,'Invulblad inkoper'!$I$21)</f>
        <v>0</v>
      </c>
      <c r="I20" s="308">
        <f>IF((G20/100)&gt;'Resultaat fictieve meerwaarde'!$G$46,0,1)</f>
        <v>0</v>
      </c>
      <c r="J20" s="245">
        <f t="shared" si="1"/>
        <v>0</v>
      </c>
      <c r="K20" s="253"/>
    </row>
    <row r="21" spans="2:11">
      <c r="B21" s="251">
        <v>17</v>
      </c>
      <c r="C21" s="243" cm="1">
        <f t="array" ref="C21">_xlfn.IFS(B21&gt;'Invulblad inkoper'!$F$16,'Invulblad inkoper'!$I$16,B21&gt;'Invulblad inkoper'!$F$15,'Invulblad inkoper'!$I$15,B21&gt;'Invulblad inkoper'!$F$14,'Invulblad inkoper'!$I$14)</f>
        <v>0</v>
      </c>
      <c r="D21" s="242">
        <f>IF((B21/100)&gt;'Resultaat fictieve meerwaarde'!$G$26,0,1)</f>
        <v>0</v>
      </c>
      <c r="E21" s="245">
        <f t="shared" si="0"/>
        <v>0</v>
      </c>
      <c r="G21" s="251">
        <v>17</v>
      </c>
      <c r="H21" s="243" cm="1">
        <f t="array" ref="H21">_xlfn.IFS(G21&gt;'Invulblad inkoper'!$F$23,'Invulblad inkoper'!$I$23,G21&gt;'Invulblad inkoper'!$F$22,'Invulblad inkoper'!$I$22,G21&gt;'Invulblad inkoper'!$F$21,'Invulblad inkoper'!$I$21)</f>
        <v>0</v>
      </c>
      <c r="I21" s="308">
        <f>IF((G21/100)&gt;'Resultaat fictieve meerwaarde'!$G$46,0,1)</f>
        <v>0</v>
      </c>
      <c r="J21" s="245">
        <f t="shared" si="1"/>
        <v>0</v>
      </c>
      <c r="K21" s="253"/>
    </row>
    <row r="22" spans="2:11">
      <c r="B22" s="251">
        <v>18</v>
      </c>
      <c r="C22" s="243" cm="1">
        <f t="array" ref="C22">_xlfn.IFS(B22&gt;'Invulblad inkoper'!$F$16,'Invulblad inkoper'!$I$16,B22&gt;'Invulblad inkoper'!$F$15,'Invulblad inkoper'!$I$15,B22&gt;'Invulblad inkoper'!$F$14,'Invulblad inkoper'!$I$14)</f>
        <v>0</v>
      </c>
      <c r="D22" s="242">
        <f>IF((B22/100)&gt;'Resultaat fictieve meerwaarde'!$G$26,0,1)</f>
        <v>0</v>
      </c>
      <c r="E22" s="245">
        <f t="shared" si="0"/>
        <v>0</v>
      </c>
      <c r="G22" s="251">
        <v>18</v>
      </c>
      <c r="H22" s="243" cm="1">
        <f t="array" ref="H22">_xlfn.IFS(G22&gt;'Invulblad inkoper'!$F$23,'Invulblad inkoper'!$I$23,G22&gt;'Invulblad inkoper'!$F$22,'Invulblad inkoper'!$I$22,G22&gt;'Invulblad inkoper'!$F$21,'Invulblad inkoper'!$I$21)</f>
        <v>0</v>
      </c>
      <c r="I22" s="308">
        <f>IF((G22/100)&gt;'Resultaat fictieve meerwaarde'!$G$46,0,1)</f>
        <v>0</v>
      </c>
      <c r="J22" s="245">
        <f t="shared" si="1"/>
        <v>0</v>
      </c>
      <c r="K22" s="253"/>
    </row>
    <row r="23" spans="2:11">
      <c r="B23" s="251">
        <v>19</v>
      </c>
      <c r="C23" s="243" cm="1">
        <f t="array" ref="C23">_xlfn.IFS(B23&gt;'Invulblad inkoper'!$F$16,'Invulblad inkoper'!$I$16,B23&gt;'Invulblad inkoper'!$F$15,'Invulblad inkoper'!$I$15,B23&gt;'Invulblad inkoper'!$F$14,'Invulblad inkoper'!$I$14)</f>
        <v>0</v>
      </c>
      <c r="D23" s="242">
        <f>IF((B23/100)&gt;'Resultaat fictieve meerwaarde'!$G$26,0,1)</f>
        <v>0</v>
      </c>
      <c r="E23" s="245">
        <f t="shared" si="0"/>
        <v>0</v>
      </c>
      <c r="G23" s="251">
        <v>19</v>
      </c>
      <c r="H23" s="243" cm="1">
        <f t="array" ref="H23">_xlfn.IFS(G23&gt;'Invulblad inkoper'!$F$23,'Invulblad inkoper'!$I$23,G23&gt;'Invulblad inkoper'!$F$22,'Invulblad inkoper'!$I$22,G23&gt;'Invulblad inkoper'!$F$21,'Invulblad inkoper'!$I$21)</f>
        <v>0</v>
      </c>
      <c r="I23" s="308">
        <f>IF((G23/100)&gt;'Resultaat fictieve meerwaarde'!$G$46,0,1)</f>
        <v>0</v>
      </c>
      <c r="J23" s="245">
        <f t="shared" si="1"/>
        <v>0</v>
      </c>
      <c r="K23" s="253"/>
    </row>
    <row r="24" spans="2:11">
      <c r="B24" s="251">
        <v>20</v>
      </c>
      <c r="C24" s="243" cm="1">
        <f t="array" ref="C24">_xlfn.IFS(B24&gt;'Invulblad inkoper'!$F$16,'Invulblad inkoper'!$I$16,B24&gt;'Invulblad inkoper'!$F$15,'Invulblad inkoper'!$I$15,B24&gt;'Invulblad inkoper'!$F$14,'Invulblad inkoper'!$I$14)</f>
        <v>0</v>
      </c>
      <c r="D24" s="242">
        <f>IF((B24/100)&gt;'Resultaat fictieve meerwaarde'!$G$26,0,1)</f>
        <v>0</v>
      </c>
      <c r="E24" s="245">
        <f t="shared" si="0"/>
        <v>0</v>
      </c>
      <c r="G24" s="251">
        <v>20</v>
      </c>
      <c r="H24" s="243" cm="1">
        <f t="array" ref="H24">_xlfn.IFS(G24&gt;'Invulblad inkoper'!$F$23,'Invulblad inkoper'!$I$23,G24&gt;'Invulblad inkoper'!$F$22,'Invulblad inkoper'!$I$22,G24&gt;'Invulblad inkoper'!$F$21,'Invulblad inkoper'!$I$21)</f>
        <v>0</v>
      </c>
      <c r="I24" s="308">
        <f>IF((G24/100)&gt;'Resultaat fictieve meerwaarde'!$G$46,0,1)</f>
        <v>0</v>
      </c>
      <c r="J24" s="245">
        <f t="shared" si="1"/>
        <v>0</v>
      </c>
      <c r="K24" s="253"/>
    </row>
    <row r="25" spans="2:11">
      <c r="B25" s="251">
        <v>21</v>
      </c>
      <c r="C25" s="243" cm="1">
        <f t="array" ref="C25">_xlfn.IFS(B25&gt;'Invulblad inkoper'!$F$16,'Invulblad inkoper'!$I$16,B25&gt;'Invulblad inkoper'!$F$15,'Invulblad inkoper'!$I$15,B25&gt;'Invulblad inkoper'!$F$14,'Invulblad inkoper'!$I$14)</f>
        <v>0</v>
      </c>
      <c r="D25" s="242">
        <f>IF((B25/100)&gt;'Resultaat fictieve meerwaarde'!$G$26,0,1)</f>
        <v>0</v>
      </c>
      <c r="E25" s="245">
        <f t="shared" si="0"/>
        <v>0</v>
      </c>
      <c r="G25" s="251">
        <v>21</v>
      </c>
      <c r="H25" s="243" cm="1">
        <f t="array" ref="H25">_xlfn.IFS(G25&gt;'Invulblad inkoper'!$F$23,'Invulblad inkoper'!$I$23,G25&gt;'Invulblad inkoper'!$F$22,'Invulblad inkoper'!$I$22,G25&gt;'Invulblad inkoper'!$F$21,'Invulblad inkoper'!$I$21)</f>
        <v>0</v>
      </c>
      <c r="I25" s="308">
        <f>IF((G25/100)&gt;'Resultaat fictieve meerwaarde'!$G$46,0,1)</f>
        <v>0</v>
      </c>
      <c r="J25" s="245">
        <f t="shared" si="1"/>
        <v>0</v>
      </c>
      <c r="K25" s="253"/>
    </row>
    <row r="26" spans="2:11">
      <c r="B26" s="251">
        <v>22</v>
      </c>
      <c r="C26" s="243" cm="1">
        <f t="array" ref="C26">_xlfn.IFS(B26&gt;'Invulblad inkoper'!$F$16,'Invulblad inkoper'!$I$16,B26&gt;'Invulblad inkoper'!$F$15,'Invulblad inkoper'!$I$15,B26&gt;'Invulblad inkoper'!$F$14,'Invulblad inkoper'!$I$14)</f>
        <v>0</v>
      </c>
      <c r="D26" s="242">
        <f>IF((B26/100)&gt;'Resultaat fictieve meerwaarde'!$G$26,0,1)</f>
        <v>0</v>
      </c>
      <c r="E26" s="245">
        <f t="shared" si="0"/>
        <v>0</v>
      </c>
      <c r="G26" s="251">
        <v>22</v>
      </c>
      <c r="H26" s="243" cm="1">
        <f t="array" ref="H26">_xlfn.IFS(G26&gt;'Invulblad inkoper'!$F$23,'Invulblad inkoper'!$I$23,G26&gt;'Invulblad inkoper'!$F$22,'Invulblad inkoper'!$I$22,G26&gt;'Invulblad inkoper'!$F$21,'Invulblad inkoper'!$I$21)</f>
        <v>0</v>
      </c>
      <c r="I26" s="308">
        <f>IF((G26/100)&gt;'Resultaat fictieve meerwaarde'!$G$46,0,1)</f>
        <v>0</v>
      </c>
      <c r="J26" s="245">
        <f t="shared" si="1"/>
        <v>0</v>
      </c>
      <c r="K26" s="253"/>
    </row>
    <row r="27" spans="2:11">
      <c r="B27" s="251">
        <v>23</v>
      </c>
      <c r="C27" s="243" cm="1">
        <f t="array" ref="C27">_xlfn.IFS(B27&gt;'Invulblad inkoper'!$F$16,'Invulblad inkoper'!$I$16,B27&gt;'Invulblad inkoper'!$F$15,'Invulblad inkoper'!$I$15,B27&gt;'Invulblad inkoper'!$F$14,'Invulblad inkoper'!$I$14)</f>
        <v>0</v>
      </c>
      <c r="D27" s="242">
        <f>IF((B27/100)&gt;'Resultaat fictieve meerwaarde'!$G$26,0,1)</f>
        <v>0</v>
      </c>
      <c r="E27" s="245">
        <f t="shared" si="0"/>
        <v>0</v>
      </c>
      <c r="G27" s="251">
        <v>23</v>
      </c>
      <c r="H27" s="243" cm="1">
        <f t="array" ref="H27">_xlfn.IFS(G27&gt;'Invulblad inkoper'!$F$23,'Invulblad inkoper'!$I$23,G27&gt;'Invulblad inkoper'!$F$22,'Invulblad inkoper'!$I$22,G27&gt;'Invulblad inkoper'!$F$21,'Invulblad inkoper'!$I$21)</f>
        <v>0</v>
      </c>
      <c r="I27" s="308">
        <f>IF((G27/100)&gt;'Resultaat fictieve meerwaarde'!$G$46,0,1)</f>
        <v>0</v>
      </c>
      <c r="J27" s="245">
        <f t="shared" si="1"/>
        <v>0</v>
      </c>
      <c r="K27" s="253"/>
    </row>
    <row r="28" spans="2:11">
      <c r="B28" s="251">
        <v>24</v>
      </c>
      <c r="C28" s="243" cm="1">
        <f t="array" ref="C28">_xlfn.IFS(B28&gt;'Invulblad inkoper'!$F$16,'Invulblad inkoper'!$I$16,B28&gt;'Invulblad inkoper'!$F$15,'Invulblad inkoper'!$I$15,B28&gt;'Invulblad inkoper'!$F$14,'Invulblad inkoper'!$I$14)</f>
        <v>0</v>
      </c>
      <c r="D28" s="242">
        <f>IF((B28/100)&gt;'Resultaat fictieve meerwaarde'!$G$26,0,1)</f>
        <v>0</v>
      </c>
      <c r="E28" s="245">
        <f t="shared" si="0"/>
        <v>0</v>
      </c>
      <c r="G28" s="251">
        <v>24</v>
      </c>
      <c r="H28" s="243" cm="1">
        <f t="array" ref="H28">_xlfn.IFS(G28&gt;'Invulblad inkoper'!$F$23,'Invulblad inkoper'!$I$23,G28&gt;'Invulblad inkoper'!$F$22,'Invulblad inkoper'!$I$22,G28&gt;'Invulblad inkoper'!$F$21,'Invulblad inkoper'!$I$21)</f>
        <v>0</v>
      </c>
      <c r="I28" s="308">
        <f>IF((G28/100)&gt;'Resultaat fictieve meerwaarde'!$G$46,0,1)</f>
        <v>0</v>
      </c>
      <c r="J28" s="245">
        <f t="shared" si="1"/>
        <v>0</v>
      </c>
      <c r="K28" s="253"/>
    </row>
    <row r="29" spans="2:11">
      <c r="B29" s="251">
        <v>25</v>
      </c>
      <c r="C29" s="243" cm="1">
        <f t="array" ref="C29">_xlfn.IFS(B29&gt;'Invulblad inkoper'!$F$16,'Invulblad inkoper'!$I$16,B29&gt;'Invulblad inkoper'!$F$15,'Invulblad inkoper'!$I$15,B29&gt;'Invulblad inkoper'!$F$14,'Invulblad inkoper'!$I$14)</f>
        <v>0</v>
      </c>
      <c r="D29" s="242">
        <f>IF((B29/100)&gt;'Resultaat fictieve meerwaarde'!$G$26,0,1)</f>
        <v>0</v>
      </c>
      <c r="E29" s="245">
        <f t="shared" si="0"/>
        <v>0</v>
      </c>
      <c r="G29" s="251">
        <v>25</v>
      </c>
      <c r="H29" s="243" cm="1">
        <f t="array" ref="H29">_xlfn.IFS(G29&gt;'Invulblad inkoper'!$F$23,'Invulblad inkoper'!$I$23,G29&gt;'Invulblad inkoper'!$F$22,'Invulblad inkoper'!$I$22,G29&gt;'Invulblad inkoper'!$F$21,'Invulblad inkoper'!$I$21)</f>
        <v>0</v>
      </c>
      <c r="I29" s="308">
        <f>IF((G29/100)&gt;'Resultaat fictieve meerwaarde'!$G$46,0,1)</f>
        <v>0</v>
      </c>
      <c r="J29" s="245">
        <f t="shared" si="1"/>
        <v>0</v>
      </c>
      <c r="K29" s="253"/>
    </row>
    <row r="30" spans="2:11">
      <c r="B30" s="251">
        <v>26</v>
      </c>
      <c r="C30" s="243" cm="1">
        <f t="array" ref="C30">_xlfn.IFS(B30&gt;'Invulblad inkoper'!$F$16,'Invulblad inkoper'!$I$16,B30&gt;'Invulblad inkoper'!$F$15,'Invulblad inkoper'!$I$15,B30&gt;'Invulblad inkoper'!$F$14,'Invulblad inkoper'!$I$14)</f>
        <v>0</v>
      </c>
      <c r="D30" s="242">
        <f>IF((B30/100)&gt;'Resultaat fictieve meerwaarde'!$G$26,0,1)</f>
        <v>0</v>
      </c>
      <c r="E30" s="245">
        <f t="shared" si="0"/>
        <v>0</v>
      </c>
      <c r="G30" s="251">
        <v>26</v>
      </c>
      <c r="H30" s="243" cm="1">
        <f t="array" ref="H30">_xlfn.IFS(G30&gt;'Invulblad inkoper'!$F$23,'Invulblad inkoper'!$I$23,G30&gt;'Invulblad inkoper'!$F$22,'Invulblad inkoper'!$I$22,G30&gt;'Invulblad inkoper'!$F$21,'Invulblad inkoper'!$I$21)</f>
        <v>0</v>
      </c>
      <c r="I30" s="308">
        <f>IF((G30/100)&gt;'Resultaat fictieve meerwaarde'!$G$46,0,1)</f>
        <v>0</v>
      </c>
      <c r="J30" s="245">
        <f t="shared" si="1"/>
        <v>0</v>
      </c>
      <c r="K30" s="253"/>
    </row>
    <row r="31" spans="2:11">
      <c r="B31" s="251">
        <v>27</v>
      </c>
      <c r="C31" s="243" cm="1">
        <f t="array" ref="C31">_xlfn.IFS(B31&gt;'Invulblad inkoper'!$F$16,'Invulblad inkoper'!$I$16,B31&gt;'Invulblad inkoper'!$F$15,'Invulblad inkoper'!$I$15,B31&gt;'Invulblad inkoper'!$F$14,'Invulblad inkoper'!$I$14)</f>
        <v>0</v>
      </c>
      <c r="D31" s="242">
        <f>IF((B31/100)&gt;'Resultaat fictieve meerwaarde'!$G$26,0,1)</f>
        <v>0</v>
      </c>
      <c r="E31" s="245">
        <f t="shared" si="0"/>
        <v>0</v>
      </c>
      <c r="G31" s="251">
        <v>27</v>
      </c>
      <c r="H31" s="243" cm="1">
        <f t="array" ref="H31">_xlfn.IFS(G31&gt;'Invulblad inkoper'!$F$23,'Invulblad inkoper'!$I$23,G31&gt;'Invulblad inkoper'!$F$22,'Invulblad inkoper'!$I$22,G31&gt;'Invulblad inkoper'!$F$21,'Invulblad inkoper'!$I$21)</f>
        <v>0</v>
      </c>
      <c r="I31" s="308">
        <f>IF((G31/100)&gt;'Resultaat fictieve meerwaarde'!$G$46,0,1)</f>
        <v>0</v>
      </c>
      <c r="J31" s="245">
        <f t="shared" si="1"/>
        <v>0</v>
      </c>
      <c r="K31" s="253"/>
    </row>
    <row r="32" spans="2:11">
      <c r="B32" s="251">
        <v>28</v>
      </c>
      <c r="C32" s="243" cm="1">
        <f t="array" ref="C32">_xlfn.IFS(B32&gt;'Invulblad inkoper'!$F$16,'Invulblad inkoper'!$I$16,B32&gt;'Invulblad inkoper'!$F$15,'Invulblad inkoper'!$I$15,B32&gt;'Invulblad inkoper'!$F$14,'Invulblad inkoper'!$I$14)</f>
        <v>0</v>
      </c>
      <c r="D32" s="242">
        <f>IF((B32/100)&gt;'Resultaat fictieve meerwaarde'!$G$26,0,1)</f>
        <v>0</v>
      </c>
      <c r="E32" s="245">
        <f t="shared" si="0"/>
        <v>0</v>
      </c>
      <c r="G32" s="251">
        <v>28</v>
      </c>
      <c r="H32" s="243" cm="1">
        <f t="array" ref="H32">_xlfn.IFS(G32&gt;'Invulblad inkoper'!$F$23,'Invulblad inkoper'!$I$23,G32&gt;'Invulblad inkoper'!$F$22,'Invulblad inkoper'!$I$22,G32&gt;'Invulblad inkoper'!$F$21,'Invulblad inkoper'!$I$21)</f>
        <v>0</v>
      </c>
      <c r="I32" s="308">
        <f>IF((G32/100)&gt;'Resultaat fictieve meerwaarde'!$G$46,0,1)</f>
        <v>0</v>
      </c>
      <c r="J32" s="245">
        <f t="shared" si="1"/>
        <v>0</v>
      </c>
      <c r="K32" s="253"/>
    </row>
    <row r="33" spans="2:11">
      <c r="B33" s="251">
        <v>29</v>
      </c>
      <c r="C33" s="243" cm="1">
        <f t="array" ref="C33">_xlfn.IFS(B33&gt;'Invulblad inkoper'!$F$16,'Invulblad inkoper'!$I$16,B33&gt;'Invulblad inkoper'!$F$15,'Invulblad inkoper'!$I$15,B33&gt;'Invulblad inkoper'!$F$14,'Invulblad inkoper'!$I$14)</f>
        <v>0</v>
      </c>
      <c r="D33" s="242">
        <f>IF((B33/100)&gt;'Resultaat fictieve meerwaarde'!$G$26,0,1)</f>
        <v>0</v>
      </c>
      <c r="E33" s="245">
        <f t="shared" si="0"/>
        <v>0</v>
      </c>
      <c r="G33" s="251">
        <v>29</v>
      </c>
      <c r="H33" s="243" cm="1">
        <f t="array" ref="H33">_xlfn.IFS(G33&gt;'Invulblad inkoper'!$F$23,'Invulblad inkoper'!$I$23,G33&gt;'Invulblad inkoper'!$F$22,'Invulblad inkoper'!$I$22,G33&gt;'Invulblad inkoper'!$F$21,'Invulblad inkoper'!$I$21)</f>
        <v>0</v>
      </c>
      <c r="I33" s="308">
        <f>IF((G33/100)&gt;'Resultaat fictieve meerwaarde'!$G$46,0,1)</f>
        <v>0</v>
      </c>
      <c r="J33" s="245">
        <f t="shared" si="1"/>
        <v>0</v>
      </c>
      <c r="K33" s="253"/>
    </row>
    <row r="34" spans="2:11">
      <c r="B34" s="251">
        <v>30</v>
      </c>
      <c r="C34" s="243" cm="1">
        <f t="array" ref="C34">_xlfn.IFS(B34&gt;'Invulblad inkoper'!$F$16,'Invulblad inkoper'!$I$16,B34&gt;'Invulblad inkoper'!$F$15,'Invulblad inkoper'!$I$15,B34&gt;'Invulblad inkoper'!$F$14,'Invulblad inkoper'!$I$14)</f>
        <v>0</v>
      </c>
      <c r="D34" s="242">
        <f>IF((B34/100)&gt;'Resultaat fictieve meerwaarde'!$G$26,0,1)</f>
        <v>0</v>
      </c>
      <c r="E34" s="245">
        <f t="shared" si="0"/>
        <v>0</v>
      </c>
      <c r="G34" s="251">
        <v>30</v>
      </c>
      <c r="H34" s="243" cm="1">
        <f t="array" ref="H34">_xlfn.IFS(G34&gt;'Invulblad inkoper'!$F$23,'Invulblad inkoper'!$I$23,G34&gt;'Invulblad inkoper'!$F$22,'Invulblad inkoper'!$I$22,G34&gt;'Invulblad inkoper'!$F$21,'Invulblad inkoper'!$I$21)</f>
        <v>0</v>
      </c>
      <c r="I34" s="308">
        <f>IF((G34/100)&gt;'Resultaat fictieve meerwaarde'!$G$46,0,1)</f>
        <v>0</v>
      </c>
      <c r="J34" s="245">
        <f t="shared" si="1"/>
        <v>0</v>
      </c>
      <c r="K34" s="253"/>
    </row>
    <row r="35" spans="2:11">
      <c r="B35" s="251">
        <v>31</v>
      </c>
      <c r="C35" s="243" cm="1">
        <f t="array" ref="C35">_xlfn.IFS(B35&gt;'Invulblad inkoper'!$F$16,'Invulblad inkoper'!$I$16,B35&gt;'Invulblad inkoper'!$F$15,'Invulblad inkoper'!$I$15,B35&gt;'Invulblad inkoper'!$F$14,'Invulblad inkoper'!$I$14)</f>
        <v>0</v>
      </c>
      <c r="D35" s="242">
        <f>IF((B35/100)&gt;'Resultaat fictieve meerwaarde'!$G$26,0,1)</f>
        <v>0</v>
      </c>
      <c r="E35" s="245">
        <f t="shared" si="0"/>
        <v>0</v>
      </c>
      <c r="G35" s="251">
        <v>31</v>
      </c>
      <c r="H35" s="243" cm="1">
        <f t="array" ref="H35">_xlfn.IFS(G35&gt;'Invulblad inkoper'!$F$23,'Invulblad inkoper'!$I$23,G35&gt;'Invulblad inkoper'!$F$22,'Invulblad inkoper'!$I$22,G35&gt;'Invulblad inkoper'!$F$21,'Invulblad inkoper'!$I$21)</f>
        <v>0</v>
      </c>
      <c r="I35" s="308">
        <f>IF((G35/100)&gt;'Resultaat fictieve meerwaarde'!$G$46,0,1)</f>
        <v>0</v>
      </c>
      <c r="J35" s="245">
        <f t="shared" si="1"/>
        <v>0</v>
      </c>
      <c r="K35" s="253"/>
    </row>
    <row r="36" spans="2:11">
      <c r="B36" s="251">
        <v>32</v>
      </c>
      <c r="C36" s="243" cm="1">
        <f t="array" ref="C36">_xlfn.IFS(B36&gt;'Invulblad inkoper'!$F$16,'Invulblad inkoper'!$I$16,B36&gt;'Invulblad inkoper'!$F$15,'Invulblad inkoper'!$I$15,B36&gt;'Invulblad inkoper'!$F$14,'Invulblad inkoper'!$I$14)</f>
        <v>0</v>
      </c>
      <c r="D36" s="242">
        <f>IF((B36/100)&gt;'Resultaat fictieve meerwaarde'!$G$26,0,1)</f>
        <v>0</v>
      </c>
      <c r="E36" s="245">
        <f t="shared" si="0"/>
        <v>0</v>
      </c>
      <c r="G36" s="251">
        <v>32</v>
      </c>
      <c r="H36" s="243" cm="1">
        <f t="array" ref="H36">_xlfn.IFS(G36&gt;'Invulblad inkoper'!$F$23,'Invulblad inkoper'!$I$23,G36&gt;'Invulblad inkoper'!$F$22,'Invulblad inkoper'!$I$22,G36&gt;'Invulblad inkoper'!$F$21,'Invulblad inkoper'!$I$21)</f>
        <v>0</v>
      </c>
      <c r="I36" s="308">
        <f>IF((G36/100)&gt;'Resultaat fictieve meerwaarde'!$G$46,0,1)</f>
        <v>0</v>
      </c>
      <c r="J36" s="245">
        <f t="shared" si="1"/>
        <v>0</v>
      </c>
      <c r="K36" s="253"/>
    </row>
    <row r="37" spans="2:11">
      <c r="B37" s="251">
        <v>33</v>
      </c>
      <c r="C37" s="243" cm="1">
        <f t="array" ref="C37">_xlfn.IFS(B37&gt;'Invulblad inkoper'!$F$16,'Invulblad inkoper'!$I$16,B37&gt;'Invulblad inkoper'!$F$15,'Invulblad inkoper'!$I$15,B37&gt;'Invulblad inkoper'!$F$14,'Invulblad inkoper'!$I$14)</f>
        <v>0</v>
      </c>
      <c r="D37" s="242">
        <f>IF((B37/100)&gt;'Resultaat fictieve meerwaarde'!$G$26,0,1)</f>
        <v>0</v>
      </c>
      <c r="E37" s="245">
        <f t="shared" si="0"/>
        <v>0</v>
      </c>
      <c r="G37" s="251">
        <v>33</v>
      </c>
      <c r="H37" s="243" cm="1">
        <f t="array" ref="H37">_xlfn.IFS(G37&gt;'Invulblad inkoper'!$F$23,'Invulblad inkoper'!$I$23,G37&gt;'Invulblad inkoper'!$F$22,'Invulblad inkoper'!$I$22,G37&gt;'Invulblad inkoper'!$F$21,'Invulblad inkoper'!$I$21)</f>
        <v>0</v>
      </c>
      <c r="I37" s="308">
        <f>IF((G37/100)&gt;'Resultaat fictieve meerwaarde'!$G$46,0,1)</f>
        <v>0</v>
      </c>
      <c r="J37" s="245">
        <f t="shared" si="1"/>
        <v>0</v>
      </c>
      <c r="K37" s="253"/>
    </row>
    <row r="38" spans="2:11">
      <c r="B38" s="251">
        <v>34</v>
      </c>
      <c r="C38" s="243" cm="1">
        <f t="array" ref="C38">_xlfn.IFS(B38&gt;'Invulblad inkoper'!$F$16,'Invulblad inkoper'!$I$16,B38&gt;'Invulblad inkoper'!$F$15,'Invulblad inkoper'!$I$15,B38&gt;'Invulblad inkoper'!$F$14,'Invulblad inkoper'!$I$14)</f>
        <v>0</v>
      </c>
      <c r="D38" s="242">
        <f>IF((B38/100)&gt;'Resultaat fictieve meerwaarde'!$G$26,0,1)</f>
        <v>0</v>
      </c>
      <c r="E38" s="245">
        <f t="shared" si="0"/>
        <v>0</v>
      </c>
      <c r="G38" s="251">
        <v>34</v>
      </c>
      <c r="H38" s="243" cm="1">
        <f t="array" ref="H38">_xlfn.IFS(G38&gt;'Invulblad inkoper'!$F$23,'Invulblad inkoper'!$I$23,G38&gt;'Invulblad inkoper'!$F$22,'Invulblad inkoper'!$I$22,G38&gt;'Invulblad inkoper'!$F$21,'Invulblad inkoper'!$I$21)</f>
        <v>0</v>
      </c>
      <c r="I38" s="308">
        <f>IF((G38/100)&gt;'Resultaat fictieve meerwaarde'!$G$46,0,1)</f>
        <v>0</v>
      </c>
      <c r="J38" s="245">
        <f t="shared" si="1"/>
        <v>0</v>
      </c>
      <c r="K38" s="253"/>
    </row>
    <row r="39" spans="2:11">
      <c r="B39" s="251">
        <v>35</v>
      </c>
      <c r="C39" s="243" cm="1">
        <f t="array" ref="C39">_xlfn.IFS(B39&gt;'Invulblad inkoper'!$F$16,'Invulblad inkoper'!$I$16,B39&gt;'Invulblad inkoper'!$F$15,'Invulblad inkoper'!$I$15,B39&gt;'Invulblad inkoper'!$F$14,'Invulblad inkoper'!$I$14)</f>
        <v>0</v>
      </c>
      <c r="D39" s="242">
        <f>IF((B39/100)&gt;'Resultaat fictieve meerwaarde'!$G$26,0,1)</f>
        <v>0</v>
      </c>
      <c r="E39" s="245">
        <f t="shared" si="0"/>
        <v>0</v>
      </c>
      <c r="G39" s="251">
        <v>35</v>
      </c>
      <c r="H39" s="243" cm="1">
        <f t="array" ref="H39">_xlfn.IFS(G39&gt;'Invulblad inkoper'!$F$23,'Invulblad inkoper'!$I$23,G39&gt;'Invulblad inkoper'!$F$22,'Invulblad inkoper'!$I$22,G39&gt;'Invulblad inkoper'!$F$21,'Invulblad inkoper'!$I$21)</f>
        <v>0</v>
      </c>
      <c r="I39" s="308">
        <f>IF((G39/100)&gt;'Resultaat fictieve meerwaarde'!$G$46,0,1)</f>
        <v>0</v>
      </c>
      <c r="J39" s="245">
        <f t="shared" si="1"/>
        <v>0</v>
      </c>
      <c r="K39" s="253"/>
    </row>
    <row r="40" spans="2:11">
      <c r="B40" s="251">
        <v>36</v>
      </c>
      <c r="C40" s="243" cm="1">
        <f t="array" ref="C40">_xlfn.IFS(B40&gt;'Invulblad inkoper'!$F$16,'Invulblad inkoper'!$I$16,B40&gt;'Invulblad inkoper'!$F$15,'Invulblad inkoper'!$I$15,B40&gt;'Invulblad inkoper'!$F$14,'Invulblad inkoper'!$I$14)</f>
        <v>0</v>
      </c>
      <c r="D40" s="242">
        <f>IF((B40/100)&gt;'Resultaat fictieve meerwaarde'!$G$26,0,1)</f>
        <v>0</v>
      </c>
      <c r="E40" s="245">
        <f t="shared" si="0"/>
        <v>0</v>
      </c>
      <c r="G40" s="251">
        <v>36</v>
      </c>
      <c r="H40" s="243" cm="1">
        <f t="array" ref="H40">_xlfn.IFS(G40&gt;'Invulblad inkoper'!$F$23,'Invulblad inkoper'!$I$23,G40&gt;'Invulblad inkoper'!$F$22,'Invulblad inkoper'!$I$22,G40&gt;'Invulblad inkoper'!$F$21,'Invulblad inkoper'!$I$21)</f>
        <v>0</v>
      </c>
      <c r="I40" s="308">
        <f>IF((G40/100)&gt;'Resultaat fictieve meerwaarde'!$G$46,0,1)</f>
        <v>0</v>
      </c>
      <c r="J40" s="245">
        <f t="shared" si="1"/>
        <v>0</v>
      </c>
      <c r="K40" s="253"/>
    </row>
    <row r="41" spans="2:11">
      <c r="B41" s="251">
        <v>37</v>
      </c>
      <c r="C41" s="243" cm="1">
        <f t="array" ref="C41">_xlfn.IFS(B41&gt;'Invulblad inkoper'!$F$16,'Invulblad inkoper'!$I$16,B41&gt;'Invulblad inkoper'!$F$15,'Invulblad inkoper'!$I$15,B41&gt;'Invulblad inkoper'!$F$14,'Invulblad inkoper'!$I$14)</f>
        <v>0</v>
      </c>
      <c r="D41" s="242">
        <f>IF((B41/100)&gt;'Resultaat fictieve meerwaarde'!$G$26,0,1)</f>
        <v>0</v>
      </c>
      <c r="E41" s="245">
        <f t="shared" si="0"/>
        <v>0</v>
      </c>
      <c r="G41" s="251">
        <v>37</v>
      </c>
      <c r="H41" s="243" cm="1">
        <f t="array" ref="H41">_xlfn.IFS(G41&gt;'Invulblad inkoper'!$F$23,'Invulblad inkoper'!$I$23,G41&gt;'Invulblad inkoper'!$F$22,'Invulblad inkoper'!$I$22,G41&gt;'Invulblad inkoper'!$F$21,'Invulblad inkoper'!$I$21)</f>
        <v>0</v>
      </c>
      <c r="I41" s="308">
        <f>IF((G41/100)&gt;'Resultaat fictieve meerwaarde'!$G$46,0,1)</f>
        <v>0</v>
      </c>
      <c r="J41" s="245">
        <f t="shared" si="1"/>
        <v>0</v>
      </c>
      <c r="K41" s="253"/>
    </row>
    <row r="42" spans="2:11">
      <c r="B42" s="251">
        <v>38</v>
      </c>
      <c r="C42" s="243" cm="1">
        <f t="array" ref="C42">_xlfn.IFS(B42&gt;'Invulblad inkoper'!$F$16,'Invulblad inkoper'!$I$16,B42&gt;'Invulblad inkoper'!$F$15,'Invulblad inkoper'!$I$15,B42&gt;'Invulblad inkoper'!$F$14,'Invulblad inkoper'!$I$14)</f>
        <v>0</v>
      </c>
      <c r="D42" s="242">
        <f>IF((B42/100)&gt;'Resultaat fictieve meerwaarde'!$G$26,0,1)</f>
        <v>0</v>
      </c>
      <c r="E42" s="245">
        <f t="shared" si="0"/>
        <v>0</v>
      </c>
      <c r="G42" s="251">
        <v>38</v>
      </c>
      <c r="H42" s="243" cm="1">
        <f t="array" ref="H42">_xlfn.IFS(G42&gt;'Invulblad inkoper'!$F$23,'Invulblad inkoper'!$I$23,G42&gt;'Invulblad inkoper'!$F$22,'Invulblad inkoper'!$I$22,G42&gt;'Invulblad inkoper'!$F$21,'Invulblad inkoper'!$I$21)</f>
        <v>0</v>
      </c>
      <c r="I42" s="308">
        <f>IF((G42/100)&gt;'Resultaat fictieve meerwaarde'!$G$46,0,1)</f>
        <v>0</v>
      </c>
      <c r="J42" s="245">
        <f t="shared" si="1"/>
        <v>0</v>
      </c>
      <c r="K42" s="253"/>
    </row>
    <row r="43" spans="2:11">
      <c r="B43" s="251">
        <v>39</v>
      </c>
      <c r="C43" s="243" cm="1">
        <f t="array" ref="C43">_xlfn.IFS(B43&gt;'Invulblad inkoper'!$F$16,'Invulblad inkoper'!$I$16,B43&gt;'Invulblad inkoper'!$F$15,'Invulblad inkoper'!$I$15,B43&gt;'Invulblad inkoper'!$F$14,'Invulblad inkoper'!$I$14)</f>
        <v>0</v>
      </c>
      <c r="D43" s="242">
        <f>IF((B43/100)&gt;'Resultaat fictieve meerwaarde'!$G$26,0,1)</f>
        <v>0</v>
      </c>
      <c r="E43" s="245">
        <f t="shared" si="0"/>
        <v>0</v>
      </c>
      <c r="G43" s="251">
        <v>39</v>
      </c>
      <c r="H43" s="243" cm="1">
        <f t="array" ref="H43">_xlfn.IFS(G43&gt;'Invulblad inkoper'!$F$23,'Invulblad inkoper'!$I$23,G43&gt;'Invulblad inkoper'!$F$22,'Invulblad inkoper'!$I$22,G43&gt;'Invulblad inkoper'!$F$21,'Invulblad inkoper'!$I$21)</f>
        <v>0</v>
      </c>
      <c r="I43" s="308">
        <f>IF((G43/100)&gt;'Resultaat fictieve meerwaarde'!$G$46,0,1)</f>
        <v>0</v>
      </c>
      <c r="J43" s="245">
        <f t="shared" si="1"/>
        <v>0</v>
      </c>
      <c r="K43" s="253"/>
    </row>
    <row r="44" spans="2:11">
      <c r="B44" s="251">
        <v>40</v>
      </c>
      <c r="C44" s="243" cm="1">
        <f t="array" ref="C44">_xlfn.IFS(B44&gt;'Invulblad inkoper'!$F$16,'Invulblad inkoper'!$I$16,B44&gt;'Invulblad inkoper'!$F$15,'Invulblad inkoper'!$I$15,B44&gt;'Invulblad inkoper'!$F$14,'Invulblad inkoper'!$I$14)</f>
        <v>0</v>
      </c>
      <c r="D44" s="242">
        <f>IF((B44/100)&gt;'Resultaat fictieve meerwaarde'!$G$26,0,1)</f>
        <v>0</v>
      </c>
      <c r="E44" s="245">
        <f t="shared" si="0"/>
        <v>0</v>
      </c>
      <c r="G44" s="251">
        <v>40</v>
      </c>
      <c r="H44" s="243" cm="1">
        <f t="array" ref="H44">_xlfn.IFS(G44&gt;'Invulblad inkoper'!$F$23,'Invulblad inkoper'!$I$23,G44&gt;'Invulblad inkoper'!$F$22,'Invulblad inkoper'!$I$22,G44&gt;'Invulblad inkoper'!$F$21,'Invulblad inkoper'!$I$21)</f>
        <v>0</v>
      </c>
      <c r="I44" s="308">
        <f>IF((G44/100)&gt;'Resultaat fictieve meerwaarde'!$G$46,0,1)</f>
        <v>0</v>
      </c>
      <c r="J44" s="245">
        <f t="shared" si="1"/>
        <v>0</v>
      </c>
      <c r="K44" s="253"/>
    </row>
    <row r="45" spans="2:11">
      <c r="B45" s="251">
        <v>41</v>
      </c>
      <c r="C45" s="243" cm="1">
        <f t="array" ref="C45">_xlfn.IFS(B45&gt;'Invulblad inkoper'!$F$16,'Invulblad inkoper'!$I$16,B45&gt;'Invulblad inkoper'!$F$15,'Invulblad inkoper'!$I$15,B45&gt;'Invulblad inkoper'!$F$14,'Invulblad inkoper'!$I$14)</f>
        <v>0</v>
      </c>
      <c r="D45" s="242">
        <f>IF((B45/100)&gt;'Resultaat fictieve meerwaarde'!$G$26,0,1)</f>
        <v>0</v>
      </c>
      <c r="E45" s="245">
        <f t="shared" si="0"/>
        <v>0</v>
      </c>
      <c r="G45" s="251">
        <v>41</v>
      </c>
      <c r="H45" s="243" cm="1">
        <f t="array" ref="H45">_xlfn.IFS(G45&gt;'Invulblad inkoper'!$F$23,'Invulblad inkoper'!$I$23,G45&gt;'Invulblad inkoper'!$F$22,'Invulblad inkoper'!$I$22,G45&gt;'Invulblad inkoper'!$F$21,'Invulblad inkoper'!$I$21)</f>
        <v>0</v>
      </c>
      <c r="I45" s="308">
        <f>IF((G45/100)&gt;'Resultaat fictieve meerwaarde'!$G$46,0,1)</f>
        <v>0</v>
      </c>
      <c r="J45" s="245">
        <f t="shared" si="1"/>
        <v>0</v>
      </c>
      <c r="K45" s="253"/>
    </row>
    <row r="46" spans="2:11">
      <c r="B46" s="251">
        <v>42</v>
      </c>
      <c r="C46" s="243" cm="1">
        <f t="array" ref="C46">_xlfn.IFS(B46&gt;'Invulblad inkoper'!$F$16,'Invulblad inkoper'!$I$16,B46&gt;'Invulblad inkoper'!$F$15,'Invulblad inkoper'!$I$15,B46&gt;'Invulblad inkoper'!$F$14,'Invulblad inkoper'!$I$14)</f>
        <v>0</v>
      </c>
      <c r="D46" s="242">
        <f>IF((B46/100)&gt;'Resultaat fictieve meerwaarde'!$G$26,0,1)</f>
        <v>0</v>
      </c>
      <c r="E46" s="245">
        <f t="shared" si="0"/>
        <v>0</v>
      </c>
      <c r="G46" s="251">
        <v>42</v>
      </c>
      <c r="H46" s="243" cm="1">
        <f t="array" ref="H46">_xlfn.IFS(G46&gt;'Invulblad inkoper'!$F$23,'Invulblad inkoper'!$I$23,G46&gt;'Invulblad inkoper'!$F$22,'Invulblad inkoper'!$I$22,G46&gt;'Invulblad inkoper'!$F$21,'Invulblad inkoper'!$I$21)</f>
        <v>0</v>
      </c>
      <c r="I46" s="308">
        <f>IF((G46/100)&gt;'Resultaat fictieve meerwaarde'!$G$46,0,1)</f>
        <v>0</v>
      </c>
      <c r="J46" s="245">
        <f t="shared" si="1"/>
        <v>0</v>
      </c>
      <c r="K46" s="253"/>
    </row>
    <row r="47" spans="2:11">
      <c r="B47" s="251">
        <v>43</v>
      </c>
      <c r="C47" s="243" cm="1">
        <f t="array" ref="C47">_xlfn.IFS(B47&gt;'Invulblad inkoper'!$F$16,'Invulblad inkoper'!$I$16,B47&gt;'Invulblad inkoper'!$F$15,'Invulblad inkoper'!$I$15,B47&gt;'Invulblad inkoper'!$F$14,'Invulblad inkoper'!$I$14)</f>
        <v>0</v>
      </c>
      <c r="D47" s="242">
        <f>IF((B47/100)&gt;'Resultaat fictieve meerwaarde'!$G$26,0,1)</f>
        <v>0</v>
      </c>
      <c r="E47" s="245">
        <f t="shared" si="0"/>
        <v>0</v>
      </c>
      <c r="G47" s="251">
        <v>43</v>
      </c>
      <c r="H47" s="243" cm="1">
        <f t="array" ref="H47">_xlfn.IFS(G47&gt;'Invulblad inkoper'!$F$23,'Invulblad inkoper'!$I$23,G47&gt;'Invulblad inkoper'!$F$22,'Invulblad inkoper'!$I$22,G47&gt;'Invulblad inkoper'!$F$21,'Invulblad inkoper'!$I$21)</f>
        <v>0</v>
      </c>
      <c r="I47" s="308">
        <f>IF((G47/100)&gt;'Resultaat fictieve meerwaarde'!$G$46,0,1)</f>
        <v>0</v>
      </c>
      <c r="J47" s="245">
        <f t="shared" si="1"/>
        <v>0</v>
      </c>
      <c r="K47" s="253"/>
    </row>
    <row r="48" spans="2:11">
      <c r="B48" s="251">
        <v>44</v>
      </c>
      <c r="C48" s="243" cm="1">
        <f t="array" ref="C48">_xlfn.IFS(B48&gt;'Invulblad inkoper'!$F$16,'Invulblad inkoper'!$I$16,B48&gt;'Invulblad inkoper'!$F$15,'Invulblad inkoper'!$I$15,B48&gt;'Invulblad inkoper'!$F$14,'Invulblad inkoper'!$I$14)</f>
        <v>0</v>
      </c>
      <c r="D48" s="242">
        <f>IF((B48/100)&gt;'Resultaat fictieve meerwaarde'!$G$26,0,1)</f>
        <v>0</v>
      </c>
      <c r="E48" s="245">
        <f t="shared" si="0"/>
        <v>0</v>
      </c>
      <c r="G48" s="251">
        <v>44</v>
      </c>
      <c r="H48" s="243" cm="1">
        <f t="array" ref="H48">_xlfn.IFS(G48&gt;'Invulblad inkoper'!$F$23,'Invulblad inkoper'!$I$23,G48&gt;'Invulblad inkoper'!$F$22,'Invulblad inkoper'!$I$22,G48&gt;'Invulblad inkoper'!$F$21,'Invulblad inkoper'!$I$21)</f>
        <v>0</v>
      </c>
      <c r="I48" s="308">
        <f>IF((G48/100)&gt;'Resultaat fictieve meerwaarde'!$G$46,0,1)</f>
        <v>0</v>
      </c>
      <c r="J48" s="245">
        <f t="shared" si="1"/>
        <v>0</v>
      </c>
      <c r="K48" s="253"/>
    </row>
    <row r="49" spans="2:11">
      <c r="B49" s="251">
        <v>45</v>
      </c>
      <c r="C49" s="243" cm="1">
        <f t="array" ref="C49">_xlfn.IFS(B49&gt;'Invulblad inkoper'!$F$16,'Invulblad inkoper'!$I$16,B49&gt;'Invulblad inkoper'!$F$15,'Invulblad inkoper'!$I$15,B49&gt;'Invulblad inkoper'!$F$14,'Invulblad inkoper'!$I$14)</f>
        <v>0</v>
      </c>
      <c r="D49" s="242">
        <f>IF((B49/100)&gt;'Resultaat fictieve meerwaarde'!$G$26,0,1)</f>
        <v>0</v>
      </c>
      <c r="E49" s="245">
        <f t="shared" si="0"/>
        <v>0</v>
      </c>
      <c r="G49" s="251">
        <v>45</v>
      </c>
      <c r="H49" s="243" cm="1">
        <f t="array" ref="H49">_xlfn.IFS(G49&gt;'Invulblad inkoper'!$F$23,'Invulblad inkoper'!$I$23,G49&gt;'Invulblad inkoper'!$F$22,'Invulblad inkoper'!$I$22,G49&gt;'Invulblad inkoper'!$F$21,'Invulblad inkoper'!$I$21)</f>
        <v>0</v>
      </c>
      <c r="I49" s="308">
        <f>IF((G49/100)&gt;'Resultaat fictieve meerwaarde'!$G$46,0,1)</f>
        <v>0</v>
      </c>
      <c r="J49" s="245">
        <f t="shared" si="1"/>
        <v>0</v>
      </c>
      <c r="K49" s="253"/>
    </row>
    <row r="50" spans="2:11">
      <c r="B50" s="251">
        <v>46</v>
      </c>
      <c r="C50" s="243" cm="1">
        <f t="array" ref="C50">_xlfn.IFS(B50&gt;'Invulblad inkoper'!$F$16,'Invulblad inkoper'!$I$16,B50&gt;'Invulblad inkoper'!$F$15,'Invulblad inkoper'!$I$15,B50&gt;'Invulblad inkoper'!$F$14,'Invulblad inkoper'!$I$14)</f>
        <v>0</v>
      </c>
      <c r="D50" s="242">
        <f>IF((B50/100)&gt;'Resultaat fictieve meerwaarde'!$G$26,0,1)</f>
        <v>0</v>
      </c>
      <c r="E50" s="245">
        <f t="shared" si="0"/>
        <v>0</v>
      </c>
      <c r="G50" s="251">
        <v>46</v>
      </c>
      <c r="H50" s="243" cm="1">
        <f t="array" ref="H50">_xlfn.IFS(G50&gt;'Invulblad inkoper'!$F$23,'Invulblad inkoper'!$I$23,G50&gt;'Invulblad inkoper'!$F$22,'Invulblad inkoper'!$I$22,G50&gt;'Invulblad inkoper'!$F$21,'Invulblad inkoper'!$I$21)</f>
        <v>0</v>
      </c>
      <c r="I50" s="308">
        <f>IF((G50/100)&gt;'Resultaat fictieve meerwaarde'!$G$46,0,1)</f>
        <v>0</v>
      </c>
      <c r="J50" s="245">
        <f t="shared" si="1"/>
        <v>0</v>
      </c>
      <c r="K50" s="253"/>
    </row>
    <row r="51" spans="2:11">
      <c r="B51" s="251">
        <v>47</v>
      </c>
      <c r="C51" s="243" cm="1">
        <f t="array" ref="C51">_xlfn.IFS(B51&gt;'Invulblad inkoper'!$F$16,'Invulblad inkoper'!$I$16,B51&gt;'Invulblad inkoper'!$F$15,'Invulblad inkoper'!$I$15,B51&gt;'Invulblad inkoper'!$F$14,'Invulblad inkoper'!$I$14)</f>
        <v>0</v>
      </c>
      <c r="D51" s="242">
        <f>IF((B51/100)&gt;'Resultaat fictieve meerwaarde'!$G$26,0,1)</f>
        <v>0</v>
      </c>
      <c r="E51" s="245">
        <f t="shared" si="0"/>
        <v>0</v>
      </c>
      <c r="G51" s="251">
        <v>47</v>
      </c>
      <c r="H51" s="243" cm="1">
        <f t="array" ref="H51">_xlfn.IFS(G51&gt;'Invulblad inkoper'!$F$23,'Invulblad inkoper'!$I$23,G51&gt;'Invulblad inkoper'!$F$22,'Invulblad inkoper'!$I$22,G51&gt;'Invulblad inkoper'!$F$21,'Invulblad inkoper'!$I$21)</f>
        <v>0</v>
      </c>
      <c r="I51" s="308">
        <f>IF((G51/100)&gt;'Resultaat fictieve meerwaarde'!$G$46,0,1)</f>
        <v>0</v>
      </c>
      <c r="J51" s="245">
        <f t="shared" si="1"/>
        <v>0</v>
      </c>
      <c r="K51" s="253"/>
    </row>
    <row r="52" spans="2:11">
      <c r="B52" s="251">
        <v>48</v>
      </c>
      <c r="C52" s="243" cm="1">
        <f t="array" ref="C52">_xlfn.IFS(B52&gt;'Invulblad inkoper'!$F$16,'Invulblad inkoper'!$I$16,B52&gt;'Invulblad inkoper'!$F$15,'Invulblad inkoper'!$I$15,B52&gt;'Invulblad inkoper'!$F$14,'Invulblad inkoper'!$I$14)</f>
        <v>0</v>
      </c>
      <c r="D52" s="242">
        <f>IF((B52/100)&gt;'Resultaat fictieve meerwaarde'!$G$26,0,1)</f>
        <v>0</v>
      </c>
      <c r="E52" s="245">
        <f t="shared" si="0"/>
        <v>0</v>
      </c>
      <c r="G52" s="251">
        <v>48</v>
      </c>
      <c r="H52" s="243" cm="1">
        <f t="array" ref="H52">_xlfn.IFS(G52&gt;'Invulblad inkoper'!$F$23,'Invulblad inkoper'!$I$23,G52&gt;'Invulblad inkoper'!$F$22,'Invulblad inkoper'!$I$22,G52&gt;'Invulblad inkoper'!$F$21,'Invulblad inkoper'!$I$21)</f>
        <v>0</v>
      </c>
      <c r="I52" s="308">
        <f>IF((G52/100)&gt;'Resultaat fictieve meerwaarde'!$G$46,0,1)</f>
        <v>0</v>
      </c>
      <c r="J52" s="245">
        <f t="shared" si="1"/>
        <v>0</v>
      </c>
      <c r="K52" s="253"/>
    </row>
    <row r="53" spans="2:11">
      <c r="B53" s="251">
        <v>49</v>
      </c>
      <c r="C53" s="243" cm="1">
        <f t="array" ref="C53">_xlfn.IFS(B53&gt;'Invulblad inkoper'!$F$16,'Invulblad inkoper'!$I$16,B53&gt;'Invulblad inkoper'!$F$15,'Invulblad inkoper'!$I$15,B53&gt;'Invulblad inkoper'!$F$14,'Invulblad inkoper'!$I$14)</f>
        <v>0</v>
      </c>
      <c r="D53" s="242">
        <f>IF((B53/100)&gt;'Resultaat fictieve meerwaarde'!$G$26,0,1)</f>
        <v>0</v>
      </c>
      <c r="E53" s="245">
        <f t="shared" si="0"/>
        <v>0</v>
      </c>
      <c r="G53" s="251">
        <v>49</v>
      </c>
      <c r="H53" s="243" cm="1">
        <f t="array" ref="H53">_xlfn.IFS(G53&gt;'Invulblad inkoper'!$F$23,'Invulblad inkoper'!$I$23,G53&gt;'Invulblad inkoper'!$F$22,'Invulblad inkoper'!$I$22,G53&gt;'Invulblad inkoper'!$F$21,'Invulblad inkoper'!$I$21)</f>
        <v>0</v>
      </c>
      <c r="I53" s="308">
        <f>IF((G53/100)&gt;'Resultaat fictieve meerwaarde'!$G$46,0,1)</f>
        <v>0</v>
      </c>
      <c r="J53" s="245">
        <f t="shared" si="1"/>
        <v>0</v>
      </c>
      <c r="K53" s="253"/>
    </row>
    <row r="54" spans="2:11">
      <c r="B54" s="251">
        <v>50</v>
      </c>
      <c r="C54" s="243" cm="1">
        <f t="array" ref="C54">_xlfn.IFS(B54&gt;'Invulblad inkoper'!$F$16,'Invulblad inkoper'!$I$16,B54&gt;'Invulblad inkoper'!$F$15,'Invulblad inkoper'!$I$15,B54&gt;'Invulblad inkoper'!$F$14,'Invulblad inkoper'!$I$14)</f>
        <v>0</v>
      </c>
      <c r="D54" s="242">
        <f>IF((B54/100)&gt;'Resultaat fictieve meerwaarde'!$G$26,0,1)</f>
        <v>0</v>
      </c>
      <c r="E54" s="245">
        <f t="shared" si="0"/>
        <v>0</v>
      </c>
      <c r="G54" s="251">
        <v>50</v>
      </c>
      <c r="H54" s="243" cm="1">
        <f t="array" ref="H54">_xlfn.IFS(G54&gt;'Invulblad inkoper'!$F$23,'Invulblad inkoper'!$I$23,G54&gt;'Invulblad inkoper'!$F$22,'Invulblad inkoper'!$I$22,G54&gt;'Invulblad inkoper'!$F$21,'Invulblad inkoper'!$I$21)</f>
        <v>0</v>
      </c>
      <c r="I54" s="308">
        <f>IF((G54/100)&gt;'Resultaat fictieve meerwaarde'!$G$46,0,1)</f>
        <v>0</v>
      </c>
      <c r="J54" s="245">
        <f t="shared" si="1"/>
        <v>0</v>
      </c>
      <c r="K54" s="253"/>
    </row>
    <row r="55" spans="2:11">
      <c r="B55" s="251">
        <v>51</v>
      </c>
      <c r="C55" s="243" cm="1">
        <f t="array" ref="C55">_xlfn.IFS(B55&gt;'Invulblad inkoper'!$F$16,'Invulblad inkoper'!$I$16,B55&gt;'Invulblad inkoper'!$F$15,'Invulblad inkoper'!$I$15,B55&gt;'Invulblad inkoper'!$F$14,'Invulblad inkoper'!$I$14)</f>
        <v>0</v>
      </c>
      <c r="D55" s="242">
        <f>IF((B55/100)&gt;'Resultaat fictieve meerwaarde'!$G$26,0,1)</f>
        <v>0</v>
      </c>
      <c r="E55" s="245">
        <f t="shared" si="0"/>
        <v>0</v>
      </c>
      <c r="G55" s="251">
        <v>51</v>
      </c>
      <c r="H55" s="243" cm="1">
        <f t="array" ref="H55">_xlfn.IFS(G55&gt;'Invulblad inkoper'!$F$23,'Invulblad inkoper'!$I$23,G55&gt;'Invulblad inkoper'!$F$22,'Invulblad inkoper'!$I$22,G55&gt;'Invulblad inkoper'!$F$21,'Invulblad inkoper'!$I$21)</f>
        <v>0</v>
      </c>
      <c r="I55" s="308">
        <f>IF((G55/100)&gt;'Resultaat fictieve meerwaarde'!$G$46,0,1)</f>
        <v>0</v>
      </c>
      <c r="J55" s="245">
        <f t="shared" si="1"/>
        <v>0</v>
      </c>
      <c r="K55" s="253"/>
    </row>
    <row r="56" spans="2:11">
      <c r="B56" s="251">
        <v>52</v>
      </c>
      <c r="C56" s="243" cm="1">
        <f t="array" ref="C56">_xlfn.IFS(B56&gt;'Invulblad inkoper'!$F$16,'Invulblad inkoper'!$I$16,B56&gt;'Invulblad inkoper'!$F$15,'Invulblad inkoper'!$I$15,B56&gt;'Invulblad inkoper'!$F$14,'Invulblad inkoper'!$I$14)</f>
        <v>0</v>
      </c>
      <c r="D56" s="242">
        <f>IF((B56/100)&gt;'Resultaat fictieve meerwaarde'!$G$26,0,1)</f>
        <v>0</v>
      </c>
      <c r="E56" s="245">
        <f t="shared" si="0"/>
        <v>0</v>
      </c>
      <c r="G56" s="251">
        <v>52</v>
      </c>
      <c r="H56" s="243" cm="1">
        <f t="array" ref="H56">_xlfn.IFS(G56&gt;'Invulblad inkoper'!$F$23,'Invulblad inkoper'!$I$23,G56&gt;'Invulblad inkoper'!$F$22,'Invulblad inkoper'!$I$22,G56&gt;'Invulblad inkoper'!$F$21,'Invulblad inkoper'!$I$21)</f>
        <v>0</v>
      </c>
      <c r="I56" s="308">
        <f>IF((G56/100)&gt;'Resultaat fictieve meerwaarde'!$G$46,0,1)</f>
        <v>0</v>
      </c>
      <c r="J56" s="245">
        <f t="shared" si="1"/>
        <v>0</v>
      </c>
      <c r="K56" s="253"/>
    </row>
    <row r="57" spans="2:11">
      <c r="B57" s="251">
        <v>53</v>
      </c>
      <c r="C57" s="243" cm="1">
        <f t="array" ref="C57">_xlfn.IFS(B57&gt;'Invulblad inkoper'!$F$16,'Invulblad inkoper'!$I$16,B57&gt;'Invulblad inkoper'!$F$15,'Invulblad inkoper'!$I$15,B57&gt;'Invulblad inkoper'!$F$14,'Invulblad inkoper'!$I$14)</f>
        <v>0</v>
      </c>
      <c r="D57" s="242">
        <f>IF((B57/100)&gt;'Resultaat fictieve meerwaarde'!$G$26,0,1)</f>
        <v>0</v>
      </c>
      <c r="E57" s="245">
        <f t="shared" si="0"/>
        <v>0</v>
      </c>
      <c r="G57" s="251">
        <v>53</v>
      </c>
      <c r="H57" s="243" cm="1">
        <f t="array" ref="H57">_xlfn.IFS(G57&gt;'Invulblad inkoper'!$F$23,'Invulblad inkoper'!$I$23,G57&gt;'Invulblad inkoper'!$F$22,'Invulblad inkoper'!$I$22,G57&gt;'Invulblad inkoper'!$F$21,'Invulblad inkoper'!$I$21)</f>
        <v>0</v>
      </c>
      <c r="I57" s="308">
        <f>IF((G57/100)&gt;'Resultaat fictieve meerwaarde'!$G$46,0,1)</f>
        <v>0</v>
      </c>
      <c r="J57" s="245">
        <f t="shared" si="1"/>
        <v>0</v>
      </c>
      <c r="K57" s="253"/>
    </row>
    <row r="58" spans="2:11">
      <c r="B58" s="251">
        <v>54</v>
      </c>
      <c r="C58" s="243" cm="1">
        <f t="array" ref="C58">_xlfn.IFS(B58&gt;'Invulblad inkoper'!$F$16,'Invulblad inkoper'!$I$16,B58&gt;'Invulblad inkoper'!$F$15,'Invulblad inkoper'!$I$15,B58&gt;'Invulblad inkoper'!$F$14,'Invulblad inkoper'!$I$14)</f>
        <v>0</v>
      </c>
      <c r="D58" s="242">
        <f>IF((B58/100)&gt;'Resultaat fictieve meerwaarde'!$G$26,0,1)</f>
        <v>0</v>
      </c>
      <c r="E58" s="245">
        <f t="shared" si="0"/>
        <v>0</v>
      </c>
      <c r="G58" s="251">
        <v>54</v>
      </c>
      <c r="H58" s="243" cm="1">
        <f t="array" ref="H58">_xlfn.IFS(G58&gt;'Invulblad inkoper'!$F$23,'Invulblad inkoper'!$I$23,G58&gt;'Invulblad inkoper'!$F$22,'Invulblad inkoper'!$I$22,G58&gt;'Invulblad inkoper'!$F$21,'Invulblad inkoper'!$I$21)</f>
        <v>0</v>
      </c>
      <c r="I58" s="308">
        <f>IF((G58/100)&gt;'Resultaat fictieve meerwaarde'!$G$46,0,1)</f>
        <v>0</v>
      </c>
      <c r="J58" s="245">
        <f t="shared" si="1"/>
        <v>0</v>
      </c>
      <c r="K58" s="253"/>
    </row>
    <row r="59" spans="2:11">
      <c r="B59" s="251">
        <v>55</v>
      </c>
      <c r="C59" s="243" cm="1">
        <f t="array" ref="C59">_xlfn.IFS(B59&gt;'Invulblad inkoper'!$F$16,'Invulblad inkoper'!$I$16,B59&gt;'Invulblad inkoper'!$F$15,'Invulblad inkoper'!$I$15,B59&gt;'Invulblad inkoper'!$F$14,'Invulblad inkoper'!$I$14)</f>
        <v>0</v>
      </c>
      <c r="D59" s="242">
        <f>IF((B59/100)&gt;'Resultaat fictieve meerwaarde'!$G$26,0,1)</f>
        <v>0</v>
      </c>
      <c r="E59" s="245">
        <f t="shared" si="0"/>
        <v>0</v>
      </c>
      <c r="G59" s="251">
        <v>55</v>
      </c>
      <c r="H59" s="243" cm="1">
        <f t="array" ref="H59">_xlfn.IFS(G59&gt;'Invulblad inkoper'!$F$23,'Invulblad inkoper'!$I$23,G59&gt;'Invulblad inkoper'!$F$22,'Invulblad inkoper'!$I$22,G59&gt;'Invulblad inkoper'!$F$21,'Invulblad inkoper'!$I$21)</f>
        <v>0</v>
      </c>
      <c r="I59" s="308">
        <f>IF((G59/100)&gt;'Resultaat fictieve meerwaarde'!$G$46,0,1)</f>
        <v>0</v>
      </c>
      <c r="J59" s="245">
        <f t="shared" si="1"/>
        <v>0</v>
      </c>
      <c r="K59" s="253"/>
    </row>
    <row r="60" spans="2:11">
      <c r="B60" s="251">
        <v>56</v>
      </c>
      <c r="C60" s="243" cm="1">
        <f t="array" ref="C60">_xlfn.IFS(B60&gt;'Invulblad inkoper'!$F$16,'Invulblad inkoper'!$I$16,B60&gt;'Invulblad inkoper'!$F$15,'Invulblad inkoper'!$I$15,B60&gt;'Invulblad inkoper'!$F$14,'Invulblad inkoper'!$I$14)</f>
        <v>0</v>
      </c>
      <c r="D60" s="242">
        <f>IF((B60/100)&gt;'Resultaat fictieve meerwaarde'!$G$26,0,1)</f>
        <v>0</v>
      </c>
      <c r="E60" s="245">
        <f t="shared" si="0"/>
        <v>0</v>
      </c>
      <c r="G60" s="251">
        <v>56</v>
      </c>
      <c r="H60" s="243" cm="1">
        <f t="array" ref="H60">_xlfn.IFS(G60&gt;'Invulblad inkoper'!$F$23,'Invulblad inkoper'!$I$23,G60&gt;'Invulblad inkoper'!$F$22,'Invulblad inkoper'!$I$22,G60&gt;'Invulblad inkoper'!$F$21,'Invulblad inkoper'!$I$21)</f>
        <v>0</v>
      </c>
      <c r="I60" s="308">
        <f>IF((G60/100)&gt;'Resultaat fictieve meerwaarde'!$G$46,0,1)</f>
        <v>0</v>
      </c>
      <c r="J60" s="245">
        <f t="shared" si="1"/>
        <v>0</v>
      </c>
      <c r="K60" s="253"/>
    </row>
    <row r="61" spans="2:11">
      <c r="B61" s="251">
        <v>57</v>
      </c>
      <c r="C61" s="243" cm="1">
        <f t="array" ref="C61">_xlfn.IFS(B61&gt;'Invulblad inkoper'!$F$16,'Invulblad inkoper'!$I$16,B61&gt;'Invulblad inkoper'!$F$15,'Invulblad inkoper'!$I$15,B61&gt;'Invulblad inkoper'!$F$14,'Invulblad inkoper'!$I$14)</f>
        <v>0</v>
      </c>
      <c r="D61" s="242">
        <f>IF((B61/100)&gt;'Resultaat fictieve meerwaarde'!$G$26,0,1)</f>
        <v>0</v>
      </c>
      <c r="E61" s="245">
        <f t="shared" si="0"/>
        <v>0</v>
      </c>
      <c r="G61" s="251">
        <v>57</v>
      </c>
      <c r="H61" s="243" cm="1">
        <f t="array" ref="H61">_xlfn.IFS(G61&gt;'Invulblad inkoper'!$F$23,'Invulblad inkoper'!$I$23,G61&gt;'Invulblad inkoper'!$F$22,'Invulblad inkoper'!$I$22,G61&gt;'Invulblad inkoper'!$F$21,'Invulblad inkoper'!$I$21)</f>
        <v>0</v>
      </c>
      <c r="I61" s="308">
        <f>IF((G61/100)&gt;'Resultaat fictieve meerwaarde'!$G$46,0,1)</f>
        <v>0</v>
      </c>
      <c r="J61" s="245">
        <f t="shared" si="1"/>
        <v>0</v>
      </c>
      <c r="K61" s="253"/>
    </row>
    <row r="62" spans="2:11">
      <c r="B62" s="251">
        <v>58</v>
      </c>
      <c r="C62" s="243" cm="1">
        <f t="array" ref="C62">_xlfn.IFS(B62&gt;'Invulblad inkoper'!$F$16,'Invulblad inkoper'!$I$16,B62&gt;'Invulblad inkoper'!$F$15,'Invulblad inkoper'!$I$15,B62&gt;'Invulblad inkoper'!$F$14,'Invulblad inkoper'!$I$14)</f>
        <v>0</v>
      </c>
      <c r="D62" s="242">
        <f>IF((B62/100)&gt;'Resultaat fictieve meerwaarde'!$G$26,0,1)</f>
        <v>0</v>
      </c>
      <c r="E62" s="245">
        <f t="shared" si="0"/>
        <v>0</v>
      </c>
      <c r="G62" s="251">
        <v>58</v>
      </c>
      <c r="H62" s="243" cm="1">
        <f t="array" ref="H62">_xlfn.IFS(G62&gt;'Invulblad inkoper'!$F$23,'Invulblad inkoper'!$I$23,G62&gt;'Invulblad inkoper'!$F$22,'Invulblad inkoper'!$I$22,G62&gt;'Invulblad inkoper'!$F$21,'Invulblad inkoper'!$I$21)</f>
        <v>0</v>
      </c>
      <c r="I62" s="308">
        <f>IF((G62/100)&gt;'Resultaat fictieve meerwaarde'!$G$46,0,1)</f>
        <v>0</v>
      </c>
      <c r="J62" s="245">
        <f t="shared" si="1"/>
        <v>0</v>
      </c>
      <c r="K62" s="253"/>
    </row>
    <row r="63" spans="2:11">
      <c r="B63" s="251">
        <v>59</v>
      </c>
      <c r="C63" s="243" cm="1">
        <f t="array" ref="C63">_xlfn.IFS(B63&gt;'Invulblad inkoper'!$F$16,'Invulblad inkoper'!$I$16,B63&gt;'Invulblad inkoper'!$F$15,'Invulblad inkoper'!$I$15,B63&gt;'Invulblad inkoper'!$F$14,'Invulblad inkoper'!$I$14)</f>
        <v>0</v>
      </c>
      <c r="D63" s="242">
        <f>IF((B63/100)&gt;'Resultaat fictieve meerwaarde'!$G$26,0,1)</f>
        <v>0</v>
      </c>
      <c r="E63" s="245">
        <f t="shared" si="0"/>
        <v>0</v>
      </c>
      <c r="G63" s="251">
        <v>59</v>
      </c>
      <c r="H63" s="243" cm="1">
        <f t="array" ref="H63">_xlfn.IFS(G63&gt;'Invulblad inkoper'!$F$23,'Invulblad inkoper'!$I$23,G63&gt;'Invulblad inkoper'!$F$22,'Invulblad inkoper'!$I$22,G63&gt;'Invulblad inkoper'!$F$21,'Invulblad inkoper'!$I$21)</f>
        <v>0</v>
      </c>
      <c r="I63" s="308">
        <f>IF((G63/100)&gt;'Resultaat fictieve meerwaarde'!$G$46,0,1)</f>
        <v>0</v>
      </c>
      <c r="J63" s="245">
        <f t="shared" si="1"/>
        <v>0</v>
      </c>
      <c r="K63" s="253"/>
    </row>
    <row r="64" spans="2:11">
      <c r="B64" s="251">
        <v>60</v>
      </c>
      <c r="C64" s="243" cm="1">
        <f t="array" ref="C64">_xlfn.IFS(B64&gt;'Invulblad inkoper'!$F$16,'Invulblad inkoper'!$I$16,B64&gt;'Invulblad inkoper'!$F$15,'Invulblad inkoper'!$I$15,B64&gt;'Invulblad inkoper'!$F$14,'Invulblad inkoper'!$I$14)</f>
        <v>0</v>
      </c>
      <c r="D64" s="242">
        <f>IF((B64/100)&gt;'Resultaat fictieve meerwaarde'!$G$26,0,1)</f>
        <v>0</v>
      </c>
      <c r="E64" s="245">
        <f t="shared" si="0"/>
        <v>0</v>
      </c>
      <c r="G64" s="251">
        <v>60</v>
      </c>
      <c r="H64" s="243" cm="1">
        <f t="array" ref="H64">_xlfn.IFS(G64&gt;'Invulblad inkoper'!$F$23,'Invulblad inkoper'!$I$23,G64&gt;'Invulblad inkoper'!$F$22,'Invulblad inkoper'!$I$22,G64&gt;'Invulblad inkoper'!$F$21,'Invulblad inkoper'!$I$21)</f>
        <v>0</v>
      </c>
      <c r="I64" s="308">
        <f>IF((G64/100)&gt;'Resultaat fictieve meerwaarde'!$G$46,0,1)</f>
        <v>0</v>
      </c>
      <c r="J64" s="245">
        <f t="shared" si="1"/>
        <v>0</v>
      </c>
      <c r="K64" s="253"/>
    </row>
    <row r="65" spans="2:11">
      <c r="B65" s="251">
        <v>61</v>
      </c>
      <c r="C65" s="243" cm="1">
        <f t="array" ref="C65">_xlfn.IFS(B65&gt;'Invulblad inkoper'!$F$16,'Invulblad inkoper'!$I$16,B65&gt;'Invulblad inkoper'!$F$15,'Invulblad inkoper'!$I$15,B65&gt;'Invulblad inkoper'!$F$14,'Invulblad inkoper'!$I$14)</f>
        <v>0</v>
      </c>
      <c r="D65" s="242">
        <f>IF((B65/100)&gt;'Resultaat fictieve meerwaarde'!$G$26,0,1)</f>
        <v>0</v>
      </c>
      <c r="E65" s="245">
        <f t="shared" si="0"/>
        <v>0</v>
      </c>
      <c r="G65" s="251">
        <v>61</v>
      </c>
      <c r="H65" s="243" cm="1">
        <f t="array" ref="H65">_xlfn.IFS(G65&gt;'Invulblad inkoper'!$F$23,'Invulblad inkoper'!$I$23,G65&gt;'Invulblad inkoper'!$F$22,'Invulblad inkoper'!$I$22,G65&gt;'Invulblad inkoper'!$F$21,'Invulblad inkoper'!$I$21)</f>
        <v>0</v>
      </c>
      <c r="I65" s="308">
        <f>IF((G65/100)&gt;'Resultaat fictieve meerwaarde'!$G$46,0,1)</f>
        <v>0</v>
      </c>
      <c r="J65" s="245">
        <f t="shared" si="1"/>
        <v>0</v>
      </c>
      <c r="K65" s="253"/>
    </row>
    <row r="66" spans="2:11">
      <c r="B66" s="251">
        <v>62</v>
      </c>
      <c r="C66" s="243" cm="1">
        <f t="array" ref="C66">_xlfn.IFS(B66&gt;'Invulblad inkoper'!$F$16,'Invulblad inkoper'!$I$16,B66&gt;'Invulblad inkoper'!$F$15,'Invulblad inkoper'!$I$15,B66&gt;'Invulblad inkoper'!$F$14,'Invulblad inkoper'!$I$14)</f>
        <v>0</v>
      </c>
      <c r="D66" s="242">
        <f>IF((B66/100)&gt;'Resultaat fictieve meerwaarde'!$G$26,0,1)</f>
        <v>0</v>
      </c>
      <c r="E66" s="245">
        <f t="shared" si="0"/>
        <v>0</v>
      </c>
      <c r="G66" s="251">
        <v>62</v>
      </c>
      <c r="H66" s="243" cm="1">
        <f t="array" ref="H66">_xlfn.IFS(G66&gt;'Invulblad inkoper'!$F$23,'Invulblad inkoper'!$I$23,G66&gt;'Invulblad inkoper'!$F$22,'Invulblad inkoper'!$I$22,G66&gt;'Invulblad inkoper'!$F$21,'Invulblad inkoper'!$I$21)</f>
        <v>0</v>
      </c>
      <c r="I66" s="308">
        <f>IF((G66/100)&gt;'Resultaat fictieve meerwaarde'!$G$46,0,1)</f>
        <v>0</v>
      </c>
      <c r="J66" s="245">
        <f t="shared" si="1"/>
        <v>0</v>
      </c>
      <c r="K66" s="253"/>
    </row>
    <row r="67" spans="2:11">
      <c r="B67" s="251">
        <v>63</v>
      </c>
      <c r="C67" s="243" cm="1">
        <f t="array" ref="C67">_xlfn.IFS(B67&gt;'Invulblad inkoper'!$F$16,'Invulblad inkoper'!$I$16,B67&gt;'Invulblad inkoper'!$F$15,'Invulblad inkoper'!$I$15,B67&gt;'Invulblad inkoper'!$F$14,'Invulblad inkoper'!$I$14)</f>
        <v>0</v>
      </c>
      <c r="D67" s="242">
        <f>IF((B67/100)&gt;'Resultaat fictieve meerwaarde'!$G$26,0,1)</f>
        <v>0</v>
      </c>
      <c r="E67" s="245">
        <f t="shared" si="0"/>
        <v>0</v>
      </c>
      <c r="G67" s="251">
        <v>63</v>
      </c>
      <c r="H67" s="243" cm="1">
        <f t="array" ref="H67">_xlfn.IFS(G67&gt;'Invulblad inkoper'!$F$23,'Invulblad inkoper'!$I$23,G67&gt;'Invulblad inkoper'!$F$22,'Invulblad inkoper'!$I$22,G67&gt;'Invulblad inkoper'!$F$21,'Invulblad inkoper'!$I$21)</f>
        <v>0</v>
      </c>
      <c r="I67" s="308">
        <f>IF((G67/100)&gt;'Resultaat fictieve meerwaarde'!$G$46,0,1)</f>
        <v>0</v>
      </c>
      <c r="J67" s="245">
        <f t="shared" si="1"/>
        <v>0</v>
      </c>
      <c r="K67" s="253"/>
    </row>
    <row r="68" spans="2:11">
      <c r="B68" s="251">
        <v>64</v>
      </c>
      <c r="C68" s="243" cm="1">
        <f t="array" ref="C68">_xlfn.IFS(B68&gt;'Invulblad inkoper'!$F$16,'Invulblad inkoper'!$I$16,B68&gt;'Invulblad inkoper'!$F$15,'Invulblad inkoper'!$I$15,B68&gt;'Invulblad inkoper'!$F$14,'Invulblad inkoper'!$I$14)</f>
        <v>0</v>
      </c>
      <c r="D68" s="242">
        <f>IF((B68/100)&gt;'Resultaat fictieve meerwaarde'!$G$26,0,1)</f>
        <v>0</v>
      </c>
      <c r="E68" s="245">
        <f t="shared" si="0"/>
        <v>0</v>
      </c>
      <c r="G68" s="251">
        <v>64</v>
      </c>
      <c r="H68" s="243" cm="1">
        <f t="array" ref="H68">_xlfn.IFS(G68&gt;'Invulblad inkoper'!$F$23,'Invulblad inkoper'!$I$23,G68&gt;'Invulblad inkoper'!$F$22,'Invulblad inkoper'!$I$22,G68&gt;'Invulblad inkoper'!$F$21,'Invulblad inkoper'!$I$21)</f>
        <v>0</v>
      </c>
      <c r="I68" s="308">
        <f>IF((G68/100)&gt;'Resultaat fictieve meerwaarde'!$G$46,0,1)</f>
        <v>0</v>
      </c>
      <c r="J68" s="245">
        <f t="shared" si="1"/>
        <v>0</v>
      </c>
      <c r="K68" s="253"/>
    </row>
    <row r="69" spans="2:11">
      <c r="B69" s="251">
        <v>65</v>
      </c>
      <c r="C69" s="243" cm="1">
        <f t="array" ref="C69">_xlfn.IFS(B69&gt;'Invulblad inkoper'!$F$16,'Invulblad inkoper'!$I$16,B69&gt;'Invulblad inkoper'!$F$15,'Invulblad inkoper'!$I$15,B69&gt;'Invulblad inkoper'!$F$14,'Invulblad inkoper'!$I$14)</f>
        <v>0</v>
      </c>
      <c r="D69" s="242">
        <f>IF((B69/100)&gt;'Resultaat fictieve meerwaarde'!$G$26,0,1)</f>
        <v>0</v>
      </c>
      <c r="E69" s="245">
        <f t="shared" ref="E69:E104" si="2">C69*D69</f>
        <v>0</v>
      </c>
      <c r="G69" s="251">
        <v>65</v>
      </c>
      <c r="H69" s="243" cm="1">
        <f t="array" ref="H69">_xlfn.IFS(G69&gt;'Invulblad inkoper'!$F$23,'Invulblad inkoper'!$I$23,G69&gt;'Invulblad inkoper'!$F$22,'Invulblad inkoper'!$I$22,G69&gt;'Invulblad inkoper'!$F$21,'Invulblad inkoper'!$I$21)</f>
        <v>0</v>
      </c>
      <c r="I69" s="308">
        <f>IF((G69/100)&gt;'Resultaat fictieve meerwaarde'!$G$46,0,1)</f>
        <v>0</v>
      </c>
      <c r="J69" s="245">
        <f t="shared" si="1"/>
        <v>0</v>
      </c>
      <c r="K69" s="253"/>
    </row>
    <row r="70" spans="2:11">
      <c r="B70" s="251">
        <v>66</v>
      </c>
      <c r="C70" s="243" cm="1">
        <f t="array" ref="C70">_xlfn.IFS(B70&gt;'Invulblad inkoper'!$F$16,'Invulblad inkoper'!$I$16,B70&gt;'Invulblad inkoper'!$F$15,'Invulblad inkoper'!$I$15,B70&gt;'Invulblad inkoper'!$F$14,'Invulblad inkoper'!$I$14)</f>
        <v>0</v>
      </c>
      <c r="D70" s="242">
        <f>IF((B70/100)&gt;'Resultaat fictieve meerwaarde'!$G$26,0,1)</f>
        <v>0</v>
      </c>
      <c r="E70" s="245">
        <f t="shared" si="2"/>
        <v>0</v>
      </c>
      <c r="G70" s="251">
        <v>66</v>
      </c>
      <c r="H70" s="243" cm="1">
        <f t="array" ref="H70">_xlfn.IFS(G70&gt;'Invulblad inkoper'!$F$23,'Invulblad inkoper'!$I$23,G70&gt;'Invulblad inkoper'!$F$22,'Invulblad inkoper'!$I$22,G70&gt;'Invulblad inkoper'!$F$21,'Invulblad inkoper'!$I$21)</f>
        <v>0</v>
      </c>
      <c r="I70" s="308">
        <f>IF((G70/100)&gt;'Resultaat fictieve meerwaarde'!$G$46,0,1)</f>
        <v>0</v>
      </c>
      <c r="J70" s="245">
        <f t="shared" ref="J70:J103" si="3">H70*I70</f>
        <v>0</v>
      </c>
      <c r="K70" s="253"/>
    </row>
    <row r="71" spans="2:11">
      <c r="B71" s="251">
        <v>67</v>
      </c>
      <c r="C71" s="243" cm="1">
        <f t="array" ref="C71">_xlfn.IFS(B71&gt;'Invulblad inkoper'!$F$16,'Invulblad inkoper'!$I$16,B71&gt;'Invulblad inkoper'!$F$15,'Invulblad inkoper'!$I$15,B71&gt;'Invulblad inkoper'!$F$14,'Invulblad inkoper'!$I$14)</f>
        <v>0</v>
      </c>
      <c r="D71" s="242">
        <f>IF((B71/100)&gt;'Resultaat fictieve meerwaarde'!$G$26,0,1)</f>
        <v>0</v>
      </c>
      <c r="E71" s="245">
        <f t="shared" si="2"/>
        <v>0</v>
      </c>
      <c r="G71" s="251">
        <v>67</v>
      </c>
      <c r="H71" s="243" cm="1">
        <f t="array" ref="H71">_xlfn.IFS(G71&gt;'Invulblad inkoper'!$F$23,'Invulblad inkoper'!$I$23,G71&gt;'Invulblad inkoper'!$F$22,'Invulblad inkoper'!$I$22,G71&gt;'Invulblad inkoper'!$F$21,'Invulblad inkoper'!$I$21)</f>
        <v>0</v>
      </c>
      <c r="I71" s="308">
        <f>IF((G71/100)&gt;'Resultaat fictieve meerwaarde'!$G$46,0,1)</f>
        <v>0</v>
      </c>
      <c r="J71" s="245">
        <f t="shared" si="3"/>
        <v>0</v>
      </c>
      <c r="K71" s="253"/>
    </row>
    <row r="72" spans="2:11">
      <c r="B72" s="251">
        <v>68</v>
      </c>
      <c r="C72" s="243" cm="1">
        <f t="array" ref="C72">_xlfn.IFS(B72&gt;'Invulblad inkoper'!$F$16,'Invulblad inkoper'!$I$16,B72&gt;'Invulblad inkoper'!$F$15,'Invulblad inkoper'!$I$15,B72&gt;'Invulblad inkoper'!$F$14,'Invulblad inkoper'!$I$14)</f>
        <v>0</v>
      </c>
      <c r="D72" s="242">
        <f>IF((B72/100)&gt;'Resultaat fictieve meerwaarde'!$G$26,0,1)</f>
        <v>0</v>
      </c>
      <c r="E72" s="245">
        <f t="shared" si="2"/>
        <v>0</v>
      </c>
      <c r="G72" s="251">
        <v>68</v>
      </c>
      <c r="H72" s="243" cm="1">
        <f t="array" ref="H72">_xlfn.IFS(G72&gt;'Invulblad inkoper'!$F$23,'Invulblad inkoper'!$I$23,G72&gt;'Invulblad inkoper'!$F$22,'Invulblad inkoper'!$I$22,G72&gt;'Invulblad inkoper'!$F$21,'Invulblad inkoper'!$I$21)</f>
        <v>0</v>
      </c>
      <c r="I72" s="308">
        <f>IF((G72/100)&gt;'Resultaat fictieve meerwaarde'!$G$46,0,1)</f>
        <v>0</v>
      </c>
      <c r="J72" s="245">
        <f t="shared" si="3"/>
        <v>0</v>
      </c>
      <c r="K72" s="253"/>
    </row>
    <row r="73" spans="2:11">
      <c r="B73" s="251">
        <v>69</v>
      </c>
      <c r="C73" s="243" cm="1">
        <f t="array" ref="C73">_xlfn.IFS(B73&gt;'Invulblad inkoper'!$F$16,'Invulblad inkoper'!$I$16,B73&gt;'Invulblad inkoper'!$F$15,'Invulblad inkoper'!$I$15,B73&gt;'Invulblad inkoper'!$F$14,'Invulblad inkoper'!$I$14)</f>
        <v>0</v>
      </c>
      <c r="D73" s="242">
        <f>IF((B73/100)&gt;'Resultaat fictieve meerwaarde'!$G$26,0,1)</f>
        <v>0</v>
      </c>
      <c r="E73" s="245">
        <f t="shared" si="2"/>
        <v>0</v>
      </c>
      <c r="G73" s="251">
        <v>69</v>
      </c>
      <c r="H73" s="243" cm="1">
        <f t="array" ref="H73">_xlfn.IFS(G73&gt;'Invulblad inkoper'!$F$23,'Invulblad inkoper'!$I$23,G73&gt;'Invulblad inkoper'!$F$22,'Invulblad inkoper'!$I$22,G73&gt;'Invulblad inkoper'!$F$21,'Invulblad inkoper'!$I$21)</f>
        <v>0</v>
      </c>
      <c r="I73" s="308">
        <f>IF((G73/100)&gt;'Resultaat fictieve meerwaarde'!$G$46,0,1)</f>
        <v>0</v>
      </c>
      <c r="J73" s="245">
        <f t="shared" si="3"/>
        <v>0</v>
      </c>
      <c r="K73" s="253"/>
    </row>
    <row r="74" spans="2:11">
      <c r="B74" s="251">
        <v>70</v>
      </c>
      <c r="C74" s="243" cm="1">
        <f t="array" ref="C74">_xlfn.IFS(B74&gt;'Invulblad inkoper'!$F$16,'Invulblad inkoper'!$I$16,B74&gt;'Invulblad inkoper'!$F$15,'Invulblad inkoper'!$I$15,B74&gt;'Invulblad inkoper'!$F$14,'Invulblad inkoper'!$I$14)</f>
        <v>0</v>
      </c>
      <c r="D74" s="242">
        <f>IF((B74/100)&gt;'Resultaat fictieve meerwaarde'!$G$26,0,1)</f>
        <v>0</v>
      </c>
      <c r="E74" s="245">
        <f t="shared" si="2"/>
        <v>0</v>
      </c>
      <c r="G74" s="251">
        <v>70</v>
      </c>
      <c r="H74" s="243" cm="1">
        <f t="array" ref="H74">_xlfn.IFS(G74&gt;'Invulblad inkoper'!$F$23,'Invulblad inkoper'!$I$23,G74&gt;'Invulblad inkoper'!$F$22,'Invulblad inkoper'!$I$22,G74&gt;'Invulblad inkoper'!$F$21,'Invulblad inkoper'!$I$21)</f>
        <v>0</v>
      </c>
      <c r="I74" s="308">
        <f>IF((G74/100)&gt;'Resultaat fictieve meerwaarde'!$G$46,0,1)</f>
        <v>0</v>
      </c>
      <c r="J74" s="245">
        <f t="shared" si="3"/>
        <v>0</v>
      </c>
      <c r="K74" s="253"/>
    </row>
    <row r="75" spans="2:11">
      <c r="B75" s="251">
        <v>71</v>
      </c>
      <c r="C75" s="243" cm="1">
        <f t="array" ref="C75">_xlfn.IFS(B75&gt;'Invulblad inkoper'!$F$16,'Invulblad inkoper'!$I$16,B75&gt;'Invulblad inkoper'!$F$15,'Invulblad inkoper'!$I$15,B75&gt;'Invulblad inkoper'!$F$14,'Invulblad inkoper'!$I$14)</f>
        <v>0</v>
      </c>
      <c r="D75" s="242">
        <f>IF((B75/100)&gt;'Resultaat fictieve meerwaarde'!$G$26,0,1)</f>
        <v>0</v>
      </c>
      <c r="E75" s="245">
        <f t="shared" si="2"/>
        <v>0</v>
      </c>
      <c r="G75" s="251">
        <v>71</v>
      </c>
      <c r="H75" s="243" cm="1">
        <f t="array" ref="H75">_xlfn.IFS(G75&gt;'Invulblad inkoper'!$F$23,'Invulblad inkoper'!$I$23,G75&gt;'Invulblad inkoper'!$F$22,'Invulblad inkoper'!$I$22,G75&gt;'Invulblad inkoper'!$F$21,'Invulblad inkoper'!$I$21)</f>
        <v>0</v>
      </c>
      <c r="I75" s="308">
        <f>IF((G75/100)&gt;'Resultaat fictieve meerwaarde'!$G$46,0,1)</f>
        <v>0</v>
      </c>
      <c r="J75" s="245">
        <f t="shared" si="3"/>
        <v>0</v>
      </c>
      <c r="K75" s="253"/>
    </row>
    <row r="76" spans="2:11">
      <c r="B76" s="251">
        <v>72</v>
      </c>
      <c r="C76" s="243" cm="1">
        <f t="array" ref="C76">_xlfn.IFS(B76&gt;'Invulblad inkoper'!$F$16,'Invulblad inkoper'!$I$16,B76&gt;'Invulblad inkoper'!$F$15,'Invulblad inkoper'!$I$15,B76&gt;'Invulblad inkoper'!$F$14,'Invulblad inkoper'!$I$14)</f>
        <v>0</v>
      </c>
      <c r="D76" s="242">
        <f>IF((B76/100)&gt;'Resultaat fictieve meerwaarde'!$G$26,0,1)</f>
        <v>0</v>
      </c>
      <c r="E76" s="245">
        <f t="shared" si="2"/>
        <v>0</v>
      </c>
      <c r="G76" s="251">
        <v>72</v>
      </c>
      <c r="H76" s="243" cm="1">
        <f t="array" ref="H76">_xlfn.IFS(G76&gt;'Invulblad inkoper'!$F$23,'Invulblad inkoper'!$I$23,G76&gt;'Invulblad inkoper'!$F$22,'Invulblad inkoper'!$I$22,G76&gt;'Invulblad inkoper'!$F$21,'Invulblad inkoper'!$I$21)</f>
        <v>0</v>
      </c>
      <c r="I76" s="308">
        <f>IF((G76/100)&gt;'Resultaat fictieve meerwaarde'!$G$46,0,1)</f>
        <v>0</v>
      </c>
      <c r="J76" s="245">
        <f t="shared" si="3"/>
        <v>0</v>
      </c>
      <c r="K76" s="253"/>
    </row>
    <row r="77" spans="2:11">
      <c r="B77" s="251">
        <v>73</v>
      </c>
      <c r="C77" s="243" cm="1">
        <f t="array" ref="C77">_xlfn.IFS(B77&gt;'Invulblad inkoper'!$F$16,'Invulblad inkoper'!$I$16,B77&gt;'Invulblad inkoper'!$F$15,'Invulblad inkoper'!$I$15,B77&gt;'Invulblad inkoper'!$F$14,'Invulblad inkoper'!$I$14)</f>
        <v>0</v>
      </c>
      <c r="D77" s="242">
        <f>IF((B77/100)&gt;'Resultaat fictieve meerwaarde'!$G$26,0,1)</f>
        <v>0</v>
      </c>
      <c r="E77" s="245">
        <f t="shared" si="2"/>
        <v>0</v>
      </c>
      <c r="G77" s="251">
        <v>73</v>
      </c>
      <c r="H77" s="243" cm="1">
        <f t="array" ref="H77">_xlfn.IFS(G77&gt;'Invulblad inkoper'!$F$23,'Invulblad inkoper'!$I$23,G77&gt;'Invulblad inkoper'!$F$22,'Invulblad inkoper'!$I$22,G77&gt;'Invulblad inkoper'!$F$21,'Invulblad inkoper'!$I$21)</f>
        <v>0</v>
      </c>
      <c r="I77" s="308">
        <f>IF((G77/100)&gt;'Resultaat fictieve meerwaarde'!$G$46,0,1)</f>
        <v>0</v>
      </c>
      <c r="J77" s="245">
        <f t="shared" si="3"/>
        <v>0</v>
      </c>
      <c r="K77" s="253"/>
    </row>
    <row r="78" spans="2:11">
      <c r="B78" s="251">
        <v>74</v>
      </c>
      <c r="C78" s="243" cm="1">
        <f t="array" ref="C78">_xlfn.IFS(B78&gt;'Invulblad inkoper'!$F$16,'Invulblad inkoper'!$I$16,B78&gt;'Invulblad inkoper'!$F$15,'Invulblad inkoper'!$I$15,B78&gt;'Invulblad inkoper'!$F$14,'Invulblad inkoper'!$I$14)</f>
        <v>0</v>
      </c>
      <c r="D78" s="242">
        <f>IF((B78/100)&gt;'Resultaat fictieve meerwaarde'!$G$26,0,1)</f>
        <v>0</v>
      </c>
      <c r="E78" s="245">
        <f t="shared" si="2"/>
        <v>0</v>
      </c>
      <c r="G78" s="251">
        <v>74</v>
      </c>
      <c r="H78" s="243" cm="1">
        <f t="array" ref="H78">_xlfn.IFS(G78&gt;'Invulblad inkoper'!$F$23,'Invulblad inkoper'!$I$23,G78&gt;'Invulblad inkoper'!$F$22,'Invulblad inkoper'!$I$22,G78&gt;'Invulblad inkoper'!$F$21,'Invulblad inkoper'!$I$21)</f>
        <v>0</v>
      </c>
      <c r="I78" s="308">
        <f>IF((G78/100)&gt;'Resultaat fictieve meerwaarde'!$G$46,0,1)</f>
        <v>0</v>
      </c>
      <c r="J78" s="245">
        <f t="shared" si="3"/>
        <v>0</v>
      </c>
      <c r="K78" s="253"/>
    </row>
    <row r="79" spans="2:11">
      <c r="B79" s="251">
        <v>75</v>
      </c>
      <c r="C79" s="243" cm="1">
        <f t="array" ref="C79">_xlfn.IFS(B79&gt;'Invulblad inkoper'!$F$16,'Invulblad inkoper'!$I$16,B79&gt;'Invulblad inkoper'!$F$15,'Invulblad inkoper'!$I$15,B79&gt;'Invulblad inkoper'!$F$14,'Invulblad inkoper'!$I$14)</f>
        <v>0</v>
      </c>
      <c r="D79" s="242">
        <f>IF((B79/100)&gt;'Resultaat fictieve meerwaarde'!$G$26,0,1)</f>
        <v>0</v>
      </c>
      <c r="E79" s="245">
        <f t="shared" si="2"/>
        <v>0</v>
      </c>
      <c r="G79" s="251">
        <v>75</v>
      </c>
      <c r="H79" s="243" cm="1">
        <f t="array" ref="H79">_xlfn.IFS(G79&gt;'Invulblad inkoper'!$F$23,'Invulblad inkoper'!$I$23,G79&gt;'Invulblad inkoper'!$F$22,'Invulblad inkoper'!$I$22,G79&gt;'Invulblad inkoper'!$F$21,'Invulblad inkoper'!$I$21)</f>
        <v>0</v>
      </c>
      <c r="I79" s="308">
        <f>IF((G79/100)&gt;'Resultaat fictieve meerwaarde'!$G$46,0,1)</f>
        <v>0</v>
      </c>
      <c r="J79" s="245">
        <f t="shared" si="3"/>
        <v>0</v>
      </c>
      <c r="K79" s="253"/>
    </row>
    <row r="80" spans="2:11">
      <c r="B80" s="251">
        <v>76</v>
      </c>
      <c r="C80" s="243" cm="1">
        <f t="array" ref="C80">_xlfn.IFS(B80&gt;'Invulblad inkoper'!$F$16,'Invulblad inkoper'!$I$16,B80&gt;'Invulblad inkoper'!$F$15,'Invulblad inkoper'!$I$15,B80&gt;'Invulblad inkoper'!$F$14,'Invulblad inkoper'!$I$14)</f>
        <v>0</v>
      </c>
      <c r="D80" s="242">
        <f>IF((B80/100)&gt;'Resultaat fictieve meerwaarde'!$G$26,0,1)</f>
        <v>0</v>
      </c>
      <c r="E80" s="245">
        <f t="shared" si="2"/>
        <v>0</v>
      </c>
      <c r="G80" s="251">
        <v>76</v>
      </c>
      <c r="H80" s="243" cm="1">
        <f t="array" ref="H80">_xlfn.IFS(G80&gt;'Invulblad inkoper'!$F$23,'Invulblad inkoper'!$I$23,G80&gt;'Invulblad inkoper'!$F$22,'Invulblad inkoper'!$I$22,G80&gt;'Invulblad inkoper'!$F$21,'Invulblad inkoper'!$I$21)</f>
        <v>0</v>
      </c>
      <c r="I80" s="308">
        <f>IF((G80/100)&gt;'Resultaat fictieve meerwaarde'!$G$46,0,1)</f>
        <v>0</v>
      </c>
      <c r="J80" s="245">
        <f t="shared" si="3"/>
        <v>0</v>
      </c>
      <c r="K80" s="253"/>
    </row>
    <row r="81" spans="2:11">
      <c r="B81" s="251">
        <v>77</v>
      </c>
      <c r="C81" s="243" cm="1">
        <f t="array" ref="C81">_xlfn.IFS(B81&gt;'Invulblad inkoper'!$F$16,'Invulblad inkoper'!$I$16,B81&gt;'Invulblad inkoper'!$F$15,'Invulblad inkoper'!$I$15,B81&gt;'Invulblad inkoper'!$F$14,'Invulblad inkoper'!$I$14)</f>
        <v>0</v>
      </c>
      <c r="D81" s="242">
        <f>IF((B81/100)&gt;'Resultaat fictieve meerwaarde'!$G$26,0,1)</f>
        <v>0</v>
      </c>
      <c r="E81" s="245">
        <f t="shared" si="2"/>
        <v>0</v>
      </c>
      <c r="G81" s="251">
        <v>77</v>
      </c>
      <c r="H81" s="243" cm="1">
        <f t="array" ref="H81">_xlfn.IFS(G81&gt;'Invulblad inkoper'!$F$23,'Invulblad inkoper'!$I$23,G81&gt;'Invulblad inkoper'!$F$22,'Invulblad inkoper'!$I$22,G81&gt;'Invulblad inkoper'!$F$21,'Invulblad inkoper'!$I$21)</f>
        <v>0</v>
      </c>
      <c r="I81" s="308">
        <f>IF((G81/100)&gt;'Resultaat fictieve meerwaarde'!$G$46,0,1)</f>
        <v>0</v>
      </c>
      <c r="J81" s="245">
        <f t="shared" si="3"/>
        <v>0</v>
      </c>
      <c r="K81" s="253"/>
    </row>
    <row r="82" spans="2:11">
      <c r="B82" s="251">
        <v>78</v>
      </c>
      <c r="C82" s="243" cm="1">
        <f t="array" ref="C82">_xlfn.IFS(B82&gt;'Invulblad inkoper'!$F$16,'Invulblad inkoper'!$I$16,B82&gt;'Invulblad inkoper'!$F$15,'Invulblad inkoper'!$I$15,B82&gt;'Invulblad inkoper'!$F$14,'Invulblad inkoper'!$I$14)</f>
        <v>0</v>
      </c>
      <c r="D82" s="242">
        <f>IF((B82/100)&gt;'Resultaat fictieve meerwaarde'!$G$26,0,1)</f>
        <v>0</v>
      </c>
      <c r="E82" s="245">
        <f t="shared" si="2"/>
        <v>0</v>
      </c>
      <c r="G82" s="251">
        <v>78</v>
      </c>
      <c r="H82" s="243" cm="1">
        <f t="array" ref="H82">_xlfn.IFS(G82&gt;'Invulblad inkoper'!$F$23,'Invulblad inkoper'!$I$23,G82&gt;'Invulblad inkoper'!$F$22,'Invulblad inkoper'!$I$22,G82&gt;'Invulblad inkoper'!$F$21,'Invulblad inkoper'!$I$21)</f>
        <v>0</v>
      </c>
      <c r="I82" s="308">
        <f>IF((G82/100)&gt;'Resultaat fictieve meerwaarde'!$G$46,0,1)</f>
        <v>0</v>
      </c>
      <c r="J82" s="245">
        <f t="shared" si="3"/>
        <v>0</v>
      </c>
      <c r="K82" s="253"/>
    </row>
    <row r="83" spans="2:11">
      <c r="B83" s="251">
        <v>79</v>
      </c>
      <c r="C83" s="243" cm="1">
        <f t="array" ref="C83">_xlfn.IFS(B83&gt;'Invulblad inkoper'!$F$16,'Invulblad inkoper'!$I$16,B83&gt;'Invulblad inkoper'!$F$15,'Invulblad inkoper'!$I$15,B83&gt;'Invulblad inkoper'!$F$14,'Invulblad inkoper'!$I$14)</f>
        <v>0</v>
      </c>
      <c r="D83" s="242">
        <f>IF((B83/100)&gt;'Resultaat fictieve meerwaarde'!$G$26,0,1)</f>
        <v>0</v>
      </c>
      <c r="E83" s="245">
        <f t="shared" si="2"/>
        <v>0</v>
      </c>
      <c r="G83" s="251">
        <v>79</v>
      </c>
      <c r="H83" s="243" cm="1">
        <f t="array" ref="H83">_xlfn.IFS(G83&gt;'Invulblad inkoper'!$F$23,'Invulblad inkoper'!$I$23,G83&gt;'Invulblad inkoper'!$F$22,'Invulblad inkoper'!$I$22,G83&gt;'Invulblad inkoper'!$F$21,'Invulblad inkoper'!$I$21)</f>
        <v>0</v>
      </c>
      <c r="I83" s="308">
        <f>IF((G83/100)&gt;'Resultaat fictieve meerwaarde'!$G$46,0,1)</f>
        <v>0</v>
      </c>
      <c r="J83" s="245">
        <f t="shared" si="3"/>
        <v>0</v>
      </c>
      <c r="K83" s="253"/>
    </row>
    <row r="84" spans="2:11">
      <c r="B84" s="251">
        <v>80</v>
      </c>
      <c r="C84" s="243" cm="1">
        <f t="array" ref="C84">_xlfn.IFS(B84&gt;'Invulblad inkoper'!$F$16,'Invulblad inkoper'!$I$16,B84&gt;'Invulblad inkoper'!$F$15,'Invulblad inkoper'!$I$15,B84&gt;'Invulblad inkoper'!$F$14,'Invulblad inkoper'!$I$14)</f>
        <v>0</v>
      </c>
      <c r="D84" s="242">
        <f>IF((B84/100)&gt;'Resultaat fictieve meerwaarde'!$G$26,0,1)</f>
        <v>0</v>
      </c>
      <c r="E84" s="245">
        <f t="shared" si="2"/>
        <v>0</v>
      </c>
      <c r="G84" s="251">
        <v>80</v>
      </c>
      <c r="H84" s="243" cm="1">
        <f t="array" ref="H84">_xlfn.IFS(G84&gt;'Invulblad inkoper'!$F$23,'Invulblad inkoper'!$I$23,G84&gt;'Invulblad inkoper'!$F$22,'Invulblad inkoper'!$I$22,G84&gt;'Invulblad inkoper'!$F$21,'Invulblad inkoper'!$I$21)</f>
        <v>0</v>
      </c>
      <c r="I84" s="308">
        <f>IF((G84/100)&gt;'Resultaat fictieve meerwaarde'!$G$46,0,1)</f>
        <v>0</v>
      </c>
      <c r="J84" s="245">
        <f t="shared" si="3"/>
        <v>0</v>
      </c>
      <c r="K84" s="253"/>
    </row>
    <row r="85" spans="2:11">
      <c r="B85" s="251">
        <v>81</v>
      </c>
      <c r="C85" s="243" cm="1">
        <f t="array" ref="C85">_xlfn.IFS(B85&gt;'Invulblad inkoper'!$F$16,'Invulblad inkoper'!$I$16,B85&gt;'Invulblad inkoper'!$F$15,'Invulblad inkoper'!$I$15,B85&gt;'Invulblad inkoper'!$F$14,'Invulblad inkoper'!$I$14)</f>
        <v>0</v>
      </c>
      <c r="D85" s="242">
        <f>IF((B85/100)&gt;'Resultaat fictieve meerwaarde'!$G$26,0,1)</f>
        <v>0</v>
      </c>
      <c r="E85" s="245">
        <f t="shared" si="2"/>
        <v>0</v>
      </c>
      <c r="G85" s="251">
        <v>81</v>
      </c>
      <c r="H85" s="243" cm="1">
        <f t="array" ref="H85">_xlfn.IFS(G85&gt;'Invulblad inkoper'!$F$23,'Invulblad inkoper'!$I$23,G85&gt;'Invulblad inkoper'!$F$22,'Invulblad inkoper'!$I$22,G85&gt;'Invulblad inkoper'!$F$21,'Invulblad inkoper'!$I$21)</f>
        <v>0</v>
      </c>
      <c r="I85" s="308">
        <f>IF((G85/100)&gt;'Resultaat fictieve meerwaarde'!$G$46,0,1)</f>
        <v>0</v>
      </c>
      <c r="J85" s="245">
        <f t="shared" si="3"/>
        <v>0</v>
      </c>
      <c r="K85" s="253"/>
    </row>
    <row r="86" spans="2:11">
      <c r="B86" s="251">
        <v>82</v>
      </c>
      <c r="C86" s="243" cm="1">
        <f t="array" ref="C86">_xlfn.IFS(B86&gt;'Invulblad inkoper'!$F$16,'Invulblad inkoper'!$I$16,B86&gt;'Invulblad inkoper'!$F$15,'Invulblad inkoper'!$I$15,B86&gt;'Invulblad inkoper'!$F$14,'Invulblad inkoper'!$I$14)</f>
        <v>0</v>
      </c>
      <c r="D86" s="242">
        <f>IF((B86/100)&gt;'Resultaat fictieve meerwaarde'!$G$26,0,1)</f>
        <v>0</v>
      </c>
      <c r="E86" s="245">
        <f t="shared" si="2"/>
        <v>0</v>
      </c>
      <c r="G86" s="251">
        <v>82</v>
      </c>
      <c r="H86" s="243" cm="1">
        <f t="array" ref="H86">_xlfn.IFS(G86&gt;'Invulblad inkoper'!$F$23,'Invulblad inkoper'!$I$23,G86&gt;'Invulblad inkoper'!$F$22,'Invulblad inkoper'!$I$22,G86&gt;'Invulblad inkoper'!$F$21,'Invulblad inkoper'!$I$21)</f>
        <v>0</v>
      </c>
      <c r="I86" s="308">
        <f>IF((G86/100)&gt;'Resultaat fictieve meerwaarde'!$G$46,0,1)</f>
        <v>0</v>
      </c>
      <c r="J86" s="245">
        <f t="shared" si="3"/>
        <v>0</v>
      </c>
      <c r="K86" s="253"/>
    </row>
    <row r="87" spans="2:11">
      <c r="B87" s="251">
        <v>83</v>
      </c>
      <c r="C87" s="243" cm="1">
        <f t="array" ref="C87">_xlfn.IFS(B87&gt;'Invulblad inkoper'!$F$16,'Invulblad inkoper'!$I$16,B87&gt;'Invulblad inkoper'!$F$15,'Invulblad inkoper'!$I$15,B87&gt;'Invulblad inkoper'!$F$14,'Invulblad inkoper'!$I$14)</f>
        <v>0</v>
      </c>
      <c r="D87" s="242">
        <f>IF((B87/100)&gt;'Resultaat fictieve meerwaarde'!$G$26,0,1)</f>
        <v>0</v>
      </c>
      <c r="E87" s="245">
        <f t="shared" si="2"/>
        <v>0</v>
      </c>
      <c r="G87" s="251">
        <v>83</v>
      </c>
      <c r="H87" s="243" cm="1">
        <f t="array" ref="H87">_xlfn.IFS(G87&gt;'Invulblad inkoper'!$F$23,'Invulblad inkoper'!$I$23,G87&gt;'Invulblad inkoper'!$F$22,'Invulblad inkoper'!$I$22,G87&gt;'Invulblad inkoper'!$F$21,'Invulblad inkoper'!$I$21)</f>
        <v>0</v>
      </c>
      <c r="I87" s="308">
        <f>IF((G87/100)&gt;'Resultaat fictieve meerwaarde'!$G$46,0,1)</f>
        <v>0</v>
      </c>
      <c r="J87" s="245">
        <f t="shared" si="3"/>
        <v>0</v>
      </c>
      <c r="K87" s="253"/>
    </row>
    <row r="88" spans="2:11">
      <c r="B88" s="251">
        <v>84</v>
      </c>
      <c r="C88" s="243" cm="1">
        <f t="array" ref="C88">_xlfn.IFS(B88&gt;'Invulblad inkoper'!$F$16,'Invulblad inkoper'!$I$16,B88&gt;'Invulblad inkoper'!$F$15,'Invulblad inkoper'!$I$15,B88&gt;'Invulblad inkoper'!$F$14,'Invulblad inkoper'!$I$14)</f>
        <v>0</v>
      </c>
      <c r="D88" s="242">
        <f>IF((B88/100)&gt;'Resultaat fictieve meerwaarde'!$G$26,0,1)</f>
        <v>0</v>
      </c>
      <c r="E88" s="245">
        <f t="shared" si="2"/>
        <v>0</v>
      </c>
      <c r="G88" s="251">
        <v>84</v>
      </c>
      <c r="H88" s="243" cm="1">
        <f t="array" ref="H88">_xlfn.IFS(G88&gt;'Invulblad inkoper'!$F$23,'Invulblad inkoper'!$I$23,G88&gt;'Invulblad inkoper'!$F$22,'Invulblad inkoper'!$I$22,G88&gt;'Invulblad inkoper'!$F$21,'Invulblad inkoper'!$I$21)</f>
        <v>0</v>
      </c>
      <c r="I88" s="308">
        <f>IF((G88/100)&gt;'Resultaat fictieve meerwaarde'!$G$46,0,1)</f>
        <v>0</v>
      </c>
      <c r="J88" s="245">
        <f t="shared" si="3"/>
        <v>0</v>
      </c>
      <c r="K88" s="253"/>
    </row>
    <row r="89" spans="2:11">
      <c r="B89" s="251">
        <v>85</v>
      </c>
      <c r="C89" s="243" cm="1">
        <f t="array" ref="C89">_xlfn.IFS(B89&gt;'Invulblad inkoper'!$F$16,'Invulblad inkoper'!$I$16,B89&gt;'Invulblad inkoper'!$F$15,'Invulblad inkoper'!$I$15,B89&gt;'Invulblad inkoper'!$F$14,'Invulblad inkoper'!$I$14)</f>
        <v>0</v>
      </c>
      <c r="D89" s="242">
        <f>IF((B89/100)&gt;'Resultaat fictieve meerwaarde'!$G$26,0,1)</f>
        <v>0</v>
      </c>
      <c r="E89" s="245">
        <f t="shared" si="2"/>
        <v>0</v>
      </c>
      <c r="G89" s="251">
        <v>85</v>
      </c>
      <c r="H89" s="243" cm="1">
        <f t="array" ref="H89">_xlfn.IFS(G89&gt;'Invulblad inkoper'!$F$23,'Invulblad inkoper'!$I$23,G89&gt;'Invulblad inkoper'!$F$22,'Invulblad inkoper'!$I$22,G89&gt;'Invulblad inkoper'!$F$21,'Invulblad inkoper'!$I$21)</f>
        <v>0</v>
      </c>
      <c r="I89" s="308">
        <f>IF((G89/100)&gt;'Resultaat fictieve meerwaarde'!$G$46,0,1)</f>
        <v>0</v>
      </c>
      <c r="J89" s="245">
        <f t="shared" si="3"/>
        <v>0</v>
      </c>
      <c r="K89" s="253"/>
    </row>
    <row r="90" spans="2:11">
      <c r="B90" s="251">
        <v>86</v>
      </c>
      <c r="C90" s="243" cm="1">
        <f t="array" ref="C90">_xlfn.IFS(B90&gt;'Invulblad inkoper'!$F$16,'Invulblad inkoper'!$I$16,B90&gt;'Invulblad inkoper'!$F$15,'Invulblad inkoper'!$I$15,B90&gt;'Invulblad inkoper'!$F$14,'Invulblad inkoper'!$I$14)</f>
        <v>0</v>
      </c>
      <c r="D90" s="242">
        <f>IF((B90/100)&gt;'Resultaat fictieve meerwaarde'!$G$26,0,1)</f>
        <v>0</v>
      </c>
      <c r="E90" s="245">
        <f t="shared" si="2"/>
        <v>0</v>
      </c>
      <c r="G90" s="251">
        <v>86</v>
      </c>
      <c r="H90" s="243" cm="1">
        <f t="array" ref="H90">_xlfn.IFS(G90&gt;'Invulblad inkoper'!$F$23,'Invulblad inkoper'!$I$23,G90&gt;'Invulblad inkoper'!$F$22,'Invulblad inkoper'!$I$22,G90&gt;'Invulblad inkoper'!$F$21,'Invulblad inkoper'!$I$21)</f>
        <v>0</v>
      </c>
      <c r="I90" s="308">
        <f>IF((G90/100)&gt;'Resultaat fictieve meerwaarde'!$G$46,0,1)</f>
        <v>0</v>
      </c>
      <c r="J90" s="245">
        <f t="shared" si="3"/>
        <v>0</v>
      </c>
      <c r="K90" s="253"/>
    </row>
    <row r="91" spans="2:11">
      <c r="B91" s="251">
        <v>87</v>
      </c>
      <c r="C91" s="243" cm="1">
        <f t="array" ref="C91">_xlfn.IFS(B91&gt;'Invulblad inkoper'!$F$16,'Invulblad inkoper'!$I$16,B91&gt;'Invulblad inkoper'!$F$15,'Invulblad inkoper'!$I$15,B91&gt;'Invulblad inkoper'!$F$14,'Invulblad inkoper'!$I$14)</f>
        <v>0</v>
      </c>
      <c r="D91" s="242">
        <f>IF((B91/100)&gt;'Resultaat fictieve meerwaarde'!$G$26,0,1)</f>
        <v>0</v>
      </c>
      <c r="E91" s="245">
        <f t="shared" si="2"/>
        <v>0</v>
      </c>
      <c r="G91" s="251">
        <v>87</v>
      </c>
      <c r="H91" s="243" cm="1">
        <f t="array" ref="H91">_xlfn.IFS(G91&gt;'Invulblad inkoper'!$F$23,'Invulblad inkoper'!$I$23,G91&gt;'Invulblad inkoper'!$F$22,'Invulblad inkoper'!$I$22,G91&gt;'Invulblad inkoper'!$F$21,'Invulblad inkoper'!$I$21)</f>
        <v>0</v>
      </c>
      <c r="I91" s="308">
        <f>IF((G91/100)&gt;'Resultaat fictieve meerwaarde'!$G$46,0,1)</f>
        <v>0</v>
      </c>
      <c r="J91" s="245">
        <f t="shared" si="3"/>
        <v>0</v>
      </c>
      <c r="K91" s="253"/>
    </row>
    <row r="92" spans="2:11">
      <c r="B92" s="251">
        <v>88</v>
      </c>
      <c r="C92" s="243" cm="1">
        <f t="array" ref="C92">_xlfn.IFS(B92&gt;'Invulblad inkoper'!$F$16,'Invulblad inkoper'!$I$16,B92&gt;'Invulblad inkoper'!$F$15,'Invulblad inkoper'!$I$15,B92&gt;'Invulblad inkoper'!$F$14,'Invulblad inkoper'!$I$14)</f>
        <v>0</v>
      </c>
      <c r="D92" s="242">
        <f>IF((B92/100)&gt;'Resultaat fictieve meerwaarde'!$G$26,0,1)</f>
        <v>0</v>
      </c>
      <c r="E92" s="245">
        <f t="shared" si="2"/>
        <v>0</v>
      </c>
      <c r="G92" s="251">
        <v>88</v>
      </c>
      <c r="H92" s="243" cm="1">
        <f t="array" ref="H92">_xlfn.IFS(G92&gt;'Invulblad inkoper'!$F$23,'Invulblad inkoper'!$I$23,G92&gt;'Invulblad inkoper'!$F$22,'Invulblad inkoper'!$I$22,G92&gt;'Invulblad inkoper'!$F$21,'Invulblad inkoper'!$I$21)</f>
        <v>0</v>
      </c>
      <c r="I92" s="308">
        <f>IF((G92/100)&gt;'Resultaat fictieve meerwaarde'!$G$46,0,1)</f>
        <v>0</v>
      </c>
      <c r="J92" s="245">
        <f t="shared" si="3"/>
        <v>0</v>
      </c>
      <c r="K92" s="253"/>
    </row>
    <row r="93" spans="2:11">
      <c r="B93" s="251">
        <v>89</v>
      </c>
      <c r="C93" s="243" cm="1">
        <f t="array" ref="C93">_xlfn.IFS(B93&gt;'Invulblad inkoper'!$F$16,'Invulblad inkoper'!$I$16,B93&gt;'Invulblad inkoper'!$F$15,'Invulblad inkoper'!$I$15,B93&gt;'Invulblad inkoper'!$F$14,'Invulblad inkoper'!$I$14)</f>
        <v>0</v>
      </c>
      <c r="D93" s="242">
        <f>IF((B93/100)&gt;'Resultaat fictieve meerwaarde'!$G$26,0,1)</f>
        <v>0</v>
      </c>
      <c r="E93" s="245">
        <f t="shared" si="2"/>
        <v>0</v>
      </c>
      <c r="G93" s="251">
        <v>89</v>
      </c>
      <c r="H93" s="243" cm="1">
        <f t="array" ref="H93">_xlfn.IFS(G93&gt;'Invulblad inkoper'!$F$23,'Invulblad inkoper'!$I$23,G93&gt;'Invulblad inkoper'!$F$22,'Invulblad inkoper'!$I$22,G93&gt;'Invulblad inkoper'!$F$21,'Invulblad inkoper'!$I$21)</f>
        <v>0</v>
      </c>
      <c r="I93" s="308">
        <f>IF((G93/100)&gt;'Resultaat fictieve meerwaarde'!$G$46,0,1)</f>
        <v>0</v>
      </c>
      <c r="J93" s="245">
        <f t="shared" si="3"/>
        <v>0</v>
      </c>
      <c r="K93" s="253"/>
    </row>
    <row r="94" spans="2:11">
      <c r="B94" s="251">
        <v>90</v>
      </c>
      <c r="C94" s="243" cm="1">
        <f t="array" ref="C94">_xlfn.IFS(B94&gt;'Invulblad inkoper'!$F$16,'Invulblad inkoper'!$I$16,B94&gt;'Invulblad inkoper'!$F$15,'Invulblad inkoper'!$I$15,B94&gt;'Invulblad inkoper'!$F$14,'Invulblad inkoper'!$I$14)</f>
        <v>0</v>
      </c>
      <c r="D94" s="242">
        <f>IF((B94/100)&gt;'Resultaat fictieve meerwaarde'!$G$26,0,1)</f>
        <v>0</v>
      </c>
      <c r="E94" s="245">
        <f t="shared" si="2"/>
        <v>0</v>
      </c>
      <c r="G94" s="251">
        <v>90</v>
      </c>
      <c r="H94" s="243" cm="1">
        <f t="array" ref="H94">_xlfn.IFS(G94&gt;'Invulblad inkoper'!$F$23,'Invulblad inkoper'!$I$23,G94&gt;'Invulblad inkoper'!$F$22,'Invulblad inkoper'!$I$22,G94&gt;'Invulblad inkoper'!$F$21,'Invulblad inkoper'!$I$21)</f>
        <v>0</v>
      </c>
      <c r="I94" s="308">
        <f>IF((G94/100)&gt;'Resultaat fictieve meerwaarde'!$G$46,0,1)</f>
        <v>0</v>
      </c>
      <c r="J94" s="245">
        <f t="shared" si="3"/>
        <v>0</v>
      </c>
      <c r="K94" s="253"/>
    </row>
    <row r="95" spans="2:11">
      <c r="B95" s="251">
        <v>91</v>
      </c>
      <c r="C95" s="243" cm="1">
        <f t="array" ref="C95">_xlfn.IFS(B95&gt;'Invulblad inkoper'!$F$16,'Invulblad inkoper'!$I$16,B95&gt;'Invulblad inkoper'!$F$15,'Invulblad inkoper'!$I$15,B95&gt;'Invulblad inkoper'!$F$14,'Invulblad inkoper'!$I$14)</f>
        <v>0</v>
      </c>
      <c r="D95" s="242">
        <f>IF((B95/100)&gt;'Resultaat fictieve meerwaarde'!$G$26,0,1)</f>
        <v>0</v>
      </c>
      <c r="E95" s="245">
        <f t="shared" si="2"/>
        <v>0</v>
      </c>
      <c r="G95" s="251">
        <v>91</v>
      </c>
      <c r="H95" s="243" cm="1">
        <f t="array" ref="H95">_xlfn.IFS(G95&gt;'Invulblad inkoper'!$F$23,'Invulblad inkoper'!$I$23,G95&gt;'Invulblad inkoper'!$F$22,'Invulblad inkoper'!$I$22,G95&gt;'Invulblad inkoper'!$F$21,'Invulblad inkoper'!$I$21)</f>
        <v>0</v>
      </c>
      <c r="I95" s="308">
        <f>IF((G95/100)&gt;'Resultaat fictieve meerwaarde'!$G$46,0,1)</f>
        <v>0</v>
      </c>
      <c r="J95" s="245">
        <f t="shared" si="3"/>
        <v>0</v>
      </c>
      <c r="K95" s="253"/>
    </row>
    <row r="96" spans="2:11">
      <c r="B96" s="251">
        <v>92</v>
      </c>
      <c r="C96" s="243" cm="1">
        <f t="array" ref="C96">_xlfn.IFS(B96&gt;'Invulblad inkoper'!$F$16,'Invulblad inkoper'!$I$16,B96&gt;'Invulblad inkoper'!$F$15,'Invulblad inkoper'!$I$15,B96&gt;'Invulblad inkoper'!$F$14,'Invulblad inkoper'!$I$14)</f>
        <v>0</v>
      </c>
      <c r="D96" s="242">
        <f>IF((B96/100)&gt;'Resultaat fictieve meerwaarde'!$G$26,0,1)</f>
        <v>0</v>
      </c>
      <c r="E96" s="245">
        <f t="shared" si="2"/>
        <v>0</v>
      </c>
      <c r="G96" s="251">
        <v>92</v>
      </c>
      <c r="H96" s="243" cm="1">
        <f t="array" ref="H96">_xlfn.IFS(G96&gt;'Invulblad inkoper'!$F$23,'Invulblad inkoper'!$I$23,G96&gt;'Invulblad inkoper'!$F$22,'Invulblad inkoper'!$I$22,G96&gt;'Invulblad inkoper'!$F$21,'Invulblad inkoper'!$I$21)</f>
        <v>0</v>
      </c>
      <c r="I96" s="308">
        <f>IF((G96/100)&gt;'Resultaat fictieve meerwaarde'!$G$46,0,1)</f>
        <v>0</v>
      </c>
      <c r="J96" s="245">
        <f t="shared" si="3"/>
        <v>0</v>
      </c>
      <c r="K96" s="253"/>
    </row>
    <row r="97" spans="2:11">
      <c r="B97" s="251">
        <v>93</v>
      </c>
      <c r="C97" s="243" cm="1">
        <f t="array" ref="C97">_xlfn.IFS(B97&gt;'Invulblad inkoper'!$F$16,'Invulblad inkoper'!$I$16,B97&gt;'Invulblad inkoper'!$F$15,'Invulblad inkoper'!$I$15,B97&gt;'Invulblad inkoper'!$F$14,'Invulblad inkoper'!$I$14)</f>
        <v>0</v>
      </c>
      <c r="D97" s="242">
        <f>IF((B97/100)&gt;'Resultaat fictieve meerwaarde'!$G$26,0,1)</f>
        <v>0</v>
      </c>
      <c r="E97" s="245">
        <f t="shared" si="2"/>
        <v>0</v>
      </c>
      <c r="G97" s="251">
        <v>93</v>
      </c>
      <c r="H97" s="243" cm="1">
        <f t="array" ref="H97">_xlfn.IFS(G97&gt;'Invulblad inkoper'!$F$23,'Invulblad inkoper'!$I$23,G97&gt;'Invulblad inkoper'!$F$22,'Invulblad inkoper'!$I$22,G97&gt;'Invulblad inkoper'!$F$21,'Invulblad inkoper'!$I$21)</f>
        <v>0</v>
      </c>
      <c r="I97" s="308">
        <f>IF((G97/100)&gt;'Resultaat fictieve meerwaarde'!$G$46,0,1)</f>
        <v>0</v>
      </c>
      <c r="J97" s="245">
        <f t="shared" si="3"/>
        <v>0</v>
      </c>
      <c r="K97" s="253"/>
    </row>
    <row r="98" spans="2:11">
      <c r="B98" s="251">
        <v>94</v>
      </c>
      <c r="C98" s="243" cm="1">
        <f t="array" ref="C98">_xlfn.IFS(B98&gt;'Invulblad inkoper'!$F$16,'Invulblad inkoper'!$I$16,B98&gt;'Invulblad inkoper'!$F$15,'Invulblad inkoper'!$I$15,B98&gt;'Invulblad inkoper'!$F$14,'Invulblad inkoper'!$I$14)</f>
        <v>0</v>
      </c>
      <c r="D98" s="242">
        <f>IF((B98/100)&gt;'Resultaat fictieve meerwaarde'!$G$26,0,1)</f>
        <v>0</v>
      </c>
      <c r="E98" s="245">
        <f t="shared" si="2"/>
        <v>0</v>
      </c>
      <c r="G98" s="251">
        <v>94</v>
      </c>
      <c r="H98" s="243" cm="1">
        <f t="array" ref="H98">_xlfn.IFS(G98&gt;'Invulblad inkoper'!$F$23,'Invulblad inkoper'!$I$23,G98&gt;'Invulblad inkoper'!$F$22,'Invulblad inkoper'!$I$22,G98&gt;'Invulblad inkoper'!$F$21,'Invulblad inkoper'!$I$21)</f>
        <v>0</v>
      </c>
      <c r="I98" s="308">
        <f>IF((G98/100)&gt;'Resultaat fictieve meerwaarde'!$G$46,0,1)</f>
        <v>0</v>
      </c>
      <c r="J98" s="245">
        <f t="shared" si="3"/>
        <v>0</v>
      </c>
      <c r="K98" s="253"/>
    </row>
    <row r="99" spans="2:11">
      <c r="B99" s="251">
        <v>95</v>
      </c>
      <c r="C99" s="243" cm="1">
        <f t="array" ref="C99">_xlfn.IFS(B99&gt;'Invulblad inkoper'!$F$16,'Invulblad inkoper'!$I$16,B99&gt;'Invulblad inkoper'!$F$15,'Invulblad inkoper'!$I$15,B99&gt;'Invulblad inkoper'!$F$14,'Invulblad inkoper'!$I$14)</f>
        <v>0</v>
      </c>
      <c r="D99" s="242">
        <f>IF((B99/100)&gt;'Resultaat fictieve meerwaarde'!$G$26,0,1)</f>
        <v>0</v>
      </c>
      <c r="E99" s="245">
        <f t="shared" si="2"/>
        <v>0</v>
      </c>
      <c r="G99" s="251">
        <v>95</v>
      </c>
      <c r="H99" s="243" cm="1">
        <f t="array" ref="H99">_xlfn.IFS(G99&gt;'Invulblad inkoper'!$F$23,'Invulblad inkoper'!$I$23,G99&gt;'Invulblad inkoper'!$F$22,'Invulblad inkoper'!$I$22,G99&gt;'Invulblad inkoper'!$F$21,'Invulblad inkoper'!$I$21)</f>
        <v>0</v>
      </c>
      <c r="I99" s="308">
        <f>IF((G99/100)&gt;'Resultaat fictieve meerwaarde'!$G$46,0,1)</f>
        <v>0</v>
      </c>
      <c r="J99" s="245">
        <f t="shared" si="3"/>
        <v>0</v>
      </c>
      <c r="K99" s="253"/>
    </row>
    <row r="100" spans="2:11">
      <c r="B100" s="251">
        <v>96</v>
      </c>
      <c r="C100" s="243" cm="1">
        <f t="array" ref="C100">_xlfn.IFS(B100&gt;'Invulblad inkoper'!$F$16,'Invulblad inkoper'!$I$16,B100&gt;'Invulblad inkoper'!$F$15,'Invulblad inkoper'!$I$15,B100&gt;'Invulblad inkoper'!$F$14,'Invulblad inkoper'!$I$14)</f>
        <v>0</v>
      </c>
      <c r="D100" s="242">
        <f>IF((B100/100)&gt;'Resultaat fictieve meerwaarde'!$G$26,0,1)</f>
        <v>0</v>
      </c>
      <c r="E100" s="245">
        <f t="shared" si="2"/>
        <v>0</v>
      </c>
      <c r="G100" s="251">
        <v>96</v>
      </c>
      <c r="H100" s="243" cm="1">
        <f t="array" ref="H100">_xlfn.IFS(G100&gt;'Invulblad inkoper'!$F$23,'Invulblad inkoper'!$I$23,G100&gt;'Invulblad inkoper'!$F$22,'Invulblad inkoper'!$I$22,G100&gt;'Invulblad inkoper'!$F$21,'Invulblad inkoper'!$I$21)</f>
        <v>0</v>
      </c>
      <c r="I100" s="308">
        <f>IF((G100/100)&gt;'Resultaat fictieve meerwaarde'!$G$46,0,1)</f>
        <v>0</v>
      </c>
      <c r="J100" s="245">
        <f t="shared" si="3"/>
        <v>0</v>
      </c>
      <c r="K100" s="253"/>
    </row>
    <row r="101" spans="2:11">
      <c r="B101" s="251">
        <v>97</v>
      </c>
      <c r="C101" s="243" cm="1">
        <f t="array" ref="C101">_xlfn.IFS(B101&gt;'Invulblad inkoper'!$F$16,'Invulblad inkoper'!$I$16,B101&gt;'Invulblad inkoper'!$F$15,'Invulblad inkoper'!$I$15,B101&gt;'Invulblad inkoper'!$F$14,'Invulblad inkoper'!$I$14)</f>
        <v>0</v>
      </c>
      <c r="D101" s="242">
        <f>IF((B101/100)&gt;'Resultaat fictieve meerwaarde'!$G$26,0,1)</f>
        <v>0</v>
      </c>
      <c r="E101" s="245">
        <f t="shared" si="2"/>
        <v>0</v>
      </c>
      <c r="G101" s="251">
        <v>97</v>
      </c>
      <c r="H101" s="243" cm="1">
        <f t="array" ref="H101">_xlfn.IFS(G101&gt;'Invulblad inkoper'!$F$23,'Invulblad inkoper'!$I$23,G101&gt;'Invulblad inkoper'!$F$22,'Invulblad inkoper'!$I$22,G101&gt;'Invulblad inkoper'!$F$21,'Invulblad inkoper'!$I$21)</f>
        <v>0</v>
      </c>
      <c r="I101" s="308">
        <f>IF((G101/100)&gt;'Resultaat fictieve meerwaarde'!$G$46,0,1)</f>
        <v>0</v>
      </c>
      <c r="J101" s="245">
        <f t="shared" si="3"/>
        <v>0</v>
      </c>
      <c r="K101" s="253"/>
    </row>
    <row r="102" spans="2:11">
      <c r="B102" s="251">
        <v>98</v>
      </c>
      <c r="C102" s="243" cm="1">
        <f t="array" ref="C102">_xlfn.IFS(B102&gt;'Invulblad inkoper'!$F$16,'Invulblad inkoper'!$I$16,B102&gt;'Invulblad inkoper'!$F$15,'Invulblad inkoper'!$I$15,B102&gt;'Invulblad inkoper'!$F$14,'Invulblad inkoper'!$I$14)</f>
        <v>0</v>
      </c>
      <c r="D102" s="242">
        <f>IF((B102/100)&gt;'Resultaat fictieve meerwaarde'!$G$26,0,1)</f>
        <v>0</v>
      </c>
      <c r="E102" s="245">
        <f t="shared" si="2"/>
        <v>0</v>
      </c>
      <c r="G102" s="251">
        <v>98</v>
      </c>
      <c r="H102" s="243" cm="1">
        <f t="array" ref="H102">_xlfn.IFS(G102&gt;'Invulblad inkoper'!$F$23,'Invulblad inkoper'!$I$23,G102&gt;'Invulblad inkoper'!$F$22,'Invulblad inkoper'!$I$22,G102&gt;'Invulblad inkoper'!$F$21,'Invulblad inkoper'!$I$21)</f>
        <v>0</v>
      </c>
      <c r="I102" s="308">
        <f>IF((G102/100)&gt;'Resultaat fictieve meerwaarde'!$G$46,0,1)</f>
        <v>0</v>
      </c>
      <c r="J102" s="245">
        <f t="shared" si="3"/>
        <v>0</v>
      </c>
      <c r="K102" s="253"/>
    </row>
    <row r="103" spans="2:11">
      <c r="B103" s="251">
        <v>99</v>
      </c>
      <c r="C103" s="243" cm="1">
        <f t="array" ref="C103">_xlfn.IFS(B103&gt;'Invulblad inkoper'!$F$16,'Invulblad inkoper'!$I$16,B103&gt;'Invulblad inkoper'!$F$15,'Invulblad inkoper'!$I$15,B103&gt;'Invulblad inkoper'!$F$14,'Invulblad inkoper'!$I$14)</f>
        <v>0</v>
      </c>
      <c r="D103" s="242">
        <f>IF((B103/100)&gt;'Resultaat fictieve meerwaarde'!$G$26,0,1)</f>
        <v>0</v>
      </c>
      <c r="E103" s="245">
        <f t="shared" si="2"/>
        <v>0</v>
      </c>
      <c r="G103" s="251">
        <v>99</v>
      </c>
      <c r="H103" s="243" cm="1">
        <f t="array" ref="H103">_xlfn.IFS(G103&gt;'Invulblad inkoper'!$F$23,'Invulblad inkoper'!$I$23,G103&gt;'Invulblad inkoper'!$F$22,'Invulblad inkoper'!$I$22,G103&gt;'Invulblad inkoper'!$F$21,'Invulblad inkoper'!$I$21)</f>
        <v>0</v>
      </c>
      <c r="I103" s="308">
        <f>IF((G103/100)&gt;'Resultaat fictieve meerwaarde'!$G$46,0,1)</f>
        <v>0</v>
      </c>
      <c r="J103" s="245">
        <f t="shared" si="3"/>
        <v>0</v>
      </c>
      <c r="K103" s="253"/>
    </row>
    <row r="104" spans="2:11">
      <c r="B104" s="251">
        <v>100</v>
      </c>
      <c r="C104" s="243" cm="1">
        <f t="array" ref="C104">_xlfn.IFS(B104&gt;'Invulblad inkoper'!$F$16,'Invulblad inkoper'!$I$16,B104&gt;'Invulblad inkoper'!$F$15,'Invulblad inkoper'!$I$15,B104&gt;'Invulblad inkoper'!$F$14,'Invulblad inkoper'!$I$14)</f>
        <v>0</v>
      </c>
      <c r="D104" s="242">
        <f>IF((B104/100)&gt;'Resultaat fictieve meerwaarde'!$G$26,0,1)</f>
        <v>0</v>
      </c>
      <c r="E104" s="245">
        <f t="shared" si="2"/>
        <v>0</v>
      </c>
      <c r="G104" s="251">
        <v>100</v>
      </c>
      <c r="H104" s="243" cm="1">
        <f t="array" ref="H104">_xlfn.IFS(G104&gt;'Invulblad inkoper'!$F$23,'Invulblad inkoper'!$I$23,G104&gt;'Invulblad inkoper'!$F$22,'Invulblad inkoper'!$I$22,G104&gt;'Invulblad inkoper'!$F$21,'Invulblad inkoper'!$I$21)</f>
        <v>0</v>
      </c>
      <c r="I104" s="308">
        <f>IF((G104/100)&gt;'Resultaat fictieve meerwaarde'!$G$46,0,1)</f>
        <v>0</v>
      </c>
      <c r="J104" s="245">
        <f>H104*I104</f>
        <v>0</v>
      </c>
      <c r="K104" s="253"/>
    </row>
    <row r="105" spans="2:11" ht="15.75" thickBot="1">
      <c r="B105" s="244" t="s">
        <v>275</v>
      </c>
      <c r="C105" s="252">
        <f>SUM(C5:C104)</f>
        <v>0</v>
      </c>
      <c r="D105" s="252"/>
      <c r="E105" s="246">
        <f>SUM(E5:E104)</f>
        <v>0</v>
      </c>
      <c r="G105" s="244" t="s">
        <v>275</v>
      </c>
      <c r="H105" s="252">
        <f>SUM(H5:H104)</f>
        <v>0</v>
      </c>
      <c r="I105" s="252"/>
      <c r="J105" s="246">
        <f>SUM(J5:J104)</f>
        <v>0</v>
      </c>
      <c r="K105" s="254"/>
    </row>
    <row r="106" spans="2:11" ht="20.65" customHeight="1" thickBot="1">
      <c r="B106" s="499" t="s">
        <v>270</v>
      </c>
      <c r="C106" s="500"/>
      <c r="D106" s="500"/>
      <c r="E106" s="501"/>
      <c r="G106" s="499" t="s">
        <v>271</v>
      </c>
      <c r="H106" s="500"/>
      <c r="I106" s="500"/>
      <c r="J106" s="501"/>
      <c r="K106" s="269"/>
    </row>
  </sheetData>
  <mergeCells count="4">
    <mergeCell ref="B3:E3"/>
    <mergeCell ref="G3:J3"/>
    <mergeCell ref="G106:J106"/>
    <mergeCell ref="B106:E106"/>
  </mergeCells>
  <conditionalFormatting sqref="C105">
    <cfRule type="cellIs" dxfId="1" priority="3" operator="notEqual">
      <formula>100</formula>
    </cfRule>
  </conditionalFormatting>
  <conditionalFormatting sqref="H105">
    <cfRule type="cellIs" dxfId="0" priority="2" operator="notEqual">
      <formula>100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47F7A477372549BF4B754423CBBE33" ma:contentTypeVersion="3" ma:contentTypeDescription="Een nieuw document maken." ma:contentTypeScope="" ma:versionID="a71443b7891db85f3df9c6178307e3d2">
  <xsd:schema xmlns:xsd="http://www.w3.org/2001/XMLSchema" xmlns:xs="http://www.w3.org/2001/XMLSchema" xmlns:p="http://schemas.microsoft.com/office/2006/metadata/properties" xmlns:ns2="c69ccbcd-2d96-4540-a9f8-a04432c1ae6a" targetNamespace="http://schemas.microsoft.com/office/2006/metadata/properties" ma:root="true" ma:fieldsID="9bfe3572b4e1f227fe28d4ad580a03df" ns2:_="">
    <xsd:import namespace="c69ccbcd-2d96-4540-a9f8-a04432c1ae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ccbcd-2d96-4540-a9f8-a04432c1ae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C73C3B-A4ED-425E-BDE3-22A25CA10704}"/>
</file>

<file path=customXml/itemProps2.xml><?xml version="1.0" encoding="utf-8"?>
<ds:datastoreItem xmlns:ds="http://schemas.openxmlformats.org/officeDocument/2006/customXml" ds:itemID="{8FF29C01-931F-4E9C-B012-4CD8EE32A7C4}"/>
</file>

<file path=customXml/itemProps3.xml><?xml version="1.0" encoding="utf-8"?>
<ds:datastoreItem xmlns:ds="http://schemas.openxmlformats.org/officeDocument/2006/customXml" ds:itemID="{E9C4BC82-6445-4A66-806C-B3CCCDBCA8BB}"/>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Romy Tilleman</cp:lastModifiedBy>
  <cp:revision/>
  <dcterms:created xsi:type="dcterms:W3CDTF">2020-05-26T14:06:55Z</dcterms:created>
  <dcterms:modified xsi:type="dcterms:W3CDTF">2026-06-22T11:54:37Z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0x0101000347F7A477372549BF4B754423CBBE33</vt:lpwstr>
  </property>
  <property fmtid="{D5CDD505-2E9C-101B-9397-08002B2CF9AE}" pid="3" name="MediaServiceImageTags">
    <vt:lpwstr/>
  </property>
  <property fmtid="{D5CDD505-2E9C-101B-9397-08002B2CF9AE}" pid="4" name="_dlc_DocIdItemGuid">
    <vt:lpwstr>87f66430-6d69-4d30-bb15-2f05cee76ba8</vt:lpwstr>
  </property>
  <property fmtid="{D5CDD505-2E9C-101B-9397-08002B2CF9AE}" pid="5" name="lcf76f155ced4ddcb4097134ff3c332f">
    <vt:lpwstr/>
  </property>
  <property fmtid="{D5CDD505-2E9C-101B-9397-08002B2CF9AE}" pid="6" name="TaxCatchAll">
    <vt:lpwstr/>
  </property>
  <property fmtid="{D5CDD505-2E9C-101B-9397-08002B2CF9AE}" pid="7" name="xd_ProgID">
    <vt:lpwstr/>
  </property>
  <property fmtid="{D5CDD505-2E9C-101B-9397-08002B2CF9AE}" pid="8" name="_dlc_DocId">
    <vt:lpwstr>WRIJPROJECT-1316529872-10911</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_dlc_DocIdUrl">
    <vt:lpwstr>https://wrij.sharepoint.com/sites/011INT81243/_layouts/15/DocIdRedir.aspx?ID=WRIJPROJECT-1316529872-10911, WRIJPROJECT-1316529872-10911</vt:lpwstr>
  </property>
  <property fmtid="{D5CDD505-2E9C-101B-9397-08002B2CF9AE}" pid="16" name="xd_Signature">
    <vt:bool>false</vt:bool>
  </property>
</Properties>
</file>