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ergiemakelaar.sharepoint.com/Gedeelde  documenten/Kantoor/Klanten/Stichting BOOR_0177/Offertes/Aanbestedingen/Elektriciteit/2027-2029/"/>
    </mc:Choice>
  </mc:AlternateContent>
  <xr:revisionPtr revIDLastSave="6" documentId="13_ncr:1_{740765C5-F213-4C2D-B2F9-BFAC5261CDD0}" xr6:coauthVersionLast="47" xr6:coauthVersionMax="47" xr10:uidLastSave="{3D88BFCB-8D89-4B0A-833D-3388EBBA0037}"/>
  <bookViews>
    <workbookView xWindow="-28920" yWindow="-2070" windowWidth="29040" windowHeight="15720" xr2:uid="{00000000-000D-0000-FFFF-FFFF00000000}"/>
  </bookViews>
  <sheets>
    <sheet name="prijzenblad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5" i="2" l="1"/>
  <c r="I45" i="2"/>
  <c r="H45" i="2"/>
  <c r="G45" i="2"/>
  <c r="F45" i="2"/>
  <c r="E45" i="2"/>
  <c r="J29" i="2"/>
  <c r="J47" i="2"/>
  <c r="J44" i="2"/>
  <c r="I44" i="2"/>
  <c r="G44" i="2"/>
  <c r="E44" i="2"/>
  <c r="H44" i="2"/>
  <c r="F44" i="2"/>
  <c r="D25" i="2"/>
  <c r="F23" i="2"/>
  <c r="J38" i="2"/>
  <c r="H23" i="2" l="1"/>
  <c r="J23" i="2" s="1"/>
  <c r="D20" i="2"/>
  <c r="F19" i="2"/>
  <c r="D8" i="2"/>
  <c r="F11" i="2"/>
  <c r="F7" i="2"/>
  <c r="F8" i="2" l="1"/>
  <c r="F20" i="2"/>
  <c r="F21" i="2" s="1"/>
  <c r="F25" i="2" s="1"/>
  <c r="H19" i="2"/>
  <c r="J19" i="2" s="1"/>
  <c r="H7" i="2"/>
  <c r="J7" i="2"/>
  <c r="H11" i="2"/>
  <c r="J11" i="2" s="1"/>
  <c r="H8" i="2" l="1"/>
  <c r="H20" i="2"/>
  <c r="J20" i="2"/>
  <c r="H21" i="2"/>
  <c r="H25" i="2" s="1"/>
  <c r="J25" i="2" s="1"/>
  <c r="F9" i="2"/>
  <c r="F13" i="2" s="1"/>
  <c r="J27" i="2" l="1"/>
  <c r="H9" i="2"/>
  <c r="H13" i="2" s="1"/>
  <c r="J13" i="2" s="1"/>
  <c r="J15" i="2" s="1"/>
  <c r="J8" i="2"/>
  <c r="J49" i="2" l="1"/>
  <c r="J36" i="2" l="1"/>
  <c r="J51" i="2" s="1"/>
  <c r="J54" i="2" s="1"/>
</calcChain>
</file>

<file path=xl/sharedStrings.xml><?xml version="1.0" encoding="utf-8"?>
<sst xmlns="http://schemas.openxmlformats.org/spreadsheetml/2006/main" count="105" uniqueCount="69">
  <si>
    <t>Invulformulier Prijzen en Services  (Bijlage 4)</t>
  </si>
  <si>
    <t>Volume t.b.v. weging</t>
  </si>
  <si>
    <t>[€/MWh]</t>
  </si>
  <si>
    <t>Totalen</t>
  </si>
  <si>
    <t xml:space="preserve"> </t>
  </si>
  <si>
    <t>NB: in de "Opslag" zijn inbegrepen de kosten voor shaping, onbalans en handling</t>
  </si>
  <si>
    <t>Teruglevering, onbalans en handling fee (alle Deelnemers)</t>
  </si>
  <si>
    <t xml:space="preserve">Max. aantal </t>
  </si>
  <si>
    <t xml:space="preserve">Akkoord </t>
  </si>
  <si>
    <t>Aantal punten</t>
  </si>
  <si>
    <t>punten</t>
  </si>
  <si>
    <t>Inschrijver J/N</t>
  </si>
  <si>
    <t>toegekend</t>
  </si>
  <si>
    <t>Na voorlopige gunning kan er ter verificatie aanvullende toelichting worden gevraagd met betrekking tot uw antwoorden op deze vragen (wensen)</t>
  </si>
  <si>
    <t>Totaal aantal punten o.b.v. Toeslag totaal en Wensen</t>
  </si>
  <si>
    <t>Door Inschrijver in te vullen waarden</t>
  </si>
  <si>
    <t xml:space="preserve">Tenaamstelling Inschrijver: </t>
  </si>
  <si>
    <t>KvK nummer:</t>
  </si>
  <si>
    <t>Datum:</t>
  </si>
  <si>
    <t>Plaats:</t>
  </si>
  <si>
    <t>Naam tekenbevoegde:</t>
  </si>
  <si>
    <t>Functie:</t>
  </si>
  <si>
    <t>Handtekening</t>
  </si>
  <si>
    <t>2027 [MWh]</t>
  </si>
  <si>
    <t>Fee 2027</t>
  </si>
  <si>
    <t>2028 [MWh]</t>
  </si>
  <si>
    <t>Fee 2028</t>
  </si>
  <si>
    <t>Fee 2029</t>
  </si>
  <si>
    <t>2029 [MWh]</t>
  </si>
  <si>
    <t>Totaal fee 2027 t/m 2029</t>
  </si>
  <si>
    <t>Prijs voor GvO's NL wind/zon/waterkracht</t>
  </si>
  <si>
    <t>Toeslag totaal: Som handling fees en risico premies 2027-2029</t>
  </si>
  <si>
    <t>(door AD in te vullen)</t>
  </si>
  <si>
    <t>Opslag Levering Hoogtarief</t>
  </si>
  <si>
    <t>Opslag Levering Laagtarief</t>
  </si>
  <si>
    <r>
      <t xml:space="preserve">2.3.2. Transparantie in uitvoering prijsfixaties.                                                                   </t>
    </r>
    <r>
      <rPr>
        <i/>
        <sz val="11"/>
        <color theme="1"/>
        <rFont val="Calibri"/>
        <family val="2"/>
        <scheme val="minor"/>
      </rPr>
      <t xml:space="preserve">U faciliteert prijsfixaties o.b.v. End of Day notering volgens www.theice.com       </t>
    </r>
    <r>
      <rPr>
        <sz val="11"/>
        <color theme="1"/>
        <rFont val="Calibri"/>
        <family val="2"/>
        <scheme val="minor"/>
      </rPr>
      <t>Indien u een spread tabel hanteert dient deze als bijlage bij uw inschrijving te worden geupload</t>
    </r>
  </si>
  <si>
    <t>Balanceringsverantwoordelijkheid, Levering en Teruglevering bij de aanbesteding elektriciteit Stichting BOOR
van elektriciteit en diensten ten behoeve van 
De Gezamenlijke Waterbedrijven</t>
  </si>
  <si>
    <t>2.3.1. Vervallen klikbeperking.                                                                                            Geen limitering op vastleggen van hedgepercentages per kalenderjaar</t>
  </si>
  <si>
    <t>NB: U dient minimaal in te schrijven voor zowel Groep 1 als Groep 2</t>
  </si>
  <si>
    <t>Prijsmethodiek Groep 1</t>
  </si>
  <si>
    <t>Prijsmethodiek Groep 2</t>
  </si>
  <si>
    <t>Totaal punten Wensen (max. 30)</t>
  </si>
  <si>
    <r>
      <t xml:space="preserve">2.3.3.  Verruiming Bandbreedte                                             </t>
    </r>
    <r>
      <rPr>
        <i/>
        <sz val="11"/>
        <color theme="1"/>
        <rFont val="Calibri"/>
        <family val="2"/>
        <scheme val="minor"/>
      </rPr>
      <t xml:space="preserve">         Bij een ruimere bandbreedte zijn er meer punten te verkrijgen -&gt; 10% (2,5 punten), 15% (5 punten) en 20% (volledige 7,5 punten)</t>
    </r>
  </si>
  <si>
    <t>Aantal punten op basis van meest voordelige aanbieding (maximaal 70, toe te kennen door AD)</t>
  </si>
  <si>
    <r>
      <t>Spread tabel</t>
    </r>
    <r>
      <rPr>
        <sz val="10"/>
        <rFont val="Calibri"/>
        <family val="2"/>
        <scheme val="minor"/>
      </rPr>
      <t xml:space="preserve"> t.b.v. fixatie o.b.v. Endex End of Day noteringen</t>
    </r>
  </si>
  <si>
    <t>€/MWh 2027 Base</t>
  </si>
  <si>
    <t>€/MWh 2027 Peak</t>
  </si>
  <si>
    <t>€/MWh 2028 Base</t>
  </si>
  <si>
    <t>€/MWh 2028 Peak</t>
  </si>
  <si>
    <t>€/MWh 2029 Base</t>
  </si>
  <si>
    <t>€/MWh 2029 Peak</t>
  </si>
  <si>
    <t>(indien van toepassing, in te vullen door AD o.b.v. uw inschrijving en bijlagen)</t>
  </si>
  <si>
    <t>Y+1</t>
  </si>
  <si>
    <t>Year</t>
  </si>
  <si>
    <t>Start Date</t>
  </si>
  <si>
    <t>End Date</t>
  </si>
  <si>
    <t>Number of Workdays</t>
  </si>
  <si>
    <t>Hours Total</t>
  </si>
  <si>
    <t>Hours 12h Peak</t>
  </si>
  <si>
    <t>Hours 12h Offpeak</t>
  </si>
  <si>
    <t>Y+2</t>
  </si>
  <si>
    <t>Y+3</t>
  </si>
  <si>
    <t xml:space="preserve">Fixatiekosten / hedgingkosten uit spread tabel End of Day Fixatie </t>
  </si>
  <si>
    <t>offpeak</t>
  </si>
  <si>
    <t>peak</t>
  </si>
  <si>
    <t>Gewogen spreadkosten per MWh *</t>
  </si>
  <si>
    <t xml:space="preserve">Totaal kosten spreads </t>
  </si>
  <si>
    <r>
      <t xml:space="preserve">2.3.5.  Toestaan economisch curtailment op zonproductie
</t>
    </r>
    <r>
      <rPr>
        <i/>
        <sz val="11"/>
        <color theme="1"/>
        <rFont val="Calibri"/>
        <family val="2"/>
        <scheme val="minor"/>
      </rPr>
      <t>Geldt alleen voor groep 2</t>
    </r>
  </si>
  <si>
    <t>Kenmerk: TN 589271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</si>
</sst>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_ * #,##0_ ;_ * \-#,##0_ ;_ * &quot;-&quot;??_ ;_ @_ "/>
    <numFmt numFmtId="166" formatCode="_ * #,##0.000_ ;_ * \-#,##0.000_ ;_ * &quot;-&quot;??_ ;_ @_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 tint="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</cellStyleXfs>
  <cellXfs count="106">
    <xf numFmtId="0" fontId="0" fillId="0" borderId="0" xfId="0"/>
    <xf numFmtId="0" fontId="2" fillId="0" borderId="0" xfId="0" applyFont="1"/>
    <xf numFmtId="165" fontId="0" fillId="0" borderId="0" xfId="2" applyNumberFormat="1" applyFont="1" applyFill="1" applyBorder="1"/>
    <xf numFmtId="165" fontId="0" fillId="0" borderId="1" xfId="2" applyNumberFormat="1" applyFont="1" applyFill="1" applyBorder="1"/>
    <xf numFmtId="164" fontId="0" fillId="0" borderId="1" xfId="1" applyNumberFormat="1" applyFont="1" applyBorder="1"/>
    <xf numFmtId="164" fontId="0" fillId="0" borderId="0" xfId="1" applyNumberFormat="1" applyFont="1" applyBorder="1"/>
    <xf numFmtId="0" fontId="4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4" xfId="0" applyFont="1" applyBorder="1" applyAlignment="1">
      <alignment horizontal="center"/>
    </xf>
    <xf numFmtId="0" fontId="4" fillId="0" borderId="15" xfId="0" applyFont="1" applyBorder="1"/>
    <xf numFmtId="0" fontId="4" fillId="0" borderId="16" xfId="0" applyFont="1" applyBorder="1"/>
    <xf numFmtId="165" fontId="4" fillId="0" borderId="16" xfId="2" applyNumberFormat="1" applyFont="1" applyFill="1" applyBorder="1"/>
    <xf numFmtId="164" fontId="4" fillId="0" borderId="17" xfId="0" applyNumberFormat="1" applyFont="1" applyBorder="1"/>
    <xf numFmtId="165" fontId="0" fillId="0" borderId="19" xfId="2" applyNumberFormat="1" applyFont="1" applyFill="1" applyBorder="1"/>
    <xf numFmtId="164" fontId="0" fillId="0" borderId="19" xfId="1" applyNumberFormat="1" applyFont="1" applyBorder="1"/>
    <xf numFmtId="165" fontId="0" fillId="0" borderId="8" xfId="2" applyNumberFormat="1" applyFont="1" applyFill="1" applyBorder="1"/>
    <xf numFmtId="0" fontId="3" fillId="0" borderId="16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2" fillId="0" borderId="3" xfId="0" applyFont="1" applyBorder="1"/>
    <xf numFmtId="166" fontId="0" fillId="0" borderId="13" xfId="2" applyNumberFormat="1" applyFont="1" applyFill="1" applyBorder="1"/>
    <xf numFmtId="166" fontId="0" fillId="0" borderId="6" xfId="2" applyNumberFormat="1" applyFont="1" applyFill="1" applyBorder="1"/>
    <xf numFmtId="165" fontId="0" fillId="0" borderId="7" xfId="2" applyNumberFormat="1" applyFont="1" applyFill="1" applyBorder="1"/>
    <xf numFmtId="165" fontId="6" fillId="0" borderId="19" xfId="2" applyNumberFormat="1" applyFont="1" applyFill="1" applyBorder="1"/>
    <xf numFmtId="0" fontId="7" fillId="0" borderId="12" xfId="0" applyFont="1" applyBorder="1"/>
    <xf numFmtId="166" fontId="0" fillId="3" borderId="13" xfId="2" applyNumberFormat="1" applyFont="1" applyFill="1" applyBorder="1" applyProtection="1">
      <protection locked="0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9" fillId="0" borderId="0" xfId="0" applyFont="1"/>
    <xf numFmtId="165" fontId="10" fillId="0" borderId="19" xfId="2" applyNumberFormat="1" applyFont="1" applyFill="1" applyBorder="1"/>
    <xf numFmtId="166" fontId="11" fillId="0" borderId="13" xfId="2" applyNumberFormat="1" applyFont="1" applyFill="1" applyBorder="1"/>
    <xf numFmtId="0" fontId="13" fillId="0" borderId="2" xfId="3" applyFont="1" applyBorder="1"/>
    <xf numFmtId="0" fontId="13" fillId="0" borderId="0" xfId="3" applyFont="1"/>
    <xf numFmtId="164" fontId="13" fillId="0" borderId="2" xfId="1" applyNumberFormat="1" applyFont="1" applyFill="1" applyBorder="1" applyProtection="1"/>
    <xf numFmtId="164" fontId="13" fillId="0" borderId="0" xfId="1" applyNumberFormat="1" applyFont="1" applyFill="1" applyBorder="1" applyProtection="1"/>
    <xf numFmtId="0" fontId="14" fillId="0" borderId="0" xfId="0" applyFont="1"/>
    <xf numFmtId="0" fontId="16" fillId="0" borderId="0" xfId="0" applyFont="1"/>
    <xf numFmtId="0" fontId="0" fillId="0" borderId="0" xfId="0" applyProtection="1">
      <protection hidden="1"/>
    </xf>
    <xf numFmtId="0" fontId="0" fillId="0" borderId="12" xfId="0" applyBorder="1"/>
    <xf numFmtId="0" fontId="0" fillId="0" borderId="18" xfId="0" applyBorder="1"/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 vertical="top" wrapText="1"/>
    </xf>
    <xf numFmtId="0" fontId="0" fillId="3" borderId="1" xfId="0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center" vertical="top"/>
    </xf>
    <xf numFmtId="0" fontId="0" fillId="0" borderId="11" xfId="0" applyBorder="1" applyAlignment="1">
      <alignment vertical="top" wrapText="1"/>
    </xf>
    <xf numFmtId="0" fontId="0" fillId="0" borderId="11" xfId="0" applyBorder="1" applyAlignment="1">
      <alignment horizontal="center" vertical="top" wrapText="1"/>
    </xf>
    <xf numFmtId="0" fontId="0" fillId="0" borderId="11" xfId="0" applyBorder="1" applyAlignment="1" applyProtection="1">
      <alignment horizontal="center" vertical="top"/>
      <protection locked="0"/>
    </xf>
    <xf numFmtId="0" fontId="0" fillId="0" borderId="11" xfId="0" applyBorder="1" applyAlignment="1">
      <alignment horizontal="center" vertical="top"/>
    </xf>
    <xf numFmtId="0" fontId="0" fillId="0" borderId="18" xfId="0" applyBorder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8" fillId="2" borderId="0" xfId="0" applyFont="1" applyFill="1"/>
    <xf numFmtId="0" fontId="18" fillId="0" borderId="0" xfId="0" applyFont="1"/>
    <xf numFmtId="0" fontId="0" fillId="3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15" fillId="0" borderId="0" xfId="0" applyFont="1"/>
    <xf numFmtId="0" fontId="0" fillId="3" borderId="3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13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19" fillId="0" borderId="3" xfId="3" applyFont="1" applyBorder="1"/>
    <xf numFmtId="0" fontId="13" fillId="0" borderId="18" xfId="3" applyFont="1" applyBorder="1"/>
    <xf numFmtId="0" fontId="0" fillId="0" borderId="1" xfId="0" applyBorder="1"/>
    <xf numFmtId="0" fontId="20" fillId="0" borderId="1" xfId="0" applyFont="1" applyBorder="1"/>
    <xf numFmtId="0" fontId="13" fillId="0" borderId="12" xfId="3" applyFont="1" applyBorder="1"/>
    <xf numFmtId="0" fontId="0" fillId="0" borderId="1" xfId="0" applyBorder="1" applyAlignment="1">
      <alignment horizontal="left" indent="7"/>
    </xf>
    <xf numFmtId="0" fontId="13" fillId="3" borderId="1" xfId="3" applyFont="1" applyFill="1" applyBorder="1" applyProtection="1">
      <protection locked="0"/>
    </xf>
    <xf numFmtId="14" fontId="20" fillId="0" borderId="1" xfId="0" applyNumberFormat="1" applyFont="1" applyBorder="1"/>
    <xf numFmtId="0" fontId="13" fillId="0" borderId="5" xfId="3" applyFont="1" applyBorder="1"/>
    <xf numFmtId="0" fontId="0" fillId="0" borderId="7" xfId="0" applyBorder="1"/>
    <xf numFmtId="164" fontId="13" fillId="0" borderId="7" xfId="1" applyNumberFormat="1" applyFont="1" applyFill="1" applyBorder="1" applyProtection="1"/>
    <xf numFmtId="0" fontId="0" fillId="0" borderId="19" xfId="0" applyBorder="1"/>
    <xf numFmtId="44" fontId="13" fillId="0" borderId="19" xfId="1" applyFont="1" applyFill="1" applyBorder="1" applyProtection="1"/>
    <xf numFmtId="0" fontId="0" fillId="0" borderId="8" xfId="0" applyBorder="1"/>
    <xf numFmtId="164" fontId="13" fillId="0" borderId="8" xfId="1" applyNumberFormat="1" applyFont="1" applyFill="1" applyBorder="1" applyProtection="1"/>
    <xf numFmtId="0" fontId="21" fillId="0" borderId="1" xfId="0" applyFont="1" applyBorder="1" applyAlignment="1" applyProtection="1">
      <alignment horizontal="center" vertical="top"/>
      <protection locked="0"/>
    </xf>
    <xf numFmtId="165" fontId="0" fillId="0" borderId="19" xfId="0" applyNumberFormat="1" applyBorder="1"/>
    <xf numFmtId="0" fontId="22" fillId="0" borderId="0" xfId="0" applyFont="1" applyAlignment="1">
      <alignment horizontal="left" vertical="center"/>
    </xf>
    <xf numFmtId="0" fontId="4" fillId="0" borderId="0" xfId="0" applyFont="1"/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7" fillId="0" borderId="0" xfId="0" applyFont="1" applyAlignment="1">
      <alignment horizontal="left" vertical="top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4">
    <cellStyle name="Komma" xfId="2" builtinId="3"/>
    <cellStyle name="Standaard" xfId="0" builtinId="0"/>
    <cellStyle name="Standaard 2" xfId="3" xr:uid="{36E1E445-9C8A-45A1-B17B-BA0CF626C90E}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922504</xdr:colOff>
      <xdr:row>0</xdr:row>
      <xdr:rowOff>57151</xdr:rowOff>
    </xdr:from>
    <xdr:to>
      <xdr:col>7</xdr:col>
      <xdr:colOff>1241450</xdr:colOff>
      <xdr:row>2</xdr:row>
      <xdr:rowOff>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F67CF25-9D41-EA0D-1592-F4D218C8D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53144" y="57151"/>
          <a:ext cx="1572436" cy="4076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69"/>
  <sheetViews>
    <sheetView showGridLines="0" tabSelected="1" zoomScale="80" zoomScaleNormal="80" workbookViewId="0">
      <selection activeCell="J29" sqref="J29"/>
    </sheetView>
  </sheetViews>
  <sheetFormatPr defaultColWidth="9.109375" defaultRowHeight="14.4" x14ac:dyDescent="0.3"/>
  <cols>
    <col min="1" max="1" width="2.6640625" customWidth="1"/>
    <col min="2" max="2" width="50.44140625" customWidth="1"/>
    <col min="3" max="3" width="18.5546875" customWidth="1"/>
    <col min="4" max="4" width="20.109375" bestFit="1" customWidth="1"/>
    <col min="5" max="5" width="18.33203125" customWidth="1"/>
    <col min="6" max="6" width="20.109375" bestFit="1" customWidth="1"/>
    <col min="7" max="7" width="18.33203125" customWidth="1"/>
    <col min="8" max="8" width="20.109375" bestFit="1" customWidth="1"/>
    <col min="9" max="9" width="18.33203125" customWidth="1"/>
    <col min="10" max="10" width="19.5546875" bestFit="1" customWidth="1"/>
  </cols>
  <sheetData>
    <row r="1" spans="2:10" ht="18" x14ac:dyDescent="0.35">
      <c r="B1" s="98" t="s">
        <v>0</v>
      </c>
      <c r="C1" s="1"/>
    </row>
    <row r="2" spans="2:10" ht="18.600000000000001" customHeight="1" x14ac:dyDescent="0.3">
      <c r="B2" s="99" t="s">
        <v>36</v>
      </c>
      <c r="C2" s="100"/>
      <c r="D2" s="100"/>
      <c r="E2" s="100"/>
      <c r="F2" s="100"/>
      <c r="G2" s="100"/>
      <c r="H2" s="100"/>
      <c r="I2" s="100"/>
      <c r="J2" s="100"/>
    </row>
    <row r="3" spans="2:10" ht="15.6" x14ac:dyDescent="0.3">
      <c r="B3" s="97" t="s">
        <v>68</v>
      </c>
      <c r="C3" s="37"/>
      <c r="D3" s="36"/>
      <c r="E3" s="36"/>
      <c r="F3" s="36"/>
      <c r="G3" s="36"/>
      <c r="H3" s="36"/>
      <c r="I3" s="36"/>
      <c r="J3" s="36"/>
    </row>
    <row r="4" spans="2:10" ht="42.75" customHeight="1" x14ac:dyDescent="0.3">
      <c r="B4" s="103" t="s">
        <v>38</v>
      </c>
      <c r="C4" s="103"/>
      <c r="D4" s="103"/>
      <c r="E4" s="103"/>
      <c r="F4" s="103"/>
      <c r="G4" s="103"/>
      <c r="H4" s="103"/>
      <c r="I4" s="103"/>
      <c r="J4" s="103"/>
    </row>
    <row r="5" spans="2:10" ht="15" customHeight="1" x14ac:dyDescent="0.3">
      <c r="B5" s="20" t="s">
        <v>39</v>
      </c>
      <c r="C5" s="40"/>
      <c r="D5" s="41" t="s">
        <v>1</v>
      </c>
      <c r="E5" s="41" t="s">
        <v>24</v>
      </c>
      <c r="F5" s="41" t="s">
        <v>1</v>
      </c>
      <c r="G5" s="41" t="s">
        <v>26</v>
      </c>
      <c r="H5" s="41" t="s">
        <v>1</v>
      </c>
      <c r="I5" s="41" t="s">
        <v>27</v>
      </c>
      <c r="J5" s="104" t="s">
        <v>29</v>
      </c>
    </row>
    <row r="6" spans="2:10" x14ac:dyDescent="0.3">
      <c r="B6" s="42"/>
      <c r="C6" s="43"/>
      <c r="D6" s="44" t="s">
        <v>23</v>
      </c>
      <c r="E6" s="44" t="s">
        <v>2</v>
      </c>
      <c r="F6" s="44" t="s">
        <v>25</v>
      </c>
      <c r="G6" s="44" t="s">
        <v>2</v>
      </c>
      <c r="H6" s="44" t="s">
        <v>28</v>
      </c>
      <c r="I6" s="44" t="s">
        <v>2</v>
      </c>
      <c r="J6" s="105"/>
    </row>
    <row r="7" spans="2:10" x14ac:dyDescent="0.3">
      <c r="B7" s="39" t="s">
        <v>33</v>
      </c>
      <c r="D7" s="23">
        <v>3742</v>
      </c>
      <c r="E7" s="26"/>
      <c r="F7" s="23">
        <f>D7</f>
        <v>3742</v>
      </c>
      <c r="G7" s="26"/>
      <c r="H7" s="23">
        <f>F7</f>
        <v>3742</v>
      </c>
      <c r="I7" s="26"/>
      <c r="J7" s="16">
        <f>D7*E7+F7*G7+H7*I7</f>
        <v>0</v>
      </c>
    </row>
    <row r="8" spans="2:10" x14ac:dyDescent="0.3">
      <c r="B8" s="39" t="s">
        <v>34</v>
      </c>
      <c r="D8" s="96">
        <f>D9-D7</f>
        <v>1552</v>
      </c>
      <c r="E8" s="26"/>
      <c r="F8" s="23">
        <f>D8</f>
        <v>1552</v>
      </c>
      <c r="G8" s="26"/>
      <c r="H8" s="23">
        <f>F8</f>
        <v>1552</v>
      </c>
      <c r="I8" s="26"/>
      <c r="J8" s="16">
        <f>D8*E8+F8*G8+H8*I8</f>
        <v>0</v>
      </c>
    </row>
    <row r="9" spans="2:10" x14ac:dyDescent="0.3">
      <c r="B9" s="25" t="s">
        <v>5</v>
      </c>
      <c r="D9" s="30">
        <v>5294</v>
      </c>
      <c r="E9" s="31"/>
      <c r="F9" s="30">
        <f>SUM(F7:F8)</f>
        <v>5294</v>
      </c>
      <c r="G9" s="31"/>
      <c r="H9" s="30">
        <f>SUM(H7:H8)</f>
        <v>5294</v>
      </c>
      <c r="I9" s="21"/>
      <c r="J9" s="16"/>
    </row>
    <row r="10" spans="2:10" ht="9" customHeight="1" x14ac:dyDescent="0.3">
      <c r="B10" s="25"/>
      <c r="D10" s="24"/>
      <c r="E10" s="21"/>
      <c r="F10" s="24"/>
      <c r="G10" s="21"/>
      <c r="H10" s="24"/>
      <c r="I10" s="21"/>
      <c r="J10" s="16"/>
    </row>
    <row r="11" spans="2:10" x14ac:dyDescent="0.3">
      <c r="B11" s="39" t="s">
        <v>6</v>
      </c>
      <c r="D11" s="15">
        <v>0</v>
      </c>
      <c r="E11" s="26"/>
      <c r="F11" s="15">
        <f>D11</f>
        <v>0</v>
      </c>
      <c r="G11" s="26"/>
      <c r="H11" s="15">
        <f>F11</f>
        <v>0</v>
      </c>
      <c r="I11" s="26"/>
      <c r="J11" s="16">
        <f>D11*E11+F11*G11+H11*I11</f>
        <v>0</v>
      </c>
    </row>
    <row r="12" spans="2:10" x14ac:dyDescent="0.3">
      <c r="B12" s="39"/>
      <c r="D12" s="15"/>
      <c r="E12" s="21"/>
      <c r="F12" s="15"/>
      <c r="G12" s="21"/>
      <c r="H12" s="15"/>
      <c r="I12" s="21"/>
      <c r="J12" s="16"/>
    </row>
    <row r="13" spans="2:10" x14ac:dyDescent="0.3">
      <c r="B13" s="39" t="s">
        <v>30</v>
      </c>
      <c r="D13" s="15">
        <v>5294</v>
      </c>
      <c r="E13" s="26"/>
      <c r="F13" s="15">
        <f>F9</f>
        <v>5294</v>
      </c>
      <c r="G13" s="26"/>
      <c r="H13" s="15">
        <f>H9</f>
        <v>5294</v>
      </c>
      <c r="I13" s="26"/>
      <c r="J13" s="16">
        <f>D13*E13+F13*G13+H13*I13</f>
        <v>0</v>
      </c>
    </row>
    <row r="14" spans="2:10" x14ac:dyDescent="0.3">
      <c r="B14" s="39"/>
      <c r="C14" s="43"/>
      <c r="D14" s="17"/>
      <c r="E14" s="22"/>
      <c r="F14" s="17"/>
      <c r="G14" s="22"/>
      <c r="H14" s="17"/>
      <c r="I14" s="22"/>
      <c r="J14" s="16"/>
    </row>
    <row r="15" spans="2:10" x14ac:dyDescent="0.3">
      <c r="B15" s="45" t="s">
        <v>3</v>
      </c>
      <c r="C15" s="46"/>
      <c r="D15" s="3" t="s">
        <v>4</v>
      </c>
      <c r="E15" s="46"/>
      <c r="F15" s="3" t="s">
        <v>4</v>
      </c>
      <c r="G15" s="46"/>
      <c r="H15" s="3" t="s">
        <v>4</v>
      </c>
      <c r="I15" s="46"/>
      <c r="J15" s="4">
        <f>SUM(J7:J14)</f>
        <v>0</v>
      </c>
    </row>
    <row r="17" spans="2:19" x14ac:dyDescent="0.3">
      <c r="B17" s="20" t="s">
        <v>40</v>
      </c>
      <c r="C17" s="40"/>
      <c r="D17" s="41" t="s">
        <v>1</v>
      </c>
      <c r="E17" s="41" t="s">
        <v>24</v>
      </c>
      <c r="F17" s="41" t="s">
        <v>1</v>
      </c>
      <c r="G17" s="41" t="s">
        <v>26</v>
      </c>
      <c r="H17" s="41" t="s">
        <v>1</v>
      </c>
      <c r="I17" s="41" t="s">
        <v>27</v>
      </c>
      <c r="J17" s="104" t="s">
        <v>29</v>
      </c>
    </row>
    <row r="18" spans="2:19" x14ac:dyDescent="0.3">
      <c r="B18" s="42"/>
      <c r="C18" s="43"/>
      <c r="D18" s="44" t="s">
        <v>23</v>
      </c>
      <c r="E18" s="44" t="s">
        <v>2</v>
      </c>
      <c r="F18" s="44" t="s">
        <v>25</v>
      </c>
      <c r="G18" s="44" t="s">
        <v>2</v>
      </c>
      <c r="H18" s="44" t="s">
        <v>28</v>
      </c>
      <c r="I18" s="44" t="s">
        <v>2</v>
      </c>
      <c r="J18" s="105"/>
    </row>
    <row r="19" spans="2:19" x14ac:dyDescent="0.3">
      <c r="B19" s="39" t="s">
        <v>33</v>
      </c>
      <c r="D19" s="23">
        <v>2496</v>
      </c>
      <c r="E19" s="26"/>
      <c r="F19" s="23">
        <f>D19</f>
        <v>2496</v>
      </c>
      <c r="G19" s="26"/>
      <c r="H19" s="23">
        <f>F19</f>
        <v>2496</v>
      </c>
      <c r="I19" s="26"/>
      <c r="J19" s="16">
        <f>D19*E19+F19*G19+H19*I19</f>
        <v>0</v>
      </c>
    </row>
    <row r="20" spans="2:19" ht="24" customHeight="1" x14ac:dyDescent="0.3">
      <c r="B20" s="39" t="s">
        <v>34</v>
      </c>
      <c r="D20" s="96">
        <f>D21-D19</f>
        <v>1659</v>
      </c>
      <c r="E20" s="26"/>
      <c r="F20" s="23">
        <f>D20</f>
        <v>1659</v>
      </c>
      <c r="G20" s="26"/>
      <c r="H20" s="23">
        <f>F20</f>
        <v>1659</v>
      </c>
      <c r="I20" s="26"/>
      <c r="J20" s="16">
        <f>D20*E20+F20*G20+H20*I20</f>
        <v>0</v>
      </c>
    </row>
    <row r="21" spans="2:19" x14ac:dyDescent="0.3">
      <c r="B21" s="25" t="s">
        <v>5</v>
      </c>
      <c r="D21" s="30">
        <v>4155</v>
      </c>
      <c r="E21" s="31"/>
      <c r="F21" s="30">
        <f>SUM(F19:F20)</f>
        <v>4155</v>
      </c>
      <c r="G21" s="31"/>
      <c r="H21" s="30">
        <f>SUM(H19:H20)</f>
        <v>4155</v>
      </c>
      <c r="I21" s="21"/>
      <c r="J21" s="16"/>
    </row>
    <row r="22" spans="2:19" x14ac:dyDescent="0.3">
      <c r="B22" s="25"/>
      <c r="D22" s="24"/>
      <c r="E22" s="21"/>
      <c r="F22" s="24"/>
      <c r="G22" s="21"/>
      <c r="H22" s="24"/>
      <c r="I22" s="21"/>
      <c r="J22" s="16"/>
    </row>
    <row r="23" spans="2:19" x14ac:dyDescent="0.3">
      <c r="B23" s="39" t="s">
        <v>6</v>
      </c>
      <c r="D23" s="15">
        <v>952</v>
      </c>
      <c r="E23" s="26"/>
      <c r="F23" s="15">
        <f>D23</f>
        <v>952</v>
      </c>
      <c r="G23" s="26"/>
      <c r="H23" s="15">
        <f>F23</f>
        <v>952</v>
      </c>
      <c r="I23" s="26"/>
      <c r="J23" s="16">
        <f>D23*E23+F23*G23+H23*I23</f>
        <v>0</v>
      </c>
    </row>
    <row r="24" spans="2:19" x14ac:dyDescent="0.3">
      <c r="B24" s="39"/>
      <c r="D24" s="15"/>
      <c r="E24" s="21"/>
      <c r="F24" s="15"/>
      <c r="G24" s="21"/>
      <c r="H24" s="15"/>
      <c r="I24" s="21"/>
      <c r="J24" s="16"/>
    </row>
    <row r="25" spans="2:19" s="52" customFormat="1" ht="34.799999999999997" customHeight="1" x14ac:dyDescent="0.3">
      <c r="B25" s="39" t="s">
        <v>30</v>
      </c>
      <c r="C25"/>
      <c r="D25" s="15">
        <f>D21</f>
        <v>4155</v>
      </c>
      <c r="E25" s="26"/>
      <c r="F25" s="15">
        <f>F21</f>
        <v>4155</v>
      </c>
      <c r="G25" s="26"/>
      <c r="H25" s="15">
        <f>H21</f>
        <v>4155</v>
      </c>
      <c r="I25" s="26"/>
      <c r="J25" s="16">
        <f>D25*E25+F25*G25+H25*I25</f>
        <v>0</v>
      </c>
    </row>
    <row r="26" spans="2:19" s="52" customFormat="1" ht="16.5" customHeight="1" x14ac:dyDescent="0.3">
      <c r="B26" s="39"/>
      <c r="C26" s="43"/>
      <c r="D26" s="17"/>
      <c r="E26" s="22"/>
      <c r="F26" s="17"/>
      <c r="G26" s="22"/>
      <c r="H26" s="17"/>
      <c r="I26" s="22"/>
      <c r="J26" s="16"/>
    </row>
    <row r="27" spans="2:19" s="52" customFormat="1" ht="58.5" customHeight="1" x14ac:dyDescent="0.3">
      <c r="B27" s="45" t="s">
        <v>3</v>
      </c>
      <c r="C27" s="46"/>
      <c r="D27" s="3" t="s">
        <v>4</v>
      </c>
      <c r="E27" s="46"/>
      <c r="F27" s="3" t="s">
        <v>4</v>
      </c>
      <c r="G27" s="46"/>
      <c r="H27" s="3" t="s">
        <v>4</v>
      </c>
      <c r="I27" s="46"/>
      <c r="J27" s="4">
        <f>SUM(J19:J26)</f>
        <v>0</v>
      </c>
    </row>
    <row r="28" spans="2:19" s="52" customFormat="1" ht="11.25" customHeight="1" thickBot="1" x14ac:dyDescent="0.35">
      <c r="B28"/>
      <c r="C28"/>
      <c r="D28" s="2"/>
      <c r="E28"/>
      <c r="F28" s="2"/>
      <c r="G28"/>
      <c r="H28" s="2"/>
      <c r="I28"/>
      <c r="J28" s="5"/>
    </row>
    <row r="29" spans="2:19" s="52" customFormat="1" ht="60.75" customHeight="1" thickBot="1" x14ac:dyDescent="0.4">
      <c r="B29" s="11" t="s">
        <v>31</v>
      </c>
      <c r="C29" s="12"/>
      <c r="D29" s="13"/>
      <c r="E29" s="12"/>
      <c r="F29" s="13"/>
      <c r="G29" s="12"/>
      <c r="H29" s="13"/>
      <c r="I29" s="12"/>
      <c r="J29" s="14">
        <f>(J15*D9+J27*(D21+D23))/(D9+D21+D23)</f>
        <v>0</v>
      </c>
    </row>
    <row r="30" spans="2:19" ht="15" thickBot="1" x14ac:dyDescent="0.35">
      <c r="K30" s="38"/>
      <c r="L30" s="38"/>
      <c r="M30" s="38"/>
      <c r="N30" s="38"/>
      <c r="O30" s="38"/>
      <c r="P30" s="38"/>
      <c r="Q30" s="38"/>
      <c r="R30" s="38"/>
      <c r="S30" s="38"/>
    </row>
    <row r="31" spans="2:19" s="52" customFormat="1" ht="31.8" customHeight="1" thickBot="1" x14ac:dyDescent="0.4">
      <c r="B31" s="7" t="s">
        <v>43</v>
      </c>
      <c r="C31" s="8"/>
      <c r="D31" s="8"/>
      <c r="E31" s="9"/>
      <c r="F31" s="8"/>
      <c r="G31" s="9"/>
      <c r="H31" s="8"/>
      <c r="I31" s="9"/>
      <c r="J31" s="6"/>
    </row>
    <row r="32" spans="2:19" x14ac:dyDescent="0.3">
      <c r="K32" s="38"/>
      <c r="L32" s="38"/>
      <c r="M32" s="38"/>
      <c r="N32" s="38"/>
      <c r="O32" s="38"/>
      <c r="P32" s="38"/>
      <c r="Q32" s="38"/>
      <c r="R32" s="38"/>
      <c r="S32" s="38"/>
    </row>
    <row r="33" spans="2:21" ht="22.5" customHeight="1" x14ac:dyDescent="0.3">
      <c r="J33" t="s">
        <v>32</v>
      </c>
    </row>
    <row r="34" spans="2:21" ht="22.5" customHeight="1" x14ac:dyDescent="0.3">
      <c r="E34" s="41" t="s">
        <v>7</v>
      </c>
      <c r="I34" s="47" t="s">
        <v>8</v>
      </c>
      <c r="J34" s="48" t="s">
        <v>9</v>
      </c>
    </row>
    <row r="35" spans="2:21" ht="27" customHeight="1" x14ac:dyDescent="0.3">
      <c r="E35" s="49" t="s">
        <v>10</v>
      </c>
      <c r="I35" s="50" t="s">
        <v>11</v>
      </c>
      <c r="J35" s="51" t="s">
        <v>12</v>
      </c>
    </row>
    <row r="36" spans="2:21" ht="33" customHeight="1" x14ac:dyDescent="0.3">
      <c r="B36" s="101" t="s">
        <v>37</v>
      </c>
      <c r="C36" s="102"/>
      <c r="D36" s="52"/>
      <c r="E36" s="53">
        <v>7.5</v>
      </c>
      <c r="F36" s="52"/>
      <c r="G36" s="52"/>
      <c r="H36" s="52"/>
      <c r="I36" s="54"/>
      <c r="J36" s="55">
        <f>IF(I36="j",E36,IF(I36="J",E36,0))</f>
        <v>0</v>
      </c>
    </row>
    <row r="37" spans="2:21" x14ac:dyDescent="0.3">
      <c r="B37" s="56"/>
      <c r="C37" s="56"/>
      <c r="D37" s="52"/>
      <c r="E37" s="57"/>
      <c r="F37" s="52"/>
      <c r="G37" s="52"/>
      <c r="H37" s="52"/>
      <c r="I37" s="58"/>
      <c r="J37" s="59"/>
    </row>
    <row r="38" spans="2:21" ht="58.8" customHeight="1" x14ac:dyDescent="0.3">
      <c r="B38" s="101" t="s">
        <v>35</v>
      </c>
      <c r="C38" s="102"/>
      <c r="D38" s="52"/>
      <c r="E38" s="53">
        <v>7.5</v>
      </c>
      <c r="F38" s="52"/>
      <c r="G38" s="52"/>
      <c r="H38" s="52"/>
      <c r="I38" s="95" t="s">
        <v>32</v>
      </c>
      <c r="J38" s="55">
        <f>IF(I38="j",E38,IF(I38="J",E38,0))</f>
        <v>0</v>
      </c>
    </row>
    <row r="39" spans="2:21" x14ac:dyDescent="0.3">
      <c r="B39" s="80" t="s">
        <v>44</v>
      </c>
      <c r="C39" s="81"/>
      <c r="D39" s="82"/>
      <c r="E39" s="83" t="s">
        <v>45</v>
      </c>
      <c r="F39" s="83" t="s">
        <v>46</v>
      </c>
      <c r="G39" s="83" t="s">
        <v>47</v>
      </c>
      <c r="H39" s="83" t="s">
        <v>48</v>
      </c>
      <c r="I39" s="83" t="s">
        <v>49</v>
      </c>
      <c r="J39" s="83" t="s">
        <v>50</v>
      </c>
      <c r="K39" s="38"/>
      <c r="L39" s="38"/>
      <c r="M39" s="38"/>
      <c r="N39" s="38"/>
      <c r="O39" s="38"/>
      <c r="P39" s="38"/>
      <c r="Q39" s="38"/>
      <c r="R39" s="38"/>
      <c r="S39" s="38"/>
    </row>
    <row r="40" spans="2:21" x14ac:dyDescent="0.3">
      <c r="B40" s="84" t="s">
        <v>51</v>
      </c>
      <c r="C40" s="33"/>
      <c r="D40" s="85" t="s">
        <v>52</v>
      </c>
      <c r="E40" s="86"/>
      <c r="F40" s="86"/>
      <c r="G40" s="86"/>
      <c r="H40" s="86"/>
      <c r="I40" s="86"/>
      <c r="J40" s="86"/>
      <c r="K40" s="38"/>
      <c r="L40" s="38"/>
      <c r="M40" s="38"/>
      <c r="N40" s="38"/>
      <c r="O40" s="83" t="s">
        <v>53</v>
      </c>
      <c r="P40" s="83" t="s">
        <v>54</v>
      </c>
      <c r="Q40" s="83" t="s">
        <v>55</v>
      </c>
      <c r="R40" s="83" t="s">
        <v>56</v>
      </c>
      <c r="S40" s="83" t="s">
        <v>57</v>
      </c>
      <c r="T40" s="83" t="s">
        <v>58</v>
      </c>
      <c r="U40" s="83" t="s">
        <v>59</v>
      </c>
    </row>
    <row r="41" spans="2:21" x14ac:dyDescent="0.3">
      <c r="B41" s="84"/>
      <c r="C41" s="33"/>
      <c r="D41" s="85" t="s">
        <v>60</v>
      </c>
      <c r="E41" s="86"/>
      <c r="F41" s="86"/>
      <c r="G41" s="86"/>
      <c r="H41" s="86"/>
      <c r="I41" s="86"/>
      <c r="J41" s="86"/>
      <c r="K41" s="38"/>
      <c r="L41" s="38"/>
      <c r="M41" s="38"/>
      <c r="N41" s="38"/>
      <c r="O41" s="83">
        <v>2027</v>
      </c>
      <c r="P41" s="87">
        <v>46388</v>
      </c>
      <c r="Q41" s="87">
        <v>46752</v>
      </c>
      <c r="R41" s="83">
        <v>261</v>
      </c>
      <c r="S41" s="83">
        <v>8760</v>
      </c>
      <c r="T41" s="83">
        <v>3132</v>
      </c>
      <c r="U41" s="83">
        <v>5628</v>
      </c>
    </row>
    <row r="42" spans="2:21" x14ac:dyDescent="0.3">
      <c r="B42" s="88"/>
      <c r="C42" s="32"/>
      <c r="D42" s="85" t="s">
        <v>61</v>
      </c>
      <c r="E42" s="86"/>
      <c r="F42" s="86"/>
      <c r="G42" s="86"/>
      <c r="H42" s="86"/>
      <c r="I42" s="86"/>
      <c r="J42" s="86"/>
      <c r="K42" s="38"/>
      <c r="L42" s="38"/>
      <c r="M42" s="38"/>
      <c r="N42" s="38"/>
      <c r="O42" s="83">
        <v>2028</v>
      </c>
      <c r="P42" s="87">
        <v>46753</v>
      </c>
      <c r="Q42" s="87">
        <v>47118</v>
      </c>
      <c r="R42" s="83">
        <v>260</v>
      </c>
      <c r="S42" s="83">
        <v>8784</v>
      </c>
      <c r="T42" s="83">
        <v>3120</v>
      </c>
      <c r="U42" s="83">
        <v>5664</v>
      </c>
    </row>
    <row r="43" spans="2:21" x14ac:dyDescent="0.3">
      <c r="B43" s="80" t="s">
        <v>62</v>
      </c>
      <c r="C43" s="81"/>
      <c r="D43" s="89"/>
      <c r="E43" s="90" t="s">
        <v>63</v>
      </c>
      <c r="F43" s="90" t="s">
        <v>64</v>
      </c>
      <c r="G43" s="90" t="s">
        <v>63</v>
      </c>
      <c r="H43" s="90" t="s">
        <v>64</v>
      </c>
      <c r="I43" s="90" t="s">
        <v>63</v>
      </c>
      <c r="J43" s="90" t="s">
        <v>64</v>
      </c>
      <c r="K43" s="38"/>
      <c r="L43" s="38"/>
      <c r="M43" s="38"/>
      <c r="N43" s="38"/>
      <c r="O43" s="83">
        <v>2029</v>
      </c>
      <c r="P43" s="87">
        <v>47119</v>
      </c>
      <c r="Q43" s="87">
        <v>47483</v>
      </c>
      <c r="R43" s="83">
        <v>261</v>
      </c>
      <c r="S43" s="83">
        <v>8760</v>
      </c>
      <c r="T43" s="83">
        <v>3132</v>
      </c>
      <c r="U43" s="83">
        <v>5628</v>
      </c>
    </row>
    <row r="44" spans="2:21" x14ac:dyDescent="0.3">
      <c r="B44" s="84" t="s">
        <v>65</v>
      </c>
      <c r="C44" s="33"/>
      <c r="D44" s="91"/>
      <c r="E44" s="92">
        <f>(((E40*$S$41)-(F40*$T$41))/$U$41)</f>
        <v>0</v>
      </c>
      <c r="F44" s="92">
        <f>F40</f>
        <v>0</v>
      </c>
      <c r="G44" s="92">
        <f>(0.6*(((G41*$S$42)-(H41*$T$42))/$U$42))+(0.4*(((G40*$S$41)-(H40*$T$41))/$U$41))</f>
        <v>0</v>
      </c>
      <c r="H44" s="92">
        <f>0.6*H41+0.4*H40</f>
        <v>0</v>
      </c>
      <c r="I44" s="92">
        <f>(0.5*(((I42*$S$43)-(J42*$T$43))/$U$43))+(0.25*(((I41*$S$43)-(J41*$T$43))/$U$43))+(0.25*(((I40*$S$43)-(J40*$T$43))/$U$43))</f>
        <v>0</v>
      </c>
      <c r="J44" s="92">
        <f>0.5*J42+0.25*J41+0.25*J40</f>
        <v>0</v>
      </c>
      <c r="K44" s="38"/>
      <c r="L44" s="38"/>
      <c r="M44" s="38"/>
      <c r="N44" s="38"/>
      <c r="O44" s="38"/>
      <c r="P44" s="38"/>
      <c r="Q44" s="38"/>
      <c r="R44" s="38"/>
      <c r="S44" s="38"/>
    </row>
    <row r="45" spans="2:21" x14ac:dyDescent="0.3">
      <c r="B45" s="88" t="s">
        <v>66</v>
      </c>
      <c r="C45" s="32"/>
      <c r="D45" s="93"/>
      <c r="E45" s="94">
        <f>D8*E44</f>
        <v>0</v>
      </c>
      <c r="F45" s="94">
        <f>D7*F44</f>
        <v>0</v>
      </c>
      <c r="G45" s="94">
        <f>F8*G44</f>
        <v>0</v>
      </c>
      <c r="H45" s="94">
        <f>F7*H44</f>
        <v>0</v>
      </c>
      <c r="I45" s="94">
        <f>H8*I44</f>
        <v>0</v>
      </c>
      <c r="J45" s="94">
        <f>H7*J44</f>
        <v>0</v>
      </c>
      <c r="K45" s="38"/>
      <c r="L45" s="38"/>
      <c r="M45" s="38"/>
      <c r="N45" s="38"/>
      <c r="O45" s="38"/>
      <c r="P45" s="38"/>
      <c r="Q45" s="38"/>
      <c r="R45" s="38"/>
      <c r="S45" s="38"/>
    </row>
    <row r="46" spans="2:21" x14ac:dyDescent="0.3">
      <c r="B46" s="60"/>
      <c r="C46" s="60"/>
      <c r="D46" s="52"/>
      <c r="E46" s="52"/>
      <c r="F46" s="52"/>
      <c r="G46" s="52"/>
      <c r="H46" s="52"/>
      <c r="I46" s="61"/>
      <c r="J46" s="62"/>
    </row>
    <row r="47" spans="2:21" ht="57.6" x14ac:dyDescent="0.3">
      <c r="B47" s="63" t="s">
        <v>42</v>
      </c>
      <c r="C47" s="64"/>
      <c r="D47" s="52"/>
      <c r="E47" s="53">
        <v>7.5</v>
      </c>
      <c r="F47" s="52"/>
      <c r="G47" s="52"/>
      <c r="H47" s="52"/>
      <c r="I47" s="54"/>
      <c r="J47" s="55">
        <f>IF(I47=10%,2.5,IF(I47=15%,5,IF(I47=20%,E47,0)))</f>
        <v>0</v>
      </c>
    </row>
    <row r="48" spans="2:21" x14ac:dyDescent="0.3">
      <c r="B48" s="32"/>
      <c r="C48" s="32"/>
      <c r="D48" s="33"/>
      <c r="E48" s="34"/>
      <c r="F48" s="35"/>
      <c r="G48" s="35"/>
      <c r="H48" s="38"/>
      <c r="I48" s="38"/>
      <c r="J48" s="38"/>
    </row>
    <row r="49" spans="2:10" ht="30.6" customHeight="1" x14ac:dyDescent="0.3">
      <c r="B49" s="101" t="s">
        <v>67</v>
      </c>
      <c r="C49" s="102"/>
      <c r="D49" s="52"/>
      <c r="E49" s="53">
        <v>7.5</v>
      </c>
      <c r="F49" s="52"/>
      <c r="G49" s="52"/>
      <c r="H49" s="52"/>
      <c r="I49" s="54"/>
      <c r="J49" s="55">
        <f>IF(I49="j",E49,IF(I49="J",E49,0))</f>
        <v>0</v>
      </c>
    </row>
    <row r="50" spans="2:10" ht="19.95" customHeight="1" thickBot="1" x14ac:dyDescent="0.35">
      <c r="B50" s="32"/>
      <c r="C50" s="32"/>
      <c r="D50" s="33"/>
      <c r="E50" s="34"/>
      <c r="F50" s="35"/>
      <c r="G50" s="35"/>
      <c r="H50" s="38"/>
      <c r="I50" s="38"/>
      <c r="J50" s="38"/>
    </row>
    <row r="51" spans="2:10" ht="19.95" customHeight="1" thickBot="1" x14ac:dyDescent="0.4">
      <c r="B51" s="7" t="s">
        <v>41</v>
      </c>
      <c r="C51" s="8"/>
      <c r="D51" s="18" t="s">
        <v>4</v>
      </c>
      <c r="E51" s="18"/>
      <c r="F51" s="18" t="s">
        <v>4</v>
      </c>
      <c r="G51" s="18"/>
      <c r="H51" s="18" t="s">
        <v>4</v>
      </c>
      <c r="I51" s="18"/>
      <c r="J51" s="19">
        <f>SUM(J36,J38,J47,J49)</f>
        <v>0</v>
      </c>
    </row>
    <row r="52" spans="2:10" ht="19.95" customHeight="1" x14ac:dyDescent="0.35">
      <c r="B52" s="29" t="s">
        <v>13</v>
      </c>
      <c r="C52" s="27"/>
      <c r="D52" s="28"/>
      <c r="E52" s="28"/>
      <c r="F52" s="28"/>
      <c r="G52" s="28"/>
      <c r="H52" s="28"/>
      <c r="I52" s="28"/>
      <c r="J52" s="28"/>
    </row>
    <row r="53" spans="2:10" ht="19.95" customHeight="1" thickBot="1" x14ac:dyDescent="0.35"/>
    <row r="54" spans="2:10" ht="19.95" customHeight="1" thickBot="1" x14ac:dyDescent="0.4">
      <c r="B54" s="7" t="s">
        <v>14</v>
      </c>
      <c r="C54" s="8"/>
      <c r="D54" s="8"/>
      <c r="E54" s="8"/>
      <c r="F54" s="8"/>
      <c r="G54" s="8"/>
      <c r="H54" s="8"/>
      <c r="I54" s="8"/>
      <c r="J54" s="10">
        <f>J31+J51</f>
        <v>0</v>
      </c>
    </row>
    <row r="55" spans="2:10" ht="19.95" customHeight="1" x14ac:dyDescent="0.3"/>
    <row r="58" spans="2:10" x14ac:dyDescent="0.3">
      <c r="B58" s="65" t="s">
        <v>15</v>
      </c>
    </row>
    <row r="59" spans="2:10" x14ac:dyDescent="0.3">
      <c r="B59" s="66"/>
    </row>
    <row r="60" spans="2:10" x14ac:dyDescent="0.3">
      <c r="B60" s="66" t="s">
        <v>16</v>
      </c>
      <c r="C60" s="67"/>
      <c r="D60" s="68"/>
      <c r="E60" s="69"/>
    </row>
    <row r="61" spans="2:10" x14ac:dyDescent="0.3">
      <c r="B61" s="66" t="s">
        <v>17</v>
      </c>
      <c r="C61" s="67"/>
      <c r="D61" s="68"/>
      <c r="E61" s="69"/>
    </row>
    <row r="62" spans="2:10" ht="15.6" x14ac:dyDescent="0.3">
      <c r="B62" s="70" t="s">
        <v>18</v>
      </c>
      <c r="C62" s="67"/>
      <c r="D62" s="68"/>
      <c r="E62" s="69"/>
    </row>
    <row r="63" spans="2:10" ht="15.6" x14ac:dyDescent="0.3">
      <c r="B63" s="70" t="s">
        <v>19</v>
      </c>
      <c r="C63" s="67"/>
      <c r="D63" s="68"/>
      <c r="E63" s="69"/>
    </row>
    <row r="64" spans="2:10" ht="15.6" x14ac:dyDescent="0.3">
      <c r="B64" s="70" t="s">
        <v>20</v>
      </c>
      <c r="C64" s="67"/>
      <c r="D64" s="68"/>
      <c r="E64" s="69"/>
    </row>
    <row r="65" spans="2:5" ht="15.6" x14ac:dyDescent="0.3">
      <c r="B65" s="70" t="s">
        <v>21</v>
      </c>
      <c r="C65" s="71"/>
      <c r="D65" s="72"/>
      <c r="E65" s="73"/>
    </row>
    <row r="66" spans="2:5" ht="15.6" x14ac:dyDescent="0.3">
      <c r="B66" s="70" t="s">
        <v>22</v>
      </c>
      <c r="C66" s="74"/>
      <c r="D66" s="75"/>
      <c r="E66" s="76"/>
    </row>
    <row r="67" spans="2:5" x14ac:dyDescent="0.3">
      <c r="C67" s="74"/>
      <c r="D67" s="75"/>
      <c r="E67" s="76"/>
    </row>
    <row r="68" spans="2:5" x14ac:dyDescent="0.3">
      <c r="C68" s="74"/>
      <c r="D68" s="75"/>
      <c r="E68" s="76"/>
    </row>
    <row r="69" spans="2:5" x14ac:dyDescent="0.3">
      <c r="C69" s="77"/>
      <c r="D69" s="78"/>
      <c r="E69" s="79"/>
    </row>
  </sheetData>
  <mergeCells count="7">
    <mergeCell ref="B2:J2"/>
    <mergeCell ref="B36:C36"/>
    <mergeCell ref="B38:C38"/>
    <mergeCell ref="B49:C49"/>
    <mergeCell ref="B4:J4"/>
    <mergeCell ref="J5:J6"/>
    <mergeCell ref="J17:J18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4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CE859CC0018147A318D1A409857274" ma:contentTypeVersion="16" ma:contentTypeDescription="Een nieuw document maken." ma:contentTypeScope="" ma:versionID="34e6609f53cd380f2e85650a56bf159f">
  <xsd:schema xmlns:xsd="http://www.w3.org/2001/XMLSchema" xmlns:xs="http://www.w3.org/2001/XMLSchema" xmlns:p="http://schemas.microsoft.com/office/2006/metadata/properties" xmlns:ns2="95adeb0d-9948-4931-982f-450d264435d7" xmlns:ns3="0cf6ccee-0857-467d-8dc5-7321afbc7e34" targetNamespace="http://schemas.microsoft.com/office/2006/metadata/properties" ma:root="true" ma:fieldsID="67d125428ca6d727c8ccfd668aea2d2b" ns2:_="" ns3:_="">
    <xsd:import namespace="95adeb0d-9948-4931-982f-450d264435d7"/>
    <xsd:import namespace="0cf6ccee-0857-467d-8dc5-7321afbc7e3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adeb0d-9948-4931-982f-450d264435d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eeb8a02-745a-428f-8d23-8961dd7d5861}" ma:internalName="TaxCatchAll" ma:showField="CatchAllData" ma:web="95adeb0d-9948-4931-982f-450d264435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6ccee-0857-467d-8dc5-7321afbc7e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7346cad8-994b-4f1d-ac50-8b2d9a7ccb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f6ccee-0857-467d-8dc5-7321afbc7e34">
      <Terms xmlns="http://schemas.microsoft.com/office/infopath/2007/PartnerControls"/>
    </lcf76f155ced4ddcb4097134ff3c332f>
    <TaxCatchAll xmlns="95adeb0d-9948-4931-982f-450d264435d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473FBA-D3D1-4487-B259-E5D27E9EE0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adeb0d-9948-4931-982f-450d264435d7"/>
    <ds:schemaRef ds:uri="0cf6ccee-0857-467d-8dc5-7321afbc7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5A0427-1EC4-4345-910F-77ED16D03F51}">
  <ds:schemaRefs>
    <ds:schemaRef ds:uri="http://schemas.microsoft.com/office/2006/metadata/properties"/>
    <ds:schemaRef ds:uri="http://schemas.microsoft.com/office/infopath/2007/PartnerControls"/>
    <ds:schemaRef ds:uri="0cf6ccee-0857-467d-8dc5-7321afbc7e34"/>
    <ds:schemaRef ds:uri="95adeb0d-9948-4931-982f-450d264435d7"/>
  </ds:schemaRefs>
</ds:datastoreItem>
</file>

<file path=customXml/itemProps3.xml><?xml version="1.0" encoding="utf-8"?>
<ds:datastoreItem xmlns:ds="http://schemas.openxmlformats.org/officeDocument/2006/customXml" ds:itemID="{93174489-8AD4-485F-9E59-93C8139A96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TOSHIBA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Energie Makelaar</dc:creator>
  <cp:keywords/>
  <dc:description/>
  <cp:lastModifiedBy>Duen Holterman | Energie Makelaar</cp:lastModifiedBy>
  <cp:revision/>
  <dcterms:created xsi:type="dcterms:W3CDTF">2010-03-10T19:48:02Z</dcterms:created>
  <dcterms:modified xsi:type="dcterms:W3CDTF">2026-05-19T06:08:52Z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0x01010028CE859CC0018147A318D1A409857274</vt:lpwstr>
  </property>
  <property fmtid="{D5CDD505-2E9C-101B-9397-08002B2CF9AE}" pid="3" name="MediaServiceImageTags">
    <vt:lpwstr/>
  </property>
</Properties>
</file>