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gemschiedam.sharepoint.com/sites/TeamInkoop/Shared Documents/ALGEMEEN 2025/2 TACTISCH_INITIEEL/1.Aanbestedingstrajecten/Wagenpark Schiedam/0.Project/TE Publicatie_concept/"/>
    </mc:Choice>
  </mc:AlternateContent>
  <xr:revisionPtr revIDLastSave="214" documentId="8_{9744DD4F-87A5-41AB-85D6-ED97D95CC93C}" xr6:coauthVersionLast="47" xr6:coauthVersionMax="47" xr10:uidLastSave="{9F8B2638-77B4-483C-92F2-334AECAE0F69}"/>
  <bookViews>
    <workbookView xWindow="7665" yWindow="-20085" windowWidth="23805" windowHeight="17910" tabRatio="909" xr2:uid="{00000000-000D-0000-FFFF-FFFF00000000}"/>
  </bookViews>
  <sheets>
    <sheet name="Voorblad" sheetId="66" r:id="rId1"/>
    <sheet name="Rente opslag" sheetId="60" r:id="rId2"/>
    <sheet name="Prijsinvulformulier onderdeel 1" sheetId="62" r:id="rId3"/>
    <sheet name="Prijsinvulformulier onderdeel 2" sheetId="63" r:id="rId4"/>
    <sheet name="Prijsinvulformulier onderdeel 3" sheetId="64" r:id="rId5"/>
    <sheet name="Prijsinvulformulier onderdeel 4" sheetId="65" r:id="rId6"/>
    <sheet name="Prijsinvulformulier onderdeel 5" sheetId="58" r:id="rId7"/>
    <sheet name="Prijsinvulformulier onderdeel 6" sheetId="59" r:id="rId8"/>
    <sheet name="Totalen" sheetId="55" r:id="rId9"/>
  </sheets>
  <definedNames>
    <definedName name="_xlnm.Print_Area" localSheetId="2">'Prijsinvulformulier onderdeel 1'!$A$1:$E$54</definedName>
    <definedName name="_xlnm.Print_Area" localSheetId="3">'Prijsinvulformulier onderdeel 2'!$A$1:$D$54</definedName>
    <definedName name="_xlnm.Print_Area" localSheetId="4">'Prijsinvulformulier onderdeel 3'!$A$1:$C$54</definedName>
    <definedName name="_xlnm.Print_Area" localSheetId="5">'Prijsinvulformulier onderdeel 4'!$A$1:$C$54</definedName>
    <definedName name="_xlnm.Print_Area" localSheetId="6">'Prijsinvulformulier onderdeel 5'!$A$1:$C$54</definedName>
    <definedName name="_xlnm.Print_Area" localSheetId="7">'Prijsinvulformulier onderdeel 6'!$A$1:$B$54</definedName>
    <definedName name="_xlnm.Print_Area" localSheetId="1">'Rente opslag'!$A$1:$C$8</definedName>
    <definedName name="_xlnm.Print_Area" localSheetId="8">Totalen!$A$1:$D$48</definedName>
    <definedName name="_xlnm.Print_Area" localSheetId="0">Voorblad!$A$1:$P$65</definedName>
    <definedName name="_xlnm.Print_Titles" localSheetId="2">'Prijsinvulformulier onderdeel 1'!$1:$2</definedName>
    <definedName name="_xlnm.Print_Titles" localSheetId="3">'Prijsinvulformulier onderdeel 2'!$1:$2</definedName>
    <definedName name="_xlnm.Print_Titles" localSheetId="4">'Prijsinvulformulier onderdeel 3'!$1:$2</definedName>
    <definedName name="_xlnm.Print_Titles" localSheetId="5">'Prijsinvulformulier onderdeel 4'!$1:$2</definedName>
    <definedName name="_xlnm.Print_Titles" localSheetId="6">'Prijsinvulformulier onderdeel 5'!$1:$2</definedName>
    <definedName name="_xlnm.Print_Titles" localSheetId="7">'Prijsinvulformulier onderdeel 6'!$1:$2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3" i="63" l="1"/>
  <c r="B19" i="63"/>
  <c r="C33" i="55"/>
  <c r="B33" i="55"/>
  <c r="A33" i="55"/>
  <c r="A31" i="55"/>
  <c r="A44" i="55" s="1"/>
  <c r="C29" i="55"/>
  <c r="B29" i="55"/>
  <c r="A29" i="55"/>
  <c r="C28" i="55"/>
  <c r="B28" i="55"/>
  <c r="A28" i="55"/>
  <c r="A26" i="55"/>
  <c r="A43" i="55" s="1"/>
  <c r="C24" i="55"/>
  <c r="B24" i="55"/>
  <c r="A24" i="55"/>
  <c r="C23" i="55"/>
  <c r="B23" i="55"/>
  <c r="A23" i="55"/>
  <c r="A21" i="55"/>
  <c r="A42" i="55" s="1"/>
  <c r="C19" i="55"/>
  <c r="B19" i="55"/>
  <c r="A19" i="55"/>
  <c r="C18" i="55"/>
  <c r="B18" i="55"/>
  <c r="A18" i="55"/>
  <c r="A16" i="55"/>
  <c r="A41" i="55" s="1"/>
  <c r="C13" i="55"/>
  <c r="B13" i="55"/>
  <c r="A13" i="55"/>
  <c r="C14" i="55"/>
  <c r="B14" i="55"/>
  <c r="A14" i="55"/>
  <c r="A10" i="55"/>
  <c r="A40" i="55" s="1"/>
  <c r="C12" i="55"/>
  <c r="B12" i="55"/>
  <c r="A12" i="55"/>
  <c r="A3" i="55"/>
  <c r="A39" i="55" s="1"/>
  <c r="C8" i="55"/>
  <c r="C7" i="55"/>
  <c r="C6" i="55"/>
  <c r="C5" i="55"/>
  <c r="B8" i="55"/>
  <c r="B7" i="55"/>
  <c r="B6" i="55"/>
  <c r="B5" i="55"/>
  <c r="A8" i="55"/>
  <c r="A7" i="55"/>
  <c r="A6" i="55"/>
  <c r="A5" i="55"/>
  <c r="B16" i="65"/>
  <c r="C43" i="65"/>
  <c r="C19" i="65"/>
  <c r="C16" i="65"/>
  <c r="D18" i="62"/>
  <c r="B50" i="59"/>
  <c r="B52" i="59"/>
  <c r="D33" i="55" s="1"/>
  <c r="D34" i="55" s="1"/>
  <c r="B44" i="55" s="1"/>
  <c r="D44" i="55" s="1"/>
  <c r="C50" i="58"/>
  <c r="C50" i="65"/>
  <c r="B50" i="65"/>
  <c r="C50" i="64"/>
  <c r="C52" i="64" s="1"/>
  <c r="D19" i="55" s="1"/>
  <c r="B50" i="64"/>
  <c r="B52" i="64" s="1"/>
  <c r="D18" i="55" s="1"/>
  <c r="D20" i="55" s="1"/>
  <c r="D50" i="63"/>
  <c r="C50" i="63"/>
  <c r="E50" i="62"/>
  <c r="E52" i="62" s="1"/>
  <c r="D8" i="55" s="1"/>
  <c r="D50" i="62"/>
  <c r="D52" i="62" s="1"/>
  <c r="D7" i="55" s="1"/>
  <c r="C50" i="62"/>
  <c r="C52" i="62" s="1"/>
  <c r="D6" i="55" s="1"/>
  <c r="B50" i="63"/>
  <c r="B50" i="58"/>
  <c r="B50" i="62"/>
  <c r="C18" i="58"/>
  <c r="B18" i="58"/>
  <c r="B18" i="59"/>
  <c r="B18" i="65"/>
  <c r="B18" i="64"/>
  <c r="C18" i="64"/>
  <c r="D18" i="63"/>
  <c r="C18" i="63"/>
  <c r="B18" i="63"/>
  <c r="E18" i="62"/>
  <c r="C18" i="62"/>
  <c r="B18" i="62"/>
  <c r="C43" i="64"/>
  <c r="C19" i="64"/>
  <c r="B43" i="65"/>
  <c r="B28" i="65"/>
  <c r="B29" i="65" s="1"/>
  <c r="C12" i="65"/>
  <c r="B12" i="65"/>
  <c r="B16" i="59"/>
  <c r="B13" i="59" s="1"/>
  <c r="B28" i="59"/>
  <c r="B29" i="59" s="1"/>
  <c r="C43" i="58"/>
  <c r="B43" i="58"/>
  <c r="C16" i="58"/>
  <c r="B28" i="58"/>
  <c r="B29" i="58" s="1"/>
  <c r="B16" i="58"/>
  <c r="D16" i="63"/>
  <c r="B16" i="63"/>
  <c r="E16" i="62"/>
  <c r="B43" i="64"/>
  <c r="D43" i="63"/>
  <c r="D52" i="63" s="1"/>
  <c r="D14" i="55" s="1"/>
  <c r="C43" i="63"/>
  <c r="D43" i="62"/>
  <c r="C43" i="62"/>
  <c r="E43" i="62"/>
  <c r="B43" i="62"/>
  <c r="B16" i="64"/>
  <c r="B28" i="64"/>
  <c r="B29" i="64" s="1"/>
  <c r="C12" i="64"/>
  <c r="B12" i="64"/>
  <c r="D19" i="63"/>
  <c r="D12" i="63"/>
  <c r="B28" i="63"/>
  <c r="B29" i="63" s="1"/>
  <c r="B28" i="62"/>
  <c r="B29" i="62" s="1"/>
  <c r="B16" i="62"/>
  <c r="E19" i="62"/>
  <c r="E12" i="62"/>
  <c r="D12" i="62"/>
  <c r="D19" i="62" s="1"/>
  <c r="C16" i="62"/>
  <c r="B19" i="62"/>
  <c r="C12" i="63"/>
  <c r="C19" i="63" s="1"/>
  <c r="B12" i="63"/>
  <c r="C12" i="62"/>
  <c r="C19" i="62" s="1"/>
  <c r="B12" i="62"/>
  <c r="C12" i="58"/>
  <c r="B12" i="58"/>
  <c r="B52" i="62" l="1"/>
  <c r="D5" i="55" s="1"/>
  <c r="C52" i="63"/>
  <c r="D13" i="55" s="1"/>
  <c r="B52" i="63"/>
  <c r="D12" i="55" s="1"/>
  <c r="D15" i="55"/>
  <c r="B40" i="55" s="1"/>
  <c r="D40" i="55" s="1"/>
  <c r="B52" i="58"/>
  <c r="D28" i="55" s="1"/>
  <c r="D30" i="55" s="1"/>
  <c r="B43" i="55" s="1"/>
  <c r="D43" i="55" s="1"/>
  <c r="B52" i="65"/>
  <c r="D23" i="55" s="1"/>
  <c r="C52" i="65"/>
  <c r="D24" i="55" s="1"/>
  <c r="D9" i="55"/>
  <c r="B39" i="55" s="1"/>
  <c r="D39" i="55" s="1"/>
  <c r="B41" i="55"/>
  <c r="D41" i="55" s="1"/>
  <c r="C52" i="58"/>
  <c r="D29" i="55" s="1"/>
  <c r="B20" i="59"/>
  <c r="B22" i="59" s="1"/>
  <c r="B12" i="59"/>
  <c r="C20" i="58"/>
  <c r="C22" i="58" s="1"/>
  <c r="B20" i="58"/>
  <c r="B22" i="58" s="1"/>
  <c r="C20" i="64"/>
  <c r="C22" i="64" s="1"/>
  <c r="C18" i="65"/>
  <c r="C20" i="65" s="1"/>
  <c r="C22" i="65" s="1"/>
  <c r="B20" i="65"/>
  <c r="B22" i="65" s="1"/>
  <c r="B20" i="64"/>
  <c r="B22" i="64" s="1"/>
  <c r="D20" i="63"/>
  <c r="D22" i="63" s="1"/>
  <c r="C20" i="63"/>
  <c r="C22" i="63" s="1"/>
  <c r="B20" i="63"/>
  <c r="B22" i="63" s="1"/>
  <c r="D20" i="62"/>
  <c r="D22" i="62" s="1"/>
  <c r="E20" i="62"/>
  <c r="E22" i="62" s="1"/>
  <c r="C20" i="62"/>
  <c r="C22" i="62" s="1"/>
  <c r="B20" i="62"/>
  <c r="B22" i="62" s="1"/>
  <c r="D46" i="55" l="1"/>
  <c r="D25" i="55"/>
  <c r="B42" i="55" s="1"/>
  <c r="D42" i="55" s="1"/>
</calcChain>
</file>

<file path=xl/sharedStrings.xml><?xml version="1.0" encoding="utf-8"?>
<sst xmlns="http://schemas.openxmlformats.org/spreadsheetml/2006/main" count="457" uniqueCount="149">
  <si>
    <t>Merk</t>
  </si>
  <si>
    <t>Model</t>
  </si>
  <si>
    <t>Type</t>
  </si>
  <si>
    <t>Ford</t>
  </si>
  <si>
    <t>Renault</t>
  </si>
  <si>
    <t>Naam inschrijver: …………………………………….</t>
  </si>
  <si>
    <t>Omschrijving</t>
  </si>
  <si>
    <t>Categorie/segment</t>
  </si>
  <si>
    <t xml:space="preserve">De Inschrijver hoeft alleen de gele velden in te vullen. Dit formulier wordt verder automatisch gevuld. </t>
  </si>
  <si>
    <t>Voertuiggegevens</t>
  </si>
  <si>
    <t>Soort voertuig</t>
  </si>
  <si>
    <t>Brandstof</t>
  </si>
  <si>
    <t>Elektrisch</t>
  </si>
  <si>
    <t>Prijzen</t>
  </si>
  <si>
    <t>Catalogusprijs auto zonder opties en accessoires incl. BTW en incl. BPM</t>
  </si>
  <si>
    <t>Prijs auto exclusief BTW en exclusief BPM</t>
  </si>
  <si>
    <t>Fabrieksopties</t>
  </si>
  <si>
    <t xml:space="preserve">Catalogusprijs fabrieksopties exclusief BTW en exclusief BPM </t>
  </si>
  <si>
    <t>Accessoires</t>
  </si>
  <si>
    <t>Prijs accessoires (niet af fabriek) excl. BTW</t>
  </si>
  <si>
    <t>Totaal excl. BTW en incl. BPM</t>
  </si>
  <si>
    <t>Korting excl. BTW</t>
  </si>
  <si>
    <t>Totaal netto excl. BTW en incl. BPM</t>
  </si>
  <si>
    <t>Contractgevens</t>
  </si>
  <si>
    <t>Looptijd (maanden)</t>
  </si>
  <si>
    <t>Jaarkilometrage (km)</t>
  </si>
  <si>
    <t>Restwaarde bij einde looptijd excl. BTW incl. BPM</t>
  </si>
  <si>
    <t>Reparatie en onderhoud (€/km)</t>
  </si>
  <si>
    <t>Banden (€/km)</t>
  </si>
  <si>
    <t xml:space="preserve"> </t>
  </si>
  <si>
    <t>Afschrijvingskosten</t>
  </si>
  <si>
    <t xml:space="preserve">Rentekosten </t>
  </si>
  <si>
    <t>Reparatie en Onderhoud</t>
  </si>
  <si>
    <t>Banden</t>
  </si>
  <si>
    <t>WA+Casco verzekering</t>
  </si>
  <si>
    <t>SVI -verzekering</t>
  </si>
  <si>
    <t>Motorrijtuigenbelasting (MRB)</t>
  </si>
  <si>
    <t>N.v.t.</t>
  </si>
  <si>
    <t>Administratiekosten en beheersfee</t>
  </si>
  <si>
    <t>24-uurs service bij pech- en schade</t>
  </si>
  <si>
    <t>Eventuele overige kosten/ korting</t>
  </si>
  <si>
    <t>Specificatie overige kosten /korting (zover van toepassing):</t>
  </si>
  <si>
    <t>Peugeot</t>
  </si>
  <si>
    <t>E-Expert</t>
  </si>
  <si>
    <t>Prijzen per maand excl. BTW</t>
  </si>
  <si>
    <t>Iveco</t>
  </si>
  <si>
    <t>BPM</t>
  </si>
  <si>
    <t>Prijsinvulformulier overige zaken</t>
  </si>
  <si>
    <t>Percentage *</t>
  </si>
  <si>
    <t xml:space="preserve">Wat is de vaste opslag op het IRS rentepercentage dat inschrijver gedurende de looptijd van de raamovereenkomst hanteert?
Deze opslag dient gelijk te zijn aan de toegepaste opslag in de calculaties in de prijsinvulformulieren. </t>
  </si>
  <si>
    <t>1
2
3</t>
  </si>
  <si>
    <t>Velden in te vullen door inschrijver</t>
  </si>
  <si>
    <t xml:space="preserve">Totalen aanbesteding "Operationele lease voertuigen"  
</t>
  </si>
  <si>
    <t xml:space="preserve">De inschrijver hoeft dit formulier niet in te vullen. Dit formulier wordt automatisch gevuld. </t>
  </si>
  <si>
    <t xml:space="preserve"> Maandprijs</t>
  </si>
  <si>
    <t>Berekening (fictieve) inschrijfprijs</t>
  </si>
  <si>
    <t>(A) **</t>
  </si>
  <si>
    <t>wegingsfactor (B) *</t>
  </si>
  <si>
    <t>Subtotaal (AxB)</t>
  </si>
  <si>
    <t>Gewogen leaseprijs per maand</t>
  </si>
  <si>
    <t>Totaal fictieve inschrijfprijs per maand</t>
  </si>
  <si>
    <t>* De genoemde aantallen zijn fictief en er kunnen geen rechten aan worden ontleend.
** De prijzen zoals ingevuld op het prijsinvulformulier zijn inclusief alle kosten voortkomend uit de beschreven voorwaarden in de aanbestedingsdocumenten en de kwalitatieve gunningscriteria.</t>
  </si>
  <si>
    <t>Voertuig 1</t>
  </si>
  <si>
    <t>Voertuig 2</t>
  </si>
  <si>
    <t>Opel</t>
  </si>
  <si>
    <t>Vivaro Electric</t>
  </si>
  <si>
    <t>Plancher cabine L2 75 kWh 136 pk</t>
  </si>
  <si>
    <t>Pick-up met kipper</t>
  </si>
  <si>
    <t>Ledig gewicht (kg)</t>
  </si>
  <si>
    <t>Kleur: wit 
Winter Pakket
10" Multimedia 3D-kleuren touchscreen
eWorksite Pakket
All-weatherbanden
Pack Ergonomie met passagiersstoel</t>
  </si>
  <si>
    <t>Kosten rijklaar maken excl. BTW</t>
  </si>
  <si>
    <t>Vervangend vervoer na 24 uur</t>
  </si>
  <si>
    <t xml:space="preserve">*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t>
  </si>
  <si>
    <t>* De genoemde aantallen zijn fictief en er kunnen geen rechten aan worden ontleend.
** De prijzen zoals ingevuld op het prijsblad zijn inclusief alle kosten voortkomend uit de beschreven voorwaarden in de aanbestedingsdocumenten en de kwalitatieve gunningscriteria.</t>
  </si>
  <si>
    <t xml:space="preserve">eDaily 42S14E </t>
  </si>
  <si>
    <t>GVW: 4.250 kg (N2 voertuig)
 Wielbasis 3.450 mm</t>
  </si>
  <si>
    <t>Pick-up dubbele cabine met autolaadkraan</t>
  </si>
  <si>
    <t>Accessoires/Opbouw</t>
  </si>
  <si>
    <t>Actuele IRS rente (hiervan dient u te gaan)</t>
  </si>
  <si>
    <t>Renteopslag in percentage (invullen in tabblad "Rente opslag")</t>
  </si>
  <si>
    <t>Rentetotaal 
(IRS+opslag, hiervan dient u uit te gaan voor de calculatie)</t>
  </si>
  <si>
    <t>* De prijzen zoals ingevuld op het prijsinvul formulier zijn inclusief alle kosten voortkomend uit de beschreven voorwaarden in de aanbestedingsdocumenten en de kwalitatieve gunningscriteria.</t>
  </si>
  <si>
    <t>Onderdeel 1. Personenauto "veiligheid"</t>
  </si>
  <si>
    <t>Hyundai</t>
  </si>
  <si>
    <t>KONA Electric</t>
  </si>
  <si>
    <t>Comfort Smart 48,6 kWh</t>
  </si>
  <si>
    <t>Personenauto</t>
  </si>
  <si>
    <t>Kleur: Atlas White Solid
Bekleding zwart</t>
  </si>
  <si>
    <t>Kia</t>
  </si>
  <si>
    <t>EV3</t>
  </si>
  <si>
    <t>Plus 58,3 kWh</t>
  </si>
  <si>
    <t>Voertuig 3</t>
  </si>
  <si>
    <t>EV4</t>
  </si>
  <si>
    <t>Air 58,3 kWh</t>
  </si>
  <si>
    <t xml:space="preserve">Kleur: Casa White
</t>
  </si>
  <si>
    <t>Voertuig 4</t>
  </si>
  <si>
    <t>Puma Gen-E</t>
  </si>
  <si>
    <t>Onderdeel 2. Personenauto "veiligheid B-segment"</t>
  </si>
  <si>
    <t xml:space="preserve">Toyota </t>
  </si>
  <si>
    <t>Yaris</t>
  </si>
  <si>
    <t>Hybride</t>
  </si>
  <si>
    <t xml:space="preserve">Mazda </t>
  </si>
  <si>
    <t>Hybrid Homura</t>
  </si>
  <si>
    <t xml:space="preserve">Kleur: Lunar White
</t>
  </si>
  <si>
    <t>Puma</t>
  </si>
  <si>
    <t>Onderdeel 3. Gesloten bestelwagen klein</t>
  </si>
  <si>
    <t>Gesloten bestelwagen</t>
  </si>
  <si>
    <t xml:space="preserve">Kangoo </t>
  </si>
  <si>
    <t>L2 E-Tech 120 pk Advance 44 kWh</t>
  </si>
  <si>
    <t>Kleur: Blanc mineral
Parkeerhulp en navigatiesysteem
All-weatherbanden
Superlock dubbele centrale vergrendeling
Zijschuifdeur links
Stoelbekleding stof</t>
  </si>
  <si>
    <t>Nissan</t>
  </si>
  <si>
    <t>Townstar</t>
  </si>
  <si>
    <t>Kleur: Frozen White
Afneembare trekhaak
17 inch lichtmetalen velgen (voor Premium i.c.m. All Weather banden)
All-weatherbanden</t>
  </si>
  <si>
    <t>Premium 47 kWh</t>
  </si>
  <si>
    <t>Dynamic Hybrid 115</t>
  </si>
  <si>
    <t xml:space="preserve">Kleur: Pure White
</t>
  </si>
  <si>
    <t>Titanium 1.0 EcoBoost Hybrid Powershift automaat</t>
  </si>
  <si>
    <t>Kleur: Frozen White
All-weatherbanden
Achteruitrijcamera</t>
  </si>
  <si>
    <t>Kleur: wit 
2 batterijen (2x 37 kWh)
DC lader 80 kW
Low Voltage E-PTO 12V
Geveerde chauffeursstoel
Cabine achterwand met ruiten
Bijrijdersstoel
Enkellucht achter
Comfort Plus
Achteruitrijcamera
All-season banden</t>
  </si>
  <si>
    <t>Onderdeel 4. Gesloten bestelwagen middelgroot</t>
  </si>
  <si>
    <t>Onderdeel 5. Pick-up met kipper</t>
  </si>
  <si>
    <t>Onderdeel 6 Pick-up groot met autolaadkraan</t>
  </si>
  <si>
    <t>Volkswagen</t>
  </si>
  <si>
    <t>e-Transporter</t>
  </si>
  <si>
    <t>Life L2 100 kW / 70 kWh RWD</t>
  </si>
  <si>
    <t xml:space="preserve">Kleur: Mineraal wit
</t>
  </si>
  <si>
    <t>L2 Tekna 90 kW 44 kWh</t>
  </si>
  <si>
    <t>Abonnementskosten Cartracker</t>
  </si>
  <si>
    <t>Meer/minderkilometers (€/km)</t>
  </si>
  <si>
    <t>Meerkilometers</t>
  </si>
  <si>
    <t>Gewogen maandprijs totaal excl. BTW</t>
  </si>
  <si>
    <t>Meerkilometers per jaar (indicatief, t.b.v. calculatie)</t>
  </si>
  <si>
    <t>Transit Custom </t>
  </si>
  <si>
    <t>Kleur: Frozen White
Interieur: Black Onyx stoffen bekleding (donker)
3-fase laadkabel mode 3 16A, 5 meter
Groot middenconsole
Bekleding zijwand en achterdeuren (volledig)
Laadvloer (hout)
Schuifdeur links en rechts incl. ramen
Privacy glas
Achterklep
Achterruit, verwarmbaar en wis/was
Geen tussenschot
All-weatherbanden</t>
  </si>
  <si>
    <t>Limited 
71 kWh / 136pk 340 L2H1 RWD</t>
  </si>
  <si>
    <t>Kleur: Clear White
Middenconsole opbergvak</t>
  </si>
  <si>
    <t>Standaard afleverpakket
Trekhaak afneembaar
Trekhaak kabelset 13-polig
Dakraildragerset
Stelposten:
- All-weatherbanden € 450
- Veiligheidsmiddelen € 150
- Inbouw Track en Trace (Cartracker) € 360
- Stelpost bestikkering "Handhaving" € 1.950</t>
  </si>
  <si>
    <t>Volle batterij 58.3kWh
Stelposten:
- All-weatherbanden € 450
- Veiligheidsmiddelen € 150
- Inbouw Track en Trace (Cartracker) € 360
- Stelpost bestikkering "Handhaving" € 1.950</t>
  </si>
  <si>
    <t>Volle batterij 58.3kWh
Dakdragers CRUZ Airo Fuse zwart
Stelposten:
- All-weatherbanden € 450
- Veiligheidsmiddelen € 150
- Inbouw Track en Trace (Cartracker) € 360
- Stelpost bestikkering "Handhaving" € 1.950
Door opdrachtgever te verzorgen (geen onderdeel van de leaseovereenkomst)
- Plaatsing scanunit op het voertuig (op dakdragers zonder kabeldoorvoer door het dak)
- Plaatsing bediening scanunit in het voertuig</t>
  </si>
  <si>
    <t>Stelposten:
- Veiligheidsmiddelen € 150
- Inbouw Track en Trace (Cartracker) € 360
- Stelpost bestikkering "Handhaving" € 1.950</t>
  </si>
  <si>
    <t>Stelpost opbouw € 32.000 bestaande uit:
- Autolaadkraan circa 1,0 ton/m achter de cabine aan de rechterzijde
- Vaste laadbak. Baklengte 2.700 mm
- Hoog kopschot
- Neerklapbare zijborden
- Verhoogde zijborden met bevestiging rails
- Opbergkist tegen kopschot aan de linkerzijde
- Signaalbalk(oranje) op dak. Breedte circa 1.500 mm
- Flitsers voor- en achterzijde
Uitvoering zoals weergegeven in de fotobijlage
Exacte uitvoering autolaadkraan en laadbak n.t.b. na gunning. 
Stelposten overig:
- Signaalbalk(oranje) op dak. Breedte circa 1.400 mm € 1.600
- Flitsers voor- en achterzijde € 900
- On Board Unit (OBU) NedLinq monteren en aansluiten € 120
- Veiligheidsmiddelen € 150
- Inbouw Track en Trace (Cartracker) € 360
- Stelpost bestikkering "Handhaving" € 1.950</t>
  </si>
  <si>
    <t>Stelpost opbouw € 13.400 bestaande uit:
- Kiepende open laadbak. Baklengte 2.400 mm
- Palenjuk (meekiepend)
- Kist in laadbak met aflopend deksel
- Afdeknet stug geweven
- Achterwand cabine plaatsen
- Signaalbalk(oranje) op dak. Breedte circa 1.200 mm
- Flitsers voor- en achterzijde
- Achteruitrijcamera
- Trekhaak
Uitvoering zoals weergegeven in de fotobijlage
Exacte uitvoering laadbak n.t.b. na gunning. 
Stelposten overig:
- Veiligheidsmiddelen € 150
- Inbouw Track en Trace (Cartracker) € 360
- Stelpost bestikkering "Handhaving" € 1.950</t>
  </si>
  <si>
    <t>Kleur: Clear White
Interieur: Super Dark Palladium-Black
Laadkabel Mode 3, Type 2, 3-fase 32A, kabellengte 5m
Universele kunststof vloer in laadruimte
Achterklep
Schuifdeur links en rechts
Achterruit, verwarmbaar
Handmatig dimbare binnenspiegel
Kunststof zijpanelen in laadruimte, hoog
Ruitenwisser achter
Zonder scheidingswand
Zijraam in de laad-/passagiersruimte linksvoor en rechtsvoor
All-weatherbanden</t>
  </si>
  <si>
    <t>Stelpost opbouw € 8.000 bestaande uit:
- Ladekast linkerzijde ter hoogte van schuifdeur
- Opbergkast linkerzijde
- Opbergvak rechterzijde t.b.v.  kisten en pionnen 
- Bevestiging diverse gereedschappen.
Uitvoering zoals weergegeven in de fotobijlage
Exacte uitvoering inbouw n.t.b. na gunning. 
Stelposten overig:
- Veiligheidsmiddelen € 150
- Inbouw Track en Trace (Cartracker) € 360
- Stelpost bestikkering huisstijl € 400</t>
  </si>
  <si>
    <t>Stelposten:
- Veiligheidsmiddelen € 150
- Inbouw Track en Trace (Cartracker) € 360
- Stelpost bestikkering huisstijl € 400</t>
  </si>
  <si>
    <t>Stelposten:
- All-weatherbanden € 450
- Veiligheidsmiddelen € 150
- Inbouw Track en Trace (Cartracker) € 360
- Stelpost bestikkering huisstijl € 400</t>
  </si>
  <si>
    <t>Stelposten:
- All-weatherbanden € 450
- Veiligheidsmiddelen € 150
- Inbouw Track en Trace (Cartracker) € 360
- Stelpost bestikkering "Handhaving" € 1.950</t>
  </si>
  <si>
    <t>Trekhaak afneembaar
Dakdragers
Stelposten:
- All-weatherbanden € 450
- Veiligheidsmiddelen € 150
- Inbouw Track en Trace (Cartracker) € 360
- Stelpost bestikkering "Handhaving" € 1.950</t>
  </si>
  <si>
    <t>Full operationele lease van personen- en bestelwagens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</si>
</sst>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00%"/>
    <numFmt numFmtId="166" formatCode="_ [$€-413]\ * #,##0.00_ ;_ [$€-413]\ * \-#,##0.00_ ;_ [$€-413]\ * &quot;-&quot;??_ ;_ @_ "/>
    <numFmt numFmtId="167" formatCode="_ [$€-413]\ * #,##0.000_ ;_ [$€-413]\ * \-#,##0.000_ ;_ [$€-413]\ * &quot;-&quot;???_ ;_ @_ "/>
  </numFmts>
  <fonts count="52" x14ac:knownFonts="1">
    <font>
      <sz val="10"/>
      <name val="Arial"/>
    </font>
    <font>
      <sz val="9"/>
      <color theme="1"/>
      <name val="Century Gothic"/>
      <family val="2"/>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10"/>
      <color theme="1"/>
      <name val="Century Gothic"/>
      <family val="2"/>
    </font>
    <font>
      <b/>
      <sz val="9"/>
      <color rgb="FFFF0000"/>
      <name val="Century Gothic"/>
      <family val="2"/>
    </font>
    <font>
      <sz val="11"/>
      <color theme="1"/>
      <name val="Calibri"/>
      <family val="2"/>
      <scheme val="minor"/>
    </font>
    <font>
      <b/>
      <sz val="9"/>
      <color theme="0"/>
      <name val="Century Gothic"/>
      <family val="2"/>
    </font>
    <font>
      <b/>
      <sz val="9"/>
      <name val="Century Gothic"/>
      <family val="2"/>
    </font>
    <font>
      <b/>
      <sz val="12"/>
      <color theme="0"/>
      <name val="Century Gothic"/>
      <family val="2"/>
    </font>
    <font>
      <b/>
      <sz val="10"/>
      <color rgb="FFFF0000"/>
      <name val="Century Gothic"/>
      <family val="2"/>
    </font>
    <font>
      <sz val="10"/>
      <color theme="0"/>
      <name val="Century Gothic"/>
      <family val="2"/>
    </font>
    <font>
      <sz val="9"/>
      <name val="Arial"/>
      <family val="2"/>
    </font>
    <font>
      <sz val="10"/>
      <color theme="1"/>
      <name val="Calibri"/>
      <family val="2"/>
      <scheme val="minor"/>
    </font>
    <font>
      <sz val="10"/>
      <color rgb="FFFF0000"/>
      <name val="Calibri"/>
      <family val="2"/>
      <scheme val="minor"/>
    </font>
    <font>
      <sz val="10"/>
      <color theme="0" tint="-4.9989318521683403E-2"/>
      <name val="Arial"/>
      <family val="2"/>
    </font>
    <font>
      <b/>
      <u/>
      <sz val="10"/>
      <name val="Arial"/>
      <family val="2"/>
    </font>
    <font>
      <sz val="12"/>
      <color theme="1"/>
      <name val="Calibri"/>
      <family val="2"/>
      <scheme val="minor"/>
    </font>
    <font>
      <sz val="9"/>
      <color theme="1"/>
      <name val="Calibri"/>
      <family val="2"/>
      <scheme val="minor"/>
    </font>
    <font>
      <sz val="8"/>
      <name val="Arial"/>
      <family val="2"/>
    </font>
    <font>
      <sz val="9"/>
      <name val="Calibri"/>
      <family val="2"/>
      <scheme val="minor"/>
    </font>
    <font>
      <sz val="10"/>
      <color theme="1"/>
      <name val="Arial"/>
      <family val="2"/>
    </font>
    <font>
      <sz val="11"/>
      <color theme="1"/>
      <name val="Calibri"/>
      <family val="2"/>
    </font>
    <font>
      <b/>
      <sz val="9.5"/>
      <color theme="1"/>
      <name val="Arial"/>
      <family val="2"/>
    </font>
    <font>
      <sz val="22"/>
      <color theme="1"/>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3366FF"/>
        <bgColor indexed="64"/>
      </patternFill>
    </fill>
    <fill>
      <patternFill patternType="solid">
        <fgColor rgb="FFCCECFF"/>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4" tint="0.79998168889431442"/>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658">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28" fillId="0" borderId="0"/>
    <xf numFmtId="0" fontId="33" fillId="0" borderId="0"/>
    <xf numFmtId="0" fontId="7" fillId="0" borderId="0"/>
    <xf numFmtId="0" fontId="28" fillId="0" borderId="0"/>
    <xf numFmtId="0" fontId="28" fillId="0" borderId="0"/>
    <xf numFmtId="44" fontId="3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48" fillId="0" borderId="0"/>
  </cellStyleXfs>
  <cellXfs count="135">
    <xf numFmtId="0" fontId="0" fillId="0" borderId="0" xfId="0"/>
    <xf numFmtId="0" fontId="6" fillId="0" borderId="0" xfId="544" applyFont="1" applyAlignment="1">
      <alignment vertical="center" wrapText="1"/>
    </xf>
    <xf numFmtId="0" fontId="8" fillId="0" borderId="0" xfId="544" applyFont="1" applyAlignment="1">
      <alignment vertical="center" wrapText="1"/>
    </xf>
    <xf numFmtId="0" fontId="7" fillId="0" borderId="0" xfId="543"/>
    <xf numFmtId="0" fontId="30" fillId="27" borderId="10" xfId="543" applyFont="1" applyFill="1" applyBorder="1" applyAlignment="1">
      <alignment vertical="center"/>
    </xf>
    <xf numFmtId="0" fontId="28" fillId="0" borderId="10" xfId="543" applyFont="1" applyBorder="1" applyAlignment="1">
      <alignment vertical="center"/>
    </xf>
    <xf numFmtId="0" fontId="30" fillId="27" borderId="10" xfId="543" applyFont="1" applyFill="1" applyBorder="1" applyAlignment="1">
      <alignment horizontal="center" vertical="center"/>
    </xf>
    <xf numFmtId="0" fontId="28" fillId="0" borderId="0" xfId="543" applyFont="1" applyAlignment="1">
      <alignment vertical="center"/>
    </xf>
    <xf numFmtId="0" fontId="10" fillId="0" borderId="10" xfId="544" applyFont="1" applyBorder="1" applyAlignment="1">
      <alignment wrapText="1"/>
    </xf>
    <xf numFmtId="0" fontId="7" fillId="31" borderId="0" xfId="543" applyFill="1"/>
    <xf numFmtId="0" fontId="7" fillId="31" borderId="0" xfId="543" applyFill="1" applyAlignment="1">
      <alignment wrapText="1"/>
    </xf>
    <xf numFmtId="0" fontId="41" fillId="31" borderId="0" xfId="543" applyFont="1" applyFill="1" applyAlignment="1">
      <alignment horizontal="left" wrapText="1"/>
    </xf>
    <xf numFmtId="0" fontId="7" fillId="0" borderId="0" xfId="543" applyAlignment="1">
      <alignment wrapText="1"/>
    </xf>
    <xf numFmtId="0" fontId="4" fillId="24" borderId="10" xfId="543" applyFont="1" applyFill="1" applyBorder="1" applyAlignment="1">
      <alignment horizontal="center" vertical="center" wrapText="1"/>
    </xf>
    <xf numFmtId="0" fontId="8" fillId="31" borderId="0" xfId="544" applyFont="1" applyFill="1" applyAlignment="1">
      <alignment vertical="center" wrapText="1"/>
    </xf>
    <xf numFmtId="165" fontId="8" fillId="29" borderId="10" xfId="653" applyNumberFormat="1" applyFont="1" applyFill="1" applyBorder="1" applyAlignment="1" applyProtection="1">
      <alignment horizontal="center" vertical="center" wrapText="1"/>
      <protection locked="0"/>
    </xf>
    <xf numFmtId="0" fontId="42" fillId="31" borderId="0" xfId="543" applyFont="1" applyFill="1" applyAlignment="1">
      <alignment wrapText="1"/>
    </xf>
    <xf numFmtId="0" fontId="7" fillId="0" borderId="0" xfId="543" applyAlignment="1">
      <alignment vertical="center" wrapText="1"/>
    </xf>
    <xf numFmtId="0" fontId="6" fillId="31" borderId="0" xfId="544" applyFont="1" applyFill="1" applyAlignment="1">
      <alignment vertical="center" wrapText="1"/>
    </xf>
    <xf numFmtId="0" fontId="7" fillId="31" borderId="0" xfId="543" applyFill="1" applyAlignment="1">
      <alignment vertical="center" wrapText="1"/>
    </xf>
    <xf numFmtId="0" fontId="43" fillId="31" borderId="0" xfId="543" applyFont="1" applyFill="1" applyAlignment="1">
      <alignment vertical="center" wrapText="1"/>
    </xf>
    <xf numFmtId="0" fontId="28" fillId="31" borderId="0" xfId="543" applyFont="1" applyFill="1" applyAlignment="1">
      <alignment vertical="center"/>
    </xf>
    <xf numFmtId="0" fontId="37" fillId="0" borderId="0" xfId="543" applyFont="1" applyAlignment="1">
      <alignment vertical="center"/>
    </xf>
    <xf numFmtId="44" fontId="28" fillId="0" borderId="10" xfId="543" applyNumberFormat="1" applyFont="1" applyBorder="1" applyAlignment="1">
      <alignment vertical="center"/>
    </xf>
    <xf numFmtId="0" fontId="31" fillId="0" borderId="0" xfId="543" applyFont="1" applyAlignment="1">
      <alignment horizontal="right" vertical="center"/>
    </xf>
    <xf numFmtId="44" fontId="31" fillId="0" borderId="10" xfId="543" applyNumberFormat="1" applyFont="1" applyBorder="1" applyAlignment="1">
      <alignment vertical="center"/>
    </xf>
    <xf numFmtId="44" fontId="31" fillId="0" borderId="0" xfId="543" applyNumberFormat="1" applyFont="1" applyAlignment="1">
      <alignment vertical="center"/>
    </xf>
    <xf numFmtId="0" fontId="30" fillId="32" borderId="10" xfId="543" applyFont="1" applyFill="1" applyBorder="1" applyAlignment="1">
      <alignment vertical="center"/>
    </xf>
    <xf numFmtId="0" fontId="30" fillId="32" borderId="10" xfId="543" applyFont="1" applyFill="1" applyBorder="1" applyAlignment="1">
      <alignment horizontal="center" vertical="center"/>
    </xf>
    <xf numFmtId="0" fontId="30" fillId="32" borderId="10" xfId="543" applyFont="1" applyFill="1" applyBorder="1" applyAlignment="1">
      <alignment horizontal="center" vertical="center" wrapText="1"/>
    </xf>
    <xf numFmtId="0" fontId="29" fillId="0" borderId="0" xfId="543" applyFont="1" applyAlignment="1">
      <alignment vertical="center"/>
    </xf>
    <xf numFmtId="44" fontId="28" fillId="0" borderId="0" xfId="543" applyNumberFormat="1" applyFont="1" applyAlignment="1">
      <alignment vertical="center"/>
    </xf>
    <xf numFmtId="0" fontId="31" fillId="26" borderId="0" xfId="543" applyFont="1" applyFill="1" applyAlignment="1">
      <alignment horizontal="center" vertical="center"/>
    </xf>
    <xf numFmtId="44" fontId="31" fillId="28" borderId="10" xfId="543" applyNumberFormat="1" applyFont="1" applyFill="1" applyBorder="1" applyAlignment="1">
      <alignment vertical="center"/>
    </xf>
    <xf numFmtId="166" fontId="8" fillId="29" borderId="10" xfId="656" applyNumberFormat="1" applyFont="1" applyFill="1" applyBorder="1" applyAlignment="1" applyProtection="1">
      <alignment horizontal="center" vertical="center"/>
      <protection locked="0"/>
    </xf>
    <xf numFmtId="44" fontId="2" fillId="29" borderId="10" xfId="655" applyNumberFormat="1" applyFont="1" applyFill="1" applyBorder="1" applyAlignment="1" applyProtection="1">
      <alignment horizontal="center" vertical="center"/>
      <protection locked="0"/>
    </xf>
    <xf numFmtId="165" fontId="2" fillId="28" borderId="14" xfId="653" applyNumberFormat="1" applyFont="1" applyFill="1" applyBorder="1" applyAlignment="1" applyProtection="1">
      <alignment horizontal="center" vertical="center"/>
    </xf>
    <xf numFmtId="167" fontId="8" fillId="29" borderId="10" xfId="543" applyNumberFormat="1" applyFont="1" applyFill="1" applyBorder="1" applyAlignment="1" applyProtection="1">
      <alignment horizontal="center" vertical="center"/>
      <protection locked="0"/>
    </xf>
    <xf numFmtId="0" fontId="6" fillId="26" borderId="10" xfId="543" applyFont="1" applyFill="1" applyBorder="1" applyAlignment="1">
      <alignment horizontal="center" vertical="center"/>
    </xf>
    <xf numFmtId="44" fontId="8" fillId="29" borderId="10" xfId="655" applyNumberFormat="1" applyFont="1" applyFill="1" applyBorder="1" applyAlignment="1" applyProtection="1">
      <alignment horizontal="center" vertical="center"/>
      <protection locked="0"/>
    </xf>
    <xf numFmtId="44" fontId="8" fillId="29" borderId="10" xfId="656" applyFont="1" applyFill="1" applyBorder="1" applyAlignment="1" applyProtection="1">
      <alignment horizontal="center" vertical="center"/>
      <protection locked="0"/>
    </xf>
    <xf numFmtId="44" fontId="8" fillId="29" borderId="10" xfId="543" applyNumberFormat="1" applyFont="1" applyFill="1" applyBorder="1" applyAlignment="1" applyProtection="1">
      <alignment horizontal="center" vertical="center"/>
      <protection locked="0"/>
    </xf>
    <xf numFmtId="49" fontId="8" fillId="29" borderId="10" xfId="655" applyNumberFormat="1" applyFont="1" applyFill="1" applyBorder="1" applyAlignment="1" applyProtection="1">
      <alignment horizontal="left" vertical="center"/>
      <protection locked="0"/>
    </xf>
    <xf numFmtId="0" fontId="36" fillId="27" borderId="10" xfId="655" applyFont="1" applyFill="1" applyBorder="1" applyAlignment="1">
      <alignment vertical="center" wrapText="1"/>
    </xf>
    <xf numFmtId="0" fontId="36" fillId="27" borderId="15" xfId="655" applyFont="1" applyFill="1" applyBorder="1" applyAlignment="1">
      <alignment horizontal="center" vertical="center"/>
    </xf>
    <xf numFmtId="0" fontId="44" fillId="0" borderId="0" xfId="655" applyFont="1"/>
    <xf numFmtId="0" fontId="32" fillId="0" borderId="11" xfId="655" applyFont="1" applyBorder="1" applyAlignment="1">
      <alignment horizontal="left" vertical="center" wrapText="1"/>
    </xf>
    <xf numFmtId="0" fontId="45" fillId="0" borderId="0" xfId="655" applyFont="1"/>
    <xf numFmtId="0" fontId="30" fillId="27" borderId="10" xfId="655" applyFont="1" applyFill="1" applyBorder="1" applyAlignment="1">
      <alignment vertical="center" wrapText="1"/>
    </xf>
    <xf numFmtId="0" fontId="30" fillId="27" borderId="10" xfId="655" applyFont="1" applyFill="1" applyBorder="1" applyAlignment="1">
      <alignment horizontal="center" vertical="center"/>
    </xf>
    <xf numFmtId="0" fontId="40" fillId="0" borderId="0" xfId="655" applyFont="1"/>
    <xf numFmtId="0" fontId="2" fillId="0" borderId="10" xfId="655" applyFont="1" applyBorder="1" applyAlignment="1">
      <alignment vertical="center" wrapText="1"/>
    </xf>
    <xf numFmtId="0" fontId="8" fillId="28" borderId="10" xfId="655" applyFont="1" applyFill="1" applyBorder="1" applyAlignment="1">
      <alignment horizontal="center" vertical="center"/>
    </xf>
    <xf numFmtId="3" fontId="8" fillId="28" borderId="10" xfId="655" applyNumberFormat="1" applyFont="1" applyFill="1" applyBorder="1" applyAlignment="1">
      <alignment horizontal="center" vertical="center"/>
    </xf>
    <xf numFmtId="0" fontId="2" fillId="0" borderId="0" xfId="655" applyFont="1" applyAlignment="1">
      <alignment vertical="center" wrapText="1"/>
    </xf>
    <xf numFmtId="0" fontId="8" fillId="0" borderId="0" xfId="655" applyFont="1" applyAlignment="1">
      <alignment horizontal="center" vertical="center"/>
    </xf>
    <xf numFmtId="0" fontId="5" fillId="27" borderId="10" xfId="655" applyFont="1" applyFill="1" applyBorder="1" applyAlignment="1">
      <alignment horizontal="center" vertical="center"/>
    </xf>
    <xf numFmtId="0" fontId="8" fillId="0" borderId="10" xfId="655" applyFont="1" applyBorder="1" applyAlignment="1">
      <alignment vertical="center" wrapText="1"/>
    </xf>
    <xf numFmtId="44" fontId="8" fillId="28" borderId="10" xfId="655" applyNumberFormat="1" applyFont="1" applyFill="1" applyBorder="1" applyAlignment="1">
      <alignment horizontal="center" vertical="center"/>
    </xf>
    <xf numFmtId="0" fontId="47" fillId="0" borderId="0" xfId="655" applyFont="1"/>
    <xf numFmtId="49" fontId="8" fillId="28" borderId="10" xfId="655" applyNumberFormat="1" applyFont="1" applyFill="1" applyBorder="1" applyAlignment="1">
      <alignment horizontal="left" vertical="top" wrapText="1"/>
    </xf>
    <xf numFmtId="44" fontId="35" fillId="28" borderId="10" xfId="655" applyNumberFormat="1" applyFont="1" applyFill="1" applyBorder="1" applyAlignment="1">
      <alignment horizontal="center" vertical="center"/>
    </xf>
    <xf numFmtId="0" fontId="2" fillId="0" borderId="0" xfId="655" applyFont="1" applyAlignment="1">
      <alignment vertical="center"/>
    </xf>
    <xf numFmtId="0" fontId="30" fillId="27" borderId="12" xfId="655" applyFont="1" applyFill="1" applyBorder="1" applyAlignment="1">
      <alignment vertical="center"/>
    </xf>
    <xf numFmtId="0" fontId="30" fillId="27" borderId="13" xfId="655" applyFont="1" applyFill="1" applyBorder="1" applyAlignment="1">
      <alignment vertical="center"/>
    </xf>
    <xf numFmtId="0" fontId="30" fillId="27" borderId="14" xfId="655" applyFont="1" applyFill="1" applyBorder="1" applyAlignment="1">
      <alignment vertical="center"/>
    </xf>
    <xf numFmtId="3" fontId="2" fillId="28" borderId="10" xfId="655" applyNumberFormat="1" applyFont="1" applyFill="1" applyBorder="1" applyAlignment="1">
      <alignment vertical="center"/>
    </xf>
    <xf numFmtId="3" fontId="35" fillId="28" borderId="10" xfId="655" applyNumberFormat="1" applyFont="1" applyFill="1" applyBorder="1" applyAlignment="1">
      <alignment vertical="center"/>
    </xf>
    <xf numFmtId="0" fontId="8" fillId="0" borderId="10" xfId="543" applyFont="1" applyBorder="1" applyAlignment="1">
      <alignment vertical="center" wrapText="1"/>
    </xf>
    <xf numFmtId="0" fontId="8" fillId="0" borderId="10" xfId="543" applyFont="1" applyBorder="1" applyAlignment="1">
      <alignment vertical="center"/>
    </xf>
    <xf numFmtId="0" fontId="39" fillId="0" borderId="0" xfId="543" applyFont="1"/>
    <xf numFmtId="0" fontId="2" fillId="0" borderId="0" xfId="655" applyFont="1" applyAlignment="1">
      <alignment horizontal="center" vertical="center"/>
    </xf>
    <xf numFmtId="0" fontId="38" fillId="27" borderId="10" xfId="655" applyFont="1" applyFill="1" applyBorder="1" applyAlignment="1">
      <alignment horizontal="center" vertical="center"/>
    </xf>
    <xf numFmtId="0" fontId="1" fillId="0" borderId="10" xfId="543" applyFont="1" applyBorder="1" applyAlignment="1">
      <alignment vertical="center"/>
    </xf>
    <xf numFmtId="44" fontId="1" fillId="28" borderId="10" xfId="543" applyNumberFormat="1" applyFont="1" applyFill="1" applyBorder="1" applyAlignment="1">
      <alignment vertical="center"/>
    </xf>
    <xf numFmtId="0" fontId="31" fillId="30" borderId="10" xfId="655" applyFont="1" applyFill="1" applyBorder="1" applyAlignment="1">
      <alignment horizontal="right" vertical="center" wrapText="1"/>
    </xf>
    <xf numFmtId="44" fontId="31" fillId="30" borderId="10" xfId="655" applyNumberFormat="1" applyFont="1" applyFill="1" applyBorder="1" applyAlignment="1">
      <alignment vertical="center"/>
    </xf>
    <xf numFmtId="0" fontId="34" fillId="25" borderId="0" xfId="655" applyFont="1" applyFill="1" applyAlignment="1">
      <alignment horizontal="left" vertical="center" wrapText="1"/>
    </xf>
    <xf numFmtId="0" fontId="45" fillId="0" borderId="0" xfId="655" applyFont="1" applyAlignment="1">
      <alignment horizontal="left"/>
    </xf>
    <xf numFmtId="0" fontId="28" fillId="0" borderId="0" xfId="655" applyFont="1" applyAlignment="1">
      <alignment vertical="center" wrapText="1"/>
    </xf>
    <xf numFmtId="0" fontId="3" fillId="0" borderId="0" xfId="655"/>
    <xf numFmtId="0" fontId="40" fillId="0" borderId="0" xfId="655" applyFont="1" applyAlignment="1">
      <alignment wrapText="1"/>
    </xf>
    <xf numFmtId="0" fontId="3" fillId="0" borderId="0" xfId="655" applyAlignment="1">
      <alignment wrapText="1"/>
    </xf>
    <xf numFmtId="0" fontId="32" fillId="0" borderId="0" xfId="655" applyFont="1" applyAlignment="1">
      <alignment horizontal="left" vertical="center" wrapText="1"/>
    </xf>
    <xf numFmtId="0" fontId="2" fillId="28" borderId="10" xfId="655" applyFont="1" applyFill="1" applyBorder="1" applyAlignment="1">
      <alignment horizontal="center" vertical="center"/>
    </xf>
    <xf numFmtId="0" fontId="2" fillId="28" borderId="10" xfId="655" applyFont="1" applyFill="1" applyBorder="1" applyAlignment="1">
      <alignment horizontal="center" vertical="center" wrapText="1"/>
    </xf>
    <xf numFmtId="3" fontId="2" fillId="28" borderId="10" xfId="655" applyNumberFormat="1" applyFont="1" applyFill="1" applyBorder="1" applyAlignment="1">
      <alignment horizontal="center" vertical="center"/>
    </xf>
    <xf numFmtId="9" fontId="8" fillId="28" borderId="10" xfId="543" applyNumberFormat="1" applyFont="1" applyFill="1" applyBorder="1" applyAlignment="1">
      <alignment horizontal="center" vertical="center"/>
    </xf>
    <xf numFmtId="0" fontId="8" fillId="28" borderId="10" xfId="655" applyFont="1" applyFill="1" applyBorder="1" applyAlignment="1">
      <alignment horizontal="center" vertical="center" wrapText="1"/>
    </xf>
    <xf numFmtId="0" fontId="28" fillId="0" borderId="10" xfId="543" applyFont="1" applyBorder="1" applyAlignment="1">
      <alignment horizontal="left" vertical="center"/>
    </xf>
    <xf numFmtId="0" fontId="49" fillId="0" borderId="0" xfId="657" applyFont="1" applyAlignment="1">
      <alignment vertical="center"/>
    </xf>
    <xf numFmtId="0" fontId="48" fillId="0" borderId="0" xfId="657"/>
    <xf numFmtId="0" fontId="50" fillId="0" borderId="0" xfId="657" applyFont="1" applyAlignment="1">
      <alignment horizontal="left" vertical="center" wrapText="1"/>
    </xf>
    <xf numFmtId="0" fontId="10" fillId="29" borderId="12" xfId="543" applyFont="1" applyFill="1" applyBorder="1" applyAlignment="1" applyProtection="1">
      <alignment horizontal="center" wrapText="1"/>
      <protection locked="0"/>
    </xf>
    <xf numFmtId="0" fontId="10" fillId="29" borderId="13" xfId="543" applyFont="1" applyFill="1" applyBorder="1" applyAlignment="1" applyProtection="1">
      <alignment horizontal="center" wrapText="1"/>
      <protection locked="0"/>
    </xf>
    <xf numFmtId="0" fontId="4" fillId="24" borderId="12" xfId="543" applyFont="1" applyFill="1" applyBorder="1" applyAlignment="1">
      <alignment horizontal="left" vertical="center" wrapText="1"/>
    </xf>
    <xf numFmtId="0" fontId="4" fillId="24" borderId="14" xfId="543" applyFont="1" applyFill="1" applyBorder="1" applyAlignment="1">
      <alignment horizontal="left" vertical="center" wrapText="1"/>
    </xf>
    <xf numFmtId="0" fontId="8" fillId="0" borderId="12" xfId="544" applyFont="1" applyBorder="1" applyAlignment="1">
      <alignment horizontal="left" vertical="center" wrapText="1"/>
    </xf>
    <xf numFmtId="0" fontId="8" fillId="0" borderId="14" xfId="544" applyFont="1" applyBorder="1" applyAlignment="1">
      <alignment horizontal="left" vertical="center" wrapText="1"/>
    </xf>
    <xf numFmtId="0" fontId="35" fillId="29" borderId="0" xfId="543" applyFont="1" applyFill="1" applyAlignment="1">
      <alignment horizontal="center" vertical="center" wrapText="1"/>
    </xf>
    <xf numFmtId="0" fontId="34" fillId="25" borderId="0" xfId="543" applyFont="1" applyFill="1" applyAlignment="1">
      <alignment horizontal="left" vertical="center" wrapText="1"/>
    </xf>
    <xf numFmtId="0" fontId="51" fillId="33" borderId="0" xfId="657" applyFont="1" applyFill="1" applyAlignment="1" applyProtection="1">
      <alignment horizontal="center" vertical="center"/>
      <protection locked="0"/>
    </xf>
    <xf numFmtId="0" fontId="36" fillId="27" borderId="15" xfId="655" applyFont="1" applyFill="1" applyBorder="1" applyAlignment="1">
      <alignment horizontal="center" vertical="center"/>
    </xf>
    <xf numFmtId="0" fontId="36" fillId="27" borderId="0" xfId="655" applyFont="1" applyFill="1" applyAlignment="1">
      <alignment horizontal="center" vertical="center"/>
    </xf>
    <xf numFmtId="0" fontId="34" fillId="25" borderId="15" xfId="655" applyFont="1" applyFill="1" applyBorder="1" applyAlignment="1">
      <alignment horizontal="left" vertical="center" wrapText="1"/>
    </xf>
    <xf numFmtId="0" fontId="34" fillId="25" borderId="0" xfId="655" applyFont="1" applyFill="1" applyAlignment="1">
      <alignment horizontal="left" vertical="center" wrapText="1"/>
    </xf>
    <xf numFmtId="0" fontId="32" fillId="0" borderId="11" xfId="655" applyFont="1" applyBorder="1" applyAlignment="1">
      <alignment horizontal="left" vertical="center" wrapText="1"/>
    </xf>
    <xf numFmtId="0" fontId="8" fillId="28" borderId="12" xfId="655" applyFont="1" applyFill="1" applyBorder="1" applyAlignment="1">
      <alignment horizontal="center" vertical="center"/>
    </xf>
    <xf numFmtId="0" fontId="8" fillId="28" borderId="13" xfId="655" applyFont="1" applyFill="1" applyBorder="1" applyAlignment="1">
      <alignment horizontal="center" vertical="center"/>
    </xf>
    <xf numFmtId="0" fontId="8" fillId="28" borderId="14" xfId="655" applyFont="1" applyFill="1" applyBorder="1" applyAlignment="1">
      <alignment horizontal="center" vertical="center"/>
    </xf>
    <xf numFmtId="49" fontId="8" fillId="29" borderId="12" xfId="655" applyNumberFormat="1" applyFont="1" applyFill="1" applyBorder="1" applyAlignment="1" applyProtection="1">
      <alignment horizontal="center" vertical="center"/>
      <protection locked="0"/>
    </xf>
    <xf numFmtId="49" fontId="8" fillId="29" borderId="13" xfId="655" applyNumberFormat="1" applyFont="1" applyFill="1" applyBorder="1" applyAlignment="1" applyProtection="1">
      <alignment horizontal="center" vertical="center"/>
      <protection locked="0"/>
    </xf>
    <xf numFmtId="49" fontId="8" fillId="29" borderId="14" xfId="655" applyNumberFormat="1" applyFont="1" applyFill="1" applyBorder="1" applyAlignment="1" applyProtection="1">
      <alignment horizontal="center" vertical="center"/>
      <protection locked="0"/>
    </xf>
    <xf numFmtId="165" fontId="2" fillId="28" borderId="12" xfId="653" applyNumberFormat="1" applyFont="1" applyFill="1" applyBorder="1" applyAlignment="1" applyProtection="1">
      <alignment horizontal="center" vertical="center"/>
    </xf>
    <xf numFmtId="165" fontId="2" fillId="28" borderId="13" xfId="653" applyNumberFormat="1" applyFont="1" applyFill="1" applyBorder="1" applyAlignment="1" applyProtection="1">
      <alignment horizontal="center" vertical="center"/>
    </xf>
    <xf numFmtId="165" fontId="2" fillId="28" borderId="14" xfId="653" applyNumberFormat="1" applyFont="1" applyFill="1" applyBorder="1" applyAlignment="1" applyProtection="1">
      <alignment horizontal="center" vertical="center"/>
    </xf>
    <xf numFmtId="3" fontId="2" fillId="28" borderId="12" xfId="655" applyNumberFormat="1" applyFont="1" applyFill="1" applyBorder="1" applyAlignment="1">
      <alignment horizontal="center" vertical="center"/>
    </xf>
    <xf numFmtId="3" fontId="2" fillId="28" borderId="13" xfId="655" applyNumberFormat="1" applyFont="1" applyFill="1" applyBorder="1" applyAlignment="1">
      <alignment horizontal="center" vertical="center"/>
    </xf>
    <xf numFmtId="3" fontId="2" fillId="28" borderId="14" xfId="655" applyNumberFormat="1" applyFont="1" applyFill="1" applyBorder="1" applyAlignment="1">
      <alignment horizontal="center" vertical="center"/>
    </xf>
    <xf numFmtId="9" fontId="8" fillId="28" borderId="12" xfId="543" applyNumberFormat="1" applyFont="1" applyFill="1" applyBorder="1" applyAlignment="1">
      <alignment horizontal="center" vertical="center"/>
    </xf>
    <xf numFmtId="9" fontId="8" fillId="28" borderId="13" xfId="543" applyNumberFormat="1" applyFont="1" applyFill="1" applyBorder="1" applyAlignment="1">
      <alignment horizontal="center" vertical="center"/>
    </xf>
    <xf numFmtId="9" fontId="8" fillId="28" borderId="14" xfId="543" applyNumberFormat="1" applyFont="1" applyFill="1" applyBorder="1" applyAlignment="1">
      <alignment horizontal="center" vertical="center"/>
    </xf>
    <xf numFmtId="0" fontId="30" fillId="27" borderId="12" xfId="655" applyFont="1" applyFill="1" applyBorder="1" applyAlignment="1">
      <alignment horizontal="center" vertical="center"/>
    </xf>
    <xf numFmtId="0" fontId="30" fillId="27" borderId="13" xfId="655" applyFont="1" applyFill="1" applyBorder="1" applyAlignment="1">
      <alignment horizontal="center" vertical="center"/>
    </xf>
    <xf numFmtId="0" fontId="30" fillId="27" borderId="14" xfId="655" applyFont="1" applyFill="1" applyBorder="1" applyAlignment="1">
      <alignment horizontal="center" vertical="center"/>
    </xf>
    <xf numFmtId="165" fontId="2" fillId="28" borderId="10" xfId="653" applyNumberFormat="1" applyFont="1" applyFill="1" applyBorder="1" applyAlignment="1" applyProtection="1">
      <alignment horizontal="center" vertical="center"/>
    </xf>
    <xf numFmtId="49" fontId="8" fillId="29" borderId="13" xfId="655" applyNumberFormat="1" applyFont="1" applyFill="1" applyBorder="1" applyAlignment="1" applyProtection="1">
      <alignment horizontal="left" vertical="center"/>
      <protection locked="0"/>
    </xf>
    <xf numFmtId="49" fontId="8" fillId="29" borderId="14" xfId="655" applyNumberFormat="1" applyFont="1" applyFill="1" applyBorder="1" applyAlignment="1" applyProtection="1">
      <alignment horizontal="left" vertical="center"/>
      <protection locked="0"/>
    </xf>
    <xf numFmtId="0" fontId="36" fillId="27" borderId="10" xfId="655" applyFont="1" applyFill="1" applyBorder="1" applyAlignment="1">
      <alignment horizontal="center" vertical="center"/>
    </xf>
    <xf numFmtId="0" fontId="30" fillId="27" borderId="10" xfId="543" applyFont="1" applyFill="1" applyBorder="1" applyAlignment="1">
      <alignment horizontal="left" vertical="center"/>
    </xf>
    <xf numFmtId="0" fontId="31" fillId="28" borderId="10" xfId="543" applyFont="1" applyFill="1" applyBorder="1" applyAlignment="1">
      <alignment horizontal="right" vertical="center"/>
    </xf>
    <xf numFmtId="0" fontId="30" fillId="25" borderId="0" xfId="543" applyFont="1" applyFill="1" applyAlignment="1">
      <alignment horizontal="left" vertical="center" wrapText="1"/>
    </xf>
    <xf numFmtId="0" fontId="36" fillId="27" borderId="12" xfId="543" applyFont="1" applyFill="1" applyBorder="1" applyAlignment="1">
      <alignment horizontal="center" vertical="center" wrapText="1"/>
    </xf>
    <xf numFmtId="0" fontId="36" fillId="27" borderId="13" xfId="543" applyFont="1" applyFill="1" applyBorder="1" applyAlignment="1">
      <alignment horizontal="center" vertical="center" wrapText="1"/>
    </xf>
    <xf numFmtId="0" fontId="36" fillId="27" borderId="14" xfId="543" applyFont="1" applyFill="1" applyBorder="1" applyAlignment="1">
      <alignment horizontal="center" vertical="center" wrapText="1"/>
    </xf>
  </cellXfs>
  <cellStyles count="6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53" xr:uid="{E8ECA712-BF0F-4B50-9FCE-B789902F9E01}"/>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4" xfId="654" xr:uid="{8766EF06-ED54-4A26-9F19-E7EF50E29CED}"/>
    <cellStyle name="Standaard 19 2 3" xfId="646" xr:uid="{00000000-0005-0000-0000-00002B020000}"/>
    <cellStyle name="Standaard 19 3" xfId="554" xr:uid="{00000000-0005-0000-0000-00002C020000}"/>
    <cellStyle name="Standaard 2" xfId="555" xr:uid="{00000000-0005-0000-0000-00002D020000}"/>
    <cellStyle name="Standaard 2 2" xfId="651"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6" xfId="649" xr:uid="{00000000-0005-0000-0000-000035020000}"/>
    <cellStyle name="Standaard 27" xfId="655" xr:uid="{A88B896E-1C37-4789-B028-98C5A2858F39}"/>
    <cellStyle name="Standaard 28" xfId="657" xr:uid="{F1CEB2EC-7EFD-4B2D-ABD2-D728C29658D2}"/>
    <cellStyle name="Standaard 3" xfId="561" xr:uid="{00000000-0005-0000-0000-000036020000}"/>
    <cellStyle name="Standaard 3 2" xfId="562" xr:uid="{00000000-0005-0000-0000-000037020000}"/>
    <cellStyle name="Standaard 3 3" xfId="650" xr:uid="{00000000-0005-0000-0000-000038020000}"/>
    <cellStyle name="Standaard 4" xfId="563" xr:uid="{00000000-0005-0000-0000-000039020000}"/>
    <cellStyle name="Standaard 5" xfId="564" xr:uid="{00000000-0005-0000-0000-00003A020000}"/>
    <cellStyle name="Standaard 6" xfId="565" xr:uid="{00000000-0005-0000-0000-00003B020000}"/>
    <cellStyle name="Standaard 7" xfId="566" xr:uid="{00000000-0005-0000-0000-00003C020000}"/>
    <cellStyle name="Standaard 8" xfId="567" xr:uid="{00000000-0005-0000-0000-00003D020000}"/>
    <cellStyle name="Standaard 9" xfId="568" xr:uid="{00000000-0005-0000-0000-00003E020000}"/>
    <cellStyle name="Titel 10" xfId="569" xr:uid="{00000000-0005-0000-0000-00003F020000}"/>
    <cellStyle name="Titel 11" xfId="570" xr:uid="{00000000-0005-0000-0000-000040020000}"/>
    <cellStyle name="Titel 12" xfId="571" xr:uid="{00000000-0005-0000-0000-000041020000}"/>
    <cellStyle name="Titel 13" xfId="572" xr:uid="{00000000-0005-0000-0000-000042020000}"/>
    <cellStyle name="Titel 14" xfId="573" xr:uid="{00000000-0005-0000-0000-000043020000}"/>
    <cellStyle name="Titel 15" xfId="574" xr:uid="{00000000-0005-0000-0000-000044020000}"/>
    <cellStyle name="Titel 16" xfId="575" xr:uid="{00000000-0005-0000-0000-000045020000}"/>
    <cellStyle name="Titel 2" xfId="576" xr:uid="{00000000-0005-0000-0000-000046020000}"/>
    <cellStyle name="Titel 3" xfId="577" xr:uid="{00000000-0005-0000-0000-000047020000}"/>
    <cellStyle name="Titel 4" xfId="578" xr:uid="{00000000-0005-0000-0000-000048020000}"/>
    <cellStyle name="Titel 5" xfId="579" xr:uid="{00000000-0005-0000-0000-000049020000}"/>
    <cellStyle name="Titel 6" xfId="580" xr:uid="{00000000-0005-0000-0000-00004A020000}"/>
    <cellStyle name="Titel 7" xfId="581" xr:uid="{00000000-0005-0000-0000-00004B020000}"/>
    <cellStyle name="Titel 8" xfId="582" xr:uid="{00000000-0005-0000-0000-00004C020000}"/>
    <cellStyle name="Titel 9" xfId="583" xr:uid="{00000000-0005-0000-0000-00004D020000}"/>
    <cellStyle name="Totaal 10" xfId="584" xr:uid="{00000000-0005-0000-0000-00004E020000}"/>
    <cellStyle name="Totaal 11" xfId="585" xr:uid="{00000000-0005-0000-0000-00004F020000}"/>
    <cellStyle name="Totaal 12" xfId="586" xr:uid="{00000000-0005-0000-0000-000050020000}"/>
    <cellStyle name="Totaal 13" xfId="587" xr:uid="{00000000-0005-0000-0000-000051020000}"/>
    <cellStyle name="Totaal 14" xfId="588" xr:uid="{00000000-0005-0000-0000-000052020000}"/>
    <cellStyle name="Totaal 15" xfId="589" xr:uid="{00000000-0005-0000-0000-000053020000}"/>
    <cellStyle name="Totaal 16" xfId="590" xr:uid="{00000000-0005-0000-0000-000054020000}"/>
    <cellStyle name="Totaal 2" xfId="591" xr:uid="{00000000-0005-0000-0000-000055020000}"/>
    <cellStyle name="Totaal 3" xfId="592" xr:uid="{00000000-0005-0000-0000-000056020000}"/>
    <cellStyle name="Totaal 4" xfId="593" xr:uid="{00000000-0005-0000-0000-000057020000}"/>
    <cellStyle name="Totaal 5" xfId="594" xr:uid="{00000000-0005-0000-0000-000058020000}"/>
    <cellStyle name="Totaal 6" xfId="595" xr:uid="{00000000-0005-0000-0000-000059020000}"/>
    <cellStyle name="Totaal 7" xfId="596" xr:uid="{00000000-0005-0000-0000-00005A020000}"/>
    <cellStyle name="Totaal 8" xfId="597" xr:uid="{00000000-0005-0000-0000-00005B020000}"/>
    <cellStyle name="Totaal 9" xfId="598" xr:uid="{00000000-0005-0000-0000-00005C020000}"/>
    <cellStyle name="Uitvoer 10" xfId="599" xr:uid="{00000000-0005-0000-0000-00005D020000}"/>
    <cellStyle name="Uitvoer 11" xfId="600" xr:uid="{00000000-0005-0000-0000-00005E020000}"/>
    <cellStyle name="Uitvoer 12" xfId="601" xr:uid="{00000000-0005-0000-0000-00005F020000}"/>
    <cellStyle name="Uitvoer 13" xfId="602" xr:uid="{00000000-0005-0000-0000-000060020000}"/>
    <cellStyle name="Uitvoer 14" xfId="603" xr:uid="{00000000-0005-0000-0000-000061020000}"/>
    <cellStyle name="Uitvoer 15" xfId="604" xr:uid="{00000000-0005-0000-0000-000062020000}"/>
    <cellStyle name="Uitvoer 16" xfId="605" xr:uid="{00000000-0005-0000-0000-000063020000}"/>
    <cellStyle name="Uitvoer 2" xfId="606" xr:uid="{00000000-0005-0000-0000-000064020000}"/>
    <cellStyle name="Uitvoer 3" xfId="607" xr:uid="{00000000-0005-0000-0000-000065020000}"/>
    <cellStyle name="Uitvoer 4" xfId="608" xr:uid="{00000000-0005-0000-0000-000066020000}"/>
    <cellStyle name="Uitvoer 5" xfId="609" xr:uid="{00000000-0005-0000-0000-000067020000}"/>
    <cellStyle name="Uitvoer 6" xfId="610" xr:uid="{00000000-0005-0000-0000-000068020000}"/>
    <cellStyle name="Uitvoer 7" xfId="611" xr:uid="{00000000-0005-0000-0000-000069020000}"/>
    <cellStyle name="Uitvoer 8" xfId="612" xr:uid="{00000000-0005-0000-0000-00006A020000}"/>
    <cellStyle name="Uitvoer 9" xfId="613" xr:uid="{00000000-0005-0000-0000-00006B020000}"/>
    <cellStyle name="Valuta 2" xfId="614" xr:uid="{00000000-0005-0000-0000-00006C020000}"/>
    <cellStyle name="Valuta 2 2" xfId="615" xr:uid="{00000000-0005-0000-0000-00006D020000}"/>
    <cellStyle name="Valuta 4" xfId="652" xr:uid="{1FCF68ED-8828-4415-B3BF-382FAA88BD3F}"/>
    <cellStyle name="Valuta 4 2" xfId="656" xr:uid="{9F813777-5DA2-4D80-8679-2699BA4EB8FA}"/>
    <cellStyle name="Verklarende tekst 10" xfId="616" xr:uid="{00000000-0005-0000-0000-00006E020000}"/>
    <cellStyle name="Verklarende tekst 11" xfId="617" xr:uid="{00000000-0005-0000-0000-00006F020000}"/>
    <cellStyle name="Verklarende tekst 12" xfId="618" xr:uid="{00000000-0005-0000-0000-000070020000}"/>
    <cellStyle name="Verklarende tekst 13" xfId="619" xr:uid="{00000000-0005-0000-0000-000071020000}"/>
    <cellStyle name="Verklarende tekst 14" xfId="620" xr:uid="{00000000-0005-0000-0000-000072020000}"/>
    <cellStyle name="Verklarende tekst 15" xfId="621" xr:uid="{00000000-0005-0000-0000-000073020000}"/>
    <cellStyle name="Verklarende tekst 16" xfId="622" xr:uid="{00000000-0005-0000-0000-000074020000}"/>
    <cellStyle name="Verklarende tekst 2" xfId="623" xr:uid="{00000000-0005-0000-0000-000075020000}"/>
    <cellStyle name="Verklarende tekst 3" xfId="624" xr:uid="{00000000-0005-0000-0000-000076020000}"/>
    <cellStyle name="Verklarende tekst 4" xfId="625" xr:uid="{00000000-0005-0000-0000-000077020000}"/>
    <cellStyle name="Verklarende tekst 5" xfId="626" xr:uid="{00000000-0005-0000-0000-000078020000}"/>
    <cellStyle name="Verklarende tekst 6" xfId="627" xr:uid="{00000000-0005-0000-0000-000079020000}"/>
    <cellStyle name="Verklarende tekst 7" xfId="628" xr:uid="{00000000-0005-0000-0000-00007A020000}"/>
    <cellStyle name="Verklarende tekst 8" xfId="629" xr:uid="{00000000-0005-0000-0000-00007B020000}"/>
    <cellStyle name="Verklarende tekst 9" xfId="630" xr:uid="{00000000-0005-0000-0000-00007C020000}"/>
    <cellStyle name="Waarschuwingstekst 10" xfId="631" xr:uid="{00000000-0005-0000-0000-00007D020000}"/>
    <cellStyle name="Waarschuwingstekst 11" xfId="632" xr:uid="{00000000-0005-0000-0000-00007E020000}"/>
    <cellStyle name="Waarschuwingstekst 12" xfId="633" xr:uid="{00000000-0005-0000-0000-00007F020000}"/>
    <cellStyle name="Waarschuwingstekst 13" xfId="634" xr:uid="{00000000-0005-0000-0000-000080020000}"/>
    <cellStyle name="Waarschuwingstekst 14" xfId="635" xr:uid="{00000000-0005-0000-0000-000081020000}"/>
    <cellStyle name="Waarschuwingstekst 15" xfId="636" xr:uid="{00000000-0005-0000-0000-000082020000}"/>
    <cellStyle name="Waarschuwingstekst 16" xfId="637" xr:uid="{00000000-0005-0000-0000-000083020000}"/>
    <cellStyle name="Waarschuwingstekst 2" xfId="638" xr:uid="{00000000-0005-0000-0000-000084020000}"/>
    <cellStyle name="Waarschuwingstekst 3" xfId="639" xr:uid="{00000000-0005-0000-0000-000085020000}"/>
    <cellStyle name="Waarschuwingstekst 4" xfId="640" xr:uid="{00000000-0005-0000-0000-000086020000}"/>
    <cellStyle name="Waarschuwingstekst 5" xfId="641" xr:uid="{00000000-0005-0000-0000-000087020000}"/>
    <cellStyle name="Waarschuwingstekst 6" xfId="642" xr:uid="{00000000-0005-0000-0000-000088020000}"/>
    <cellStyle name="Waarschuwingstekst 7" xfId="643" xr:uid="{00000000-0005-0000-0000-000089020000}"/>
    <cellStyle name="Waarschuwingstekst 8" xfId="644" xr:uid="{00000000-0005-0000-0000-00008A020000}"/>
    <cellStyle name="Waarschuwingstekst 9" xfId="645" xr:uid="{00000000-0005-0000-0000-00008B02000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341313</xdr:colOff>
      <xdr:row>13</xdr:row>
      <xdr:rowOff>59373</xdr:rowOff>
    </xdr:to>
    <xdr:pic>
      <xdr:nvPicPr>
        <xdr:cNvPr id="2" name="Afbeelding 1">
          <a:extLst>
            <a:ext uri="{FF2B5EF4-FFF2-40B4-BE49-F238E27FC236}">
              <a16:creationId xmlns:a16="http://schemas.microsoft.com/office/drawing/2014/main" id="{F4FD6E26-6358-4D77-9640-A107DD3B91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65513" cy="2307273"/>
        </a:xfrm>
        <a:prstGeom prst="rect">
          <a:avLst/>
        </a:prstGeom>
      </xdr:spPr>
    </xdr:pic>
    <xdr:clientData/>
  </xdr:twoCellAnchor>
  <xdr:twoCellAnchor>
    <xdr:from>
      <xdr:col>0</xdr:col>
      <xdr:colOff>16193</xdr:colOff>
      <xdr:row>11</xdr:row>
      <xdr:rowOff>16220</xdr:rowOff>
    </xdr:from>
    <xdr:to>
      <xdr:col>16</xdr:col>
      <xdr:colOff>0</xdr:colOff>
      <xdr:row>16</xdr:row>
      <xdr:rowOff>135111</xdr:rowOff>
    </xdr:to>
    <xdr:grpSp>
      <xdr:nvGrpSpPr>
        <xdr:cNvPr id="3" name="Groep 2">
          <a:extLst>
            <a:ext uri="{FF2B5EF4-FFF2-40B4-BE49-F238E27FC236}">
              <a16:creationId xmlns:a16="http://schemas.microsoft.com/office/drawing/2014/main" id="{42463D4C-1E74-46C0-A020-5AC3FAEF8C31}"/>
            </a:ext>
          </a:extLst>
        </xdr:cNvPr>
        <xdr:cNvGrpSpPr/>
      </xdr:nvGrpSpPr>
      <xdr:grpSpPr>
        <a:xfrm>
          <a:off x="20003" y="1942348"/>
          <a:ext cx="9816724" cy="977180"/>
          <a:chOff x="18365" y="156087"/>
          <a:chExt cx="7523226" cy="728362"/>
        </a:xfrm>
      </xdr:grpSpPr>
      <xdr:grpSp>
        <xdr:nvGrpSpPr>
          <xdr:cNvPr id="4" name="Groep 3">
            <a:extLst>
              <a:ext uri="{FF2B5EF4-FFF2-40B4-BE49-F238E27FC236}">
                <a16:creationId xmlns:a16="http://schemas.microsoft.com/office/drawing/2014/main" id="{EA0AEAC7-EC4F-527D-3296-15A052FF210B}"/>
              </a:ext>
            </a:extLst>
          </xdr:cNvPr>
          <xdr:cNvGrpSpPr/>
        </xdr:nvGrpSpPr>
        <xdr:grpSpPr>
          <a:xfrm>
            <a:off x="18365" y="156087"/>
            <a:ext cx="7523226" cy="728362"/>
            <a:chOff x="14649" y="1364340"/>
            <a:chExt cx="6000447" cy="573250"/>
          </a:xfrm>
        </xdr:grpSpPr>
        <xdr:sp macro="" textlink="">
          <xdr:nvSpPr>
            <xdr:cNvPr id="6" name="Rechthoek 5">
              <a:extLst>
                <a:ext uri="{FF2B5EF4-FFF2-40B4-BE49-F238E27FC236}">
                  <a16:creationId xmlns:a16="http://schemas.microsoft.com/office/drawing/2014/main" id="{244B7137-2D32-5971-1CDD-087F4A0B8D62}"/>
                </a:ext>
              </a:extLst>
            </xdr:cNvPr>
            <xdr:cNvSpPr/>
          </xdr:nvSpPr>
          <xdr:spPr>
            <a:xfrm>
              <a:off x="14649" y="1364340"/>
              <a:ext cx="5648917" cy="373158"/>
            </a:xfrm>
            <a:prstGeom prst="rect">
              <a:avLst/>
            </a:prstGeom>
            <a:solidFill>
              <a:srgbClr val="1862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7" name="Afbeelding 6">
              <a:extLst>
                <a:ext uri="{FF2B5EF4-FFF2-40B4-BE49-F238E27FC236}">
                  <a16:creationId xmlns:a16="http://schemas.microsoft.com/office/drawing/2014/main" id="{1275D51A-D91A-E735-CE9E-CE15B993095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706" y="1429699"/>
              <a:ext cx="539390" cy="507891"/>
            </a:xfrm>
            <a:prstGeom prst="rect">
              <a:avLst/>
            </a:prstGeom>
          </xdr:spPr>
        </xdr:pic>
      </xdr:grpSp>
      <xdr:sp macro="" textlink="">
        <xdr:nvSpPr>
          <xdr:cNvPr id="5" name="Tekstvak 2">
            <a:extLst>
              <a:ext uri="{FF2B5EF4-FFF2-40B4-BE49-F238E27FC236}">
                <a16:creationId xmlns:a16="http://schemas.microsoft.com/office/drawing/2014/main" id="{84C0968A-74E3-2A2B-F067-744ECC698E60}"/>
              </a:ext>
            </a:extLst>
          </xdr:cNvPr>
          <xdr:cNvSpPr txBox="1">
            <a:spLocks noChangeArrowheads="1"/>
          </xdr:cNvSpPr>
        </xdr:nvSpPr>
        <xdr:spPr bwMode="auto">
          <a:xfrm>
            <a:off x="2469889" y="171829"/>
            <a:ext cx="2010346" cy="432007"/>
          </a:xfrm>
          <a:prstGeom prst="rect">
            <a:avLst/>
          </a:prstGeom>
          <a:solidFill>
            <a:srgbClr val="1862AA"/>
          </a:solidFill>
          <a:ln w="9525">
            <a:noFill/>
            <a:miter lim="800000"/>
            <a:headEnd/>
            <a:tailEnd/>
          </a:ln>
        </xdr:spPr>
        <xdr:txBody>
          <a:bodyPr rot="0" vert="horz" wrap="square" lIns="91440" tIns="45720" rIns="91440" bIns="45720" anchor="ctr" anchorCtr="0">
            <a:noAutofit/>
          </a:bodyPr>
          <a:lstStyle/>
          <a:p>
            <a:pPr>
              <a:lnSpc>
                <a:spcPct val="115000"/>
              </a:lnSpc>
              <a:spcAft>
                <a:spcPts val="1000"/>
              </a:spcAft>
            </a:pPr>
            <a:r>
              <a:rPr lang="nl-NL" sz="20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a:t>
            </a:r>
            <a:r>
              <a:rPr lang="nl-NL" sz="20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Prijsinvulformulier</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9</xdr:col>
      <xdr:colOff>458932</xdr:colOff>
      <xdr:row>1</xdr:row>
      <xdr:rowOff>15875</xdr:rowOff>
    </xdr:from>
    <xdr:to>
      <xdr:col>15</xdr:col>
      <xdr:colOff>3274</xdr:colOff>
      <xdr:row>7</xdr:row>
      <xdr:rowOff>86591</xdr:rowOff>
    </xdr:to>
    <xdr:sp macro="" textlink="">
      <xdr:nvSpPr>
        <xdr:cNvPr id="8" name="Tekstvak 2">
          <a:extLst>
            <a:ext uri="{FF2B5EF4-FFF2-40B4-BE49-F238E27FC236}">
              <a16:creationId xmlns:a16="http://schemas.microsoft.com/office/drawing/2014/main" id="{78D65FFE-3EA1-434E-876B-5B71BA6DA004}"/>
            </a:ext>
          </a:extLst>
        </xdr:cNvPr>
        <xdr:cNvSpPr txBox="1">
          <a:spLocks noChangeArrowheads="1"/>
        </xdr:cNvSpPr>
      </xdr:nvSpPr>
      <xdr:spPr bwMode="auto">
        <a:xfrm>
          <a:off x="6026727" y="189057"/>
          <a:ext cx="3207138" cy="1109807"/>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50000"/>
            </a:lnSpc>
            <a:spcAft>
              <a:spcPts val="0"/>
            </a:spcAft>
            <a:tabLst>
              <a:tab pos="215900" algn="l"/>
              <a:tab pos="431800" algn="l"/>
            </a:tabLst>
          </a:pPr>
          <a:r>
            <a:rPr lang="nl-NL" sz="1000" b="1" i="1">
              <a:effectLst/>
              <a:latin typeface="Aptos" panose="020B0004020202020204" pitchFamily="34" charset="0"/>
              <a:ea typeface="Georgia" panose="02040502050405020303" pitchFamily="18" charset="0"/>
              <a:cs typeface="Times New Roman" panose="02020603050405020304" pitchFamily="18" charset="0"/>
            </a:rPr>
            <a:t>Europees Openbare </a:t>
          </a:r>
          <a:r>
            <a:rPr lang="nl-NL" sz="1000">
              <a:effectLst/>
              <a:latin typeface="Aptos" panose="020B0004020202020204" pitchFamily="34" charset="0"/>
              <a:ea typeface="Georgia" panose="02040502050405020303" pitchFamily="18" charset="0"/>
              <a:cs typeface="Times New Roman" panose="02020603050405020304" pitchFamily="18" charset="0"/>
            </a:rPr>
            <a:t>aanbestedingsprocedure </a:t>
          </a:r>
          <a:endParaRPr lang="nl-NL" sz="1000" b="0" i="1" u="none" strike="noStrike">
            <a:effectLst/>
            <a:latin typeface="Aptos" panose="020B0004020202020204" pitchFamily="34" charset="0"/>
            <a:ea typeface="+mn-ea"/>
            <a:cs typeface="+mn-cs"/>
          </a:endParaRPr>
        </a:p>
        <a:p>
          <a:pPr>
            <a:lnSpc>
              <a:spcPct val="150000"/>
            </a:lnSpc>
            <a:spcAft>
              <a:spcPts val="0"/>
            </a:spcAft>
            <a:tabLst>
              <a:tab pos="215900" algn="l"/>
              <a:tab pos="431800" algn="l"/>
            </a:tabLst>
          </a:pPr>
          <a:r>
            <a:rPr lang="nl-NL" sz="1000" b="1" i="1" u="none" strike="noStrike">
              <a:effectLst/>
              <a:latin typeface="Aptos" panose="020B0004020202020204" pitchFamily="34" charset="0"/>
              <a:ea typeface="+mn-ea"/>
              <a:cs typeface="+mn-cs"/>
            </a:rPr>
            <a:t>Full</a:t>
          </a:r>
          <a:r>
            <a:rPr lang="nl-NL" sz="1000" b="1" i="1" u="none" strike="noStrike" baseline="0">
              <a:effectLst/>
              <a:latin typeface="Aptos" panose="020B0004020202020204" pitchFamily="34" charset="0"/>
              <a:ea typeface="+mn-ea"/>
              <a:cs typeface="+mn-cs"/>
            </a:rPr>
            <a:t> operational lease van personen- en bestelwagens</a:t>
          </a:r>
          <a:endParaRPr lang="nl-NL" sz="1000" b="1">
            <a:effectLst/>
            <a:latin typeface="Aptos" panose="020B0004020202020204" pitchFamily="34" charset="0"/>
            <a:ea typeface="Calibri" panose="020F0502020204030204" pitchFamily="34" charset="0"/>
            <a:cs typeface="Times New Roman" panose="02020603050405020304" pitchFamily="18" charset="0"/>
          </a:endParaRPr>
        </a:p>
        <a:p>
          <a:pPr>
            <a:lnSpc>
              <a:spcPct val="115000"/>
            </a:lnSpc>
            <a:spcAft>
              <a:spcPts val="0"/>
            </a:spcAft>
          </a:pPr>
          <a:r>
            <a:rPr lang="nl-NL" sz="1000">
              <a:effectLst/>
              <a:latin typeface="Aptos" panose="020B0004020202020204" pitchFamily="34" charset="0"/>
              <a:ea typeface="Calibri" panose="020F0502020204030204" pitchFamily="34" charset="0"/>
              <a:cs typeface="Times New Roman" panose="02020603050405020304" pitchFamily="18" charset="0"/>
            </a:rPr>
            <a:t>met </a:t>
          </a:r>
          <a:r>
            <a:rPr lang="nl-NL" sz="1000" b="0">
              <a:effectLst/>
              <a:latin typeface="Aptos" panose="020B0004020202020204" pitchFamily="34" charset="0"/>
              <a:ea typeface="Calibri" panose="020F0502020204030204" pitchFamily="34" charset="0"/>
              <a:cs typeface="Times New Roman" panose="02020603050405020304" pitchFamily="18" charset="0"/>
            </a:rPr>
            <a:t>dossier </a:t>
          </a:r>
          <a:r>
            <a:rPr lang="nl-NL" sz="1000" b="1">
              <a:effectLst/>
              <a:latin typeface="Aptos" panose="020B0004020202020204" pitchFamily="34" charset="0"/>
              <a:ea typeface="Calibri" panose="020F0502020204030204" pitchFamily="34" charset="0"/>
              <a:cs typeface="Times New Roman" panose="02020603050405020304" pitchFamily="18" charset="0"/>
            </a:rPr>
            <a:t>-2.07.353.71/00003</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8B83E-8622-4037-9179-ABA8E8A3019F}">
  <dimension ref="A9:O24"/>
  <sheetViews>
    <sheetView showGridLines="0" tabSelected="1" zoomScale="110" zoomScaleNormal="110" workbookViewId="0">
      <selection activeCell="K30" sqref="K30"/>
    </sheetView>
  </sheetViews>
  <sheetFormatPr defaultRowHeight="13.2" x14ac:dyDescent="0.25"/>
  <cols>
    <col min="1" max="1" width="9.109375" style="91" customWidth="1"/>
    <col min="2" max="4" width="8.88671875" style="91"/>
    <col min="5" max="5" width="9.6640625" style="91" customWidth="1"/>
    <col min="6" max="7" width="8.88671875" style="91"/>
    <col min="8" max="8" width="9.109375" style="91" customWidth="1"/>
    <col min="9" max="12" width="8.88671875" style="91"/>
    <col min="13" max="13" width="9.109375" style="91" customWidth="1"/>
    <col min="14" max="16384" width="8.88671875" style="91"/>
  </cols>
  <sheetData>
    <row r="9" spans="1:1" ht="14.4" x14ac:dyDescent="0.25">
      <c r="A9" s="90"/>
    </row>
    <row r="10" spans="1:1" ht="14.4" x14ac:dyDescent="0.25">
      <c r="A10" s="90"/>
    </row>
    <row r="18" spans="1:15" ht="12.75" customHeight="1" x14ac:dyDescent="0.25">
      <c r="C18" s="92"/>
      <c r="D18" s="92"/>
      <c r="E18" s="92"/>
      <c r="F18" s="92"/>
      <c r="G18" s="92"/>
      <c r="H18" s="92"/>
      <c r="I18" s="92"/>
      <c r="J18" s="92"/>
      <c r="K18" s="92"/>
      <c r="L18" s="92"/>
      <c r="M18" s="92"/>
      <c r="N18" s="92"/>
      <c r="O18" s="92"/>
    </row>
    <row r="20" spans="1:15" ht="13.2" customHeight="1" x14ac:dyDescent="0.25">
      <c r="A20" s="101" t="s">
        <v>148</v>
      </c>
      <c r="B20" s="101"/>
      <c r="C20" s="101"/>
      <c r="D20" s="101"/>
      <c r="E20" s="101"/>
      <c r="F20" s="101"/>
      <c r="G20" s="101"/>
      <c r="H20" s="101"/>
      <c r="I20" s="101"/>
      <c r="J20" s="101"/>
      <c r="K20" s="101"/>
      <c r="L20" s="101"/>
      <c r="M20" s="101"/>
      <c r="N20" s="101"/>
      <c r="O20" s="101"/>
    </row>
    <row r="21" spans="1:15" ht="13.2" customHeight="1" x14ac:dyDescent="0.25">
      <c r="A21" s="101"/>
      <c r="B21" s="101"/>
      <c r="C21" s="101"/>
      <c r="D21" s="101"/>
      <c r="E21" s="101"/>
      <c r="F21" s="101"/>
      <c r="G21" s="101"/>
      <c r="H21" s="101"/>
      <c r="I21" s="101"/>
      <c r="J21" s="101"/>
      <c r="K21" s="101"/>
      <c r="L21" s="101"/>
      <c r="M21" s="101"/>
      <c r="N21" s="101"/>
      <c r="O21" s="101"/>
    </row>
    <row r="22" spans="1:15" ht="13.2" customHeight="1" x14ac:dyDescent="0.25">
      <c r="A22" s="101"/>
      <c r="B22" s="101"/>
      <c r="C22" s="101"/>
      <c r="D22" s="101"/>
      <c r="E22" s="101"/>
      <c r="F22" s="101"/>
      <c r="G22" s="101"/>
      <c r="H22" s="101"/>
      <c r="I22" s="101"/>
      <c r="J22" s="101"/>
      <c r="K22" s="101"/>
      <c r="L22" s="101"/>
      <c r="M22" s="101"/>
      <c r="N22" s="101"/>
      <c r="O22" s="101"/>
    </row>
    <row r="23" spans="1:15" ht="13.2" customHeight="1" x14ac:dyDescent="0.25">
      <c r="A23" s="101"/>
      <c r="B23" s="101"/>
      <c r="C23" s="101"/>
      <c r="D23" s="101"/>
      <c r="E23" s="101"/>
      <c r="F23" s="101"/>
      <c r="G23" s="101"/>
      <c r="H23" s="101"/>
      <c r="I23" s="101"/>
      <c r="J23" s="101"/>
      <c r="K23" s="101"/>
      <c r="L23" s="101"/>
      <c r="M23" s="101"/>
      <c r="N23" s="101"/>
      <c r="O23" s="101"/>
    </row>
    <row r="24" spans="1:15" ht="13.2" customHeight="1" x14ac:dyDescent="0.25">
      <c r="A24" s="101"/>
      <c r="B24" s="101"/>
      <c r="C24" s="101"/>
      <c r="D24" s="101"/>
      <c r="E24" s="101"/>
      <c r="F24" s="101"/>
      <c r="G24" s="101"/>
      <c r="H24" s="101"/>
      <c r="I24" s="101"/>
      <c r="J24" s="101"/>
      <c r="K24" s="101"/>
      <c r="L24" s="101"/>
      <c r="M24" s="101"/>
      <c r="N24" s="101"/>
      <c r="O24" s="101"/>
    </row>
  </sheetData>
  <sheetProtection algorithmName="SHA-512" hashValue="LPTmXkxbwimLz4GIPLIP73dpPukdR+YuVuKDl2GvajapZwyg/80ph9P6oO9dQ1JnTGrjCUuno222VyfOOj0GkQ==" saltValue="8quvx0kEleNJmn9oWi8tkg==" spinCount="100000" sheet="1" objects="1" scenarios="1" selectLockedCells="1" selectUnlockedCells="1"/>
  <mergeCells count="1">
    <mergeCell ref="A20:O24"/>
  </mergeCells>
  <pageMargins left="0.25" right="0.25" top="0.75" bottom="0.75"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4C694-0717-40FF-96E4-C67C0FB4B80D}">
  <sheetPr>
    <tabColor theme="6" tint="-0.499984740745262"/>
    <pageSetUpPr fitToPage="1"/>
  </sheetPr>
  <dimension ref="A1:BV415"/>
  <sheetViews>
    <sheetView showGridLines="0" zoomScaleNormal="100" zoomScaleSheetLayoutView="100" workbookViewId="0">
      <selection activeCell="C4" sqref="C4"/>
    </sheetView>
  </sheetViews>
  <sheetFormatPr defaultColWidth="9" defaultRowHeight="13.8" x14ac:dyDescent="0.3"/>
  <cols>
    <col min="1" max="1" width="109" style="12" customWidth="1"/>
    <col min="2" max="3" width="35.109375" style="12" customWidth="1"/>
    <col min="4" max="4" width="9" style="10"/>
    <col min="5" max="5" width="47.88671875" style="10" customWidth="1"/>
    <col min="6" max="6" width="9" style="11"/>
    <col min="7" max="55" width="9" style="10"/>
    <col min="56" max="16384" width="9" style="12"/>
  </cols>
  <sheetData>
    <row r="1" spans="1:74" ht="33.75" customHeight="1" x14ac:dyDescent="0.3">
      <c r="A1" s="8" t="s">
        <v>47</v>
      </c>
      <c r="B1" s="93" t="s">
        <v>5</v>
      </c>
      <c r="C1" s="94"/>
      <c r="D1" s="9"/>
    </row>
    <row r="2" spans="1:74" ht="27" customHeight="1" x14ac:dyDescent="0.3">
      <c r="A2" s="95" t="s">
        <v>6</v>
      </c>
      <c r="B2" s="96"/>
      <c r="C2" s="13" t="s">
        <v>48</v>
      </c>
      <c r="D2" s="14"/>
    </row>
    <row r="3" spans="1:74" x14ac:dyDescent="0.3">
      <c r="A3" s="2"/>
      <c r="B3" s="2"/>
      <c r="C3" s="2"/>
      <c r="D3" s="14"/>
    </row>
    <row r="4" spans="1:74" ht="40.200000000000003" x14ac:dyDescent="0.3">
      <c r="A4" s="97" t="s">
        <v>49</v>
      </c>
      <c r="B4" s="98"/>
      <c r="C4" s="15">
        <v>0</v>
      </c>
      <c r="D4" s="14"/>
      <c r="E4" s="16" t="s">
        <v>50</v>
      </c>
    </row>
    <row r="5" spans="1:74" x14ac:dyDescent="0.3">
      <c r="A5" s="2"/>
      <c r="B5" s="2"/>
      <c r="C5" s="2"/>
      <c r="D5" s="14"/>
    </row>
    <row r="6" spans="1:74" ht="27" customHeight="1" x14ac:dyDescent="0.3">
      <c r="A6" s="99" t="s">
        <v>51</v>
      </c>
      <c r="B6" s="99"/>
      <c r="C6" s="99"/>
      <c r="D6" s="14"/>
    </row>
    <row r="7" spans="1:74" s="10" customFormat="1" x14ac:dyDescent="0.3">
      <c r="A7" s="17"/>
      <c r="B7" s="17"/>
      <c r="C7" s="17"/>
      <c r="D7" s="14"/>
      <c r="F7" s="11"/>
    </row>
    <row r="8" spans="1:74" s="1" customFormat="1" ht="48.75" customHeight="1" x14ac:dyDescent="0.25">
      <c r="A8" s="100" t="s">
        <v>81</v>
      </c>
      <c r="B8" s="100"/>
      <c r="C8" s="100"/>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row>
    <row r="9" spans="1:74" s="10" customFormat="1" x14ac:dyDescent="0.3">
      <c r="A9" s="19"/>
      <c r="B9" s="19"/>
      <c r="C9" s="19"/>
      <c r="D9" s="14"/>
      <c r="F9" s="11"/>
    </row>
    <row r="10" spans="1:74" s="10" customFormat="1" x14ac:dyDescent="0.3">
      <c r="A10" s="19"/>
      <c r="B10" s="19"/>
      <c r="C10" s="19"/>
      <c r="D10" s="14"/>
      <c r="F10" s="11"/>
    </row>
    <row r="11" spans="1:74" s="10" customFormat="1" x14ac:dyDescent="0.3">
      <c r="A11" s="19"/>
      <c r="B11" s="19"/>
      <c r="C11" s="19"/>
      <c r="D11" s="14"/>
      <c r="F11" s="11"/>
    </row>
    <row r="12" spans="1:74" s="10" customFormat="1" x14ac:dyDescent="0.3">
      <c r="A12" s="19"/>
      <c r="B12" s="19"/>
      <c r="C12" s="19"/>
      <c r="D12" s="14"/>
      <c r="F12" s="11"/>
    </row>
    <row r="13" spans="1:74" s="10" customFormat="1" x14ac:dyDescent="0.3">
      <c r="A13" s="20"/>
      <c r="B13" s="20"/>
      <c r="C13" s="19"/>
      <c r="D13" s="14"/>
      <c r="F13" s="11"/>
    </row>
    <row r="14" spans="1:74" s="10" customFormat="1" x14ac:dyDescent="0.3">
      <c r="A14" s="19"/>
      <c r="B14" s="19"/>
      <c r="C14" s="19"/>
      <c r="D14" s="14"/>
      <c r="F14" s="11"/>
    </row>
    <row r="15" spans="1:74" s="10" customFormat="1" x14ac:dyDescent="0.3">
      <c r="A15" s="19"/>
      <c r="B15" s="19"/>
      <c r="C15" s="19"/>
      <c r="D15" s="14"/>
      <c r="F15" s="11"/>
    </row>
    <row r="16" spans="1:74" s="10" customFormat="1" x14ac:dyDescent="0.3">
      <c r="A16" s="19"/>
      <c r="B16" s="19"/>
      <c r="C16" s="19"/>
      <c r="D16" s="14"/>
      <c r="F16" s="11"/>
    </row>
    <row r="17" spans="1:6" s="10" customFormat="1" x14ac:dyDescent="0.3">
      <c r="A17" s="19"/>
      <c r="B17" s="19"/>
      <c r="C17" s="19"/>
      <c r="D17" s="14"/>
      <c r="F17" s="11"/>
    </row>
    <row r="18" spans="1:6" s="10" customFormat="1" x14ac:dyDescent="0.3">
      <c r="A18" s="19"/>
      <c r="B18" s="19"/>
      <c r="C18" s="19"/>
      <c r="D18" s="14"/>
      <c r="F18" s="11"/>
    </row>
    <row r="19" spans="1:6" s="10" customFormat="1" x14ac:dyDescent="0.3">
      <c r="A19" s="19"/>
      <c r="B19" s="19"/>
      <c r="C19" s="19"/>
      <c r="D19" s="14"/>
      <c r="F19" s="11"/>
    </row>
    <row r="20" spans="1:6" s="10" customFormat="1" x14ac:dyDescent="0.3">
      <c r="A20" s="19"/>
      <c r="B20" s="19"/>
      <c r="C20" s="19"/>
      <c r="D20" s="14"/>
      <c r="F20" s="11"/>
    </row>
    <row r="21" spans="1:6" s="10" customFormat="1" x14ac:dyDescent="0.3">
      <c r="A21" s="19"/>
      <c r="B21" s="19"/>
      <c r="C21" s="19"/>
      <c r="D21" s="14"/>
      <c r="F21" s="11"/>
    </row>
    <row r="22" spans="1:6" s="10" customFormat="1" x14ac:dyDescent="0.3">
      <c r="A22" s="19"/>
      <c r="B22" s="19"/>
      <c r="C22" s="19"/>
      <c r="D22" s="14"/>
      <c r="F22" s="11"/>
    </row>
    <row r="23" spans="1:6" s="10" customFormat="1" x14ac:dyDescent="0.3">
      <c r="A23" s="19"/>
      <c r="B23" s="19"/>
      <c r="C23" s="19"/>
      <c r="D23" s="14"/>
      <c r="F23" s="11"/>
    </row>
    <row r="24" spans="1:6" s="10" customFormat="1" x14ac:dyDescent="0.3">
      <c r="A24" s="19"/>
      <c r="B24" s="19"/>
      <c r="C24" s="19"/>
      <c r="D24" s="14"/>
      <c r="F24" s="11"/>
    </row>
    <row r="25" spans="1:6" s="10" customFormat="1" x14ac:dyDescent="0.3">
      <c r="A25" s="19"/>
      <c r="B25" s="19"/>
      <c r="C25" s="19"/>
      <c r="D25" s="14"/>
      <c r="F25" s="11"/>
    </row>
    <row r="26" spans="1:6" s="10" customFormat="1" x14ac:dyDescent="0.3">
      <c r="A26" s="19"/>
      <c r="B26" s="19"/>
      <c r="C26" s="19"/>
      <c r="D26" s="14"/>
      <c r="F26" s="11"/>
    </row>
    <row r="27" spans="1:6" s="10" customFormat="1" x14ac:dyDescent="0.3">
      <c r="A27" s="19"/>
      <c r="B27" s="19"/>
      <c r="C27" s="19"/>
      <c r="D27" s="14"/>
      <c r="F27" s="11"/>
    </row>
    <row r="28" spans="1:6" s="10" customFormat="1" x14ac:dyDescent="0.3">
      <c r="A28" s="19"/>
      <c r="B28" s="19"/>
      <c r="C28" s="19"/>
      <c r="D28" s="14"/>
      <c r="F28" s="11"/>
    </row>
    <row r="29" spans="1:6" s="10" customFormat="1" x14ac:dyDescent="0.3">
      <c r="A29" s="19"/>
      <c r="B29" s="19"/>
      <c r="C29" s="19"/>
      <c r="D29" s="14"/>
      <c r="F29" s="11"/>
    </row>
    <row r="30" spans="1:6" s="10" customFormat="1" x14ac:dyDescent="0.3">
      <c r="A30" s="19"/>
      <c r="B30" s="19"/>
      <c r="C30" s="19"/>
      <c r="D30" s="14"/>
      <c r="F30" s="11"/>
    </row>
    <row r="31" spans="1:6" s="10" customFormat="1" x14ac:dyDescent="0.3">
      <c r="A31" s="19"/>
      <c r="B31" s="19"/>
      <c r="C31" s="19"/>
      <c r="D31" s="14"/>
      <c r="F31" s="11"/>
    </row>
    <row r="32" spans="1:6" s="10" customFormat="1" x14ac:dyDescent="0.3">
      <c r="A32" s="19"/>
      <c r="B32" s="19"/>
      <c r="C32" s="19"/>
      <c r="D32" s="14"/>
      <c r="F32" s="11"/>
    </row>
    <row r="33" spans="1:6" s="10" customFormat="1" x14ac:dyDescent="0.3">
      <c r="A33" s="19"/>
      <c r="B33" s="19"/>
      <c r="C33" s="19"/>
      <c r="D33" s="14"/>
      <c r="F33" s="11"/>
    </row>
    <row r="34" spans="1:6" s="10" customFormat="1" x14ac:dyDescent="0.3">
      <c r="A34" s="19"/>
      <c r="B34" s="19"/>
      <c r="C34" s="19"/>
      <c r="D34" s="14"/>
      <c r="F34" s="11"/>
    </row>
    <row r="35" spans="1:6" s="10" customFormat="1" x14ac:dyDescent="0.3">
      <c r="A35" s="19"/>
      <c r="B35" s="19"/>
      <c r="C35" s="19"/>
      <c r="D35" s="14"/>
      <c r="F35" s="11"/>
    </row>
    <row r="36" spans="1:6" s="10" customFormat="1" x14ac:dyDescent="0.3">
      <c r="A36" s="19"/>
      <c r="B36" s="19"/>
      <c r="C36" s="19"/>
      <c r="D36" s="14"/>
      <c r="F36" s="11"/>
    </row>
    <row r="37" spans="1:6" s="10" customFormat="1" x14ac:dyDescent="0.3">
      <c r="A37" s="19"/>
      <c r="B37" s="19"/>
      <c r="C37" s="19"/>
      <c r="D37" s="14"/>
      <c r="F37" s="11"/>
    </row>
    <row r="38" spans="1:6" s="10" customFormat="1" x14ac:dyDescent="0.3">
      <c r="A38" s="19"/>
      <c r="B38" s="19"/>
      <c r="C38" s="19"/>
      <c r="D38" s="14"/>
      <c r="F38" s="11"/>
    </row>
    <row r="39" spans="1:6" s="10" customFormat="1" x14ac:dyDescent="0.3">
      <c r="A39" s="19"/>
      <c r="B39" s="19"/>
      <c r="C39" s="19"/>
      <c r="D39" s="14"/>
      <c r="F39" s="11"/>
    </row>
    <row r="40" spans="1:6" s="10" customFormat="1" x14ac:dyDescent="0.3">
      <c r="A40" s="19"/>
      <c r="B40" s="19"/>
      <c r="C40" s="19"/>
      <c r="D40" s="14"/>
      <c r="F40" s="11"/>
    </row>
    <row r="41" spans="1:6" s="10" customFormat="1" x14ac:dyDescent="0.3">
      <c r="A41" s="19"/>
      <c r="B41" s="19"/>
      <c r="C41" s="19"/>
      <c r="D41" s="14"/>
      <c r="F41" s="11"/>
    </row>
    <row r="42" spans="1:6" s="10" customFormat="1" x14ac:dyDescent="0.3">
      <c r="A42" s="19"/>
      <c r="B42" s="19"/>
      <c r="C42" s="19"/>
      <c r="D42" s="14"/>
      <c r="F42" s="11"/>
    </row>
    <row r="43" spans="1:6" s="10" customFormat="1" x14ac:dyDescent="0.3">
      <c r="A43" s="19"/>
      <c r="B43" s="19"/>
      <c r="C43" s="19"/>
      <c r="D43" s="14"/>
      <c r="F43" s="11"/>
    </row>
    <row r="44" spans="1:6" s="10" customFormat="1" x14ac:dyDescent="0.3">
      <c r="A44" s="19"/>
      <c r="B44" s="19"/>
      <c r="C44" s="19"/>
      <c r="D44" s="14"/>
      <c r="F44" s="11"/>
    </row>
    <row r="45" spans="1:6" s="10" customFormat="1" x14ac:dyDescent="0.3">
      <c r="A45" s="19"/>
      <c r="B45" s="19"/>
      <c r="C45" s="19"/>
      <c r="D45" s="14"/>
      <c r="F45" s="11"/>
    </row>
    <row r="46" spans="1:6" s="10" customFormat="1" x14ac:dyDescent="0.3">
      <c r="A46" s="19"/>
      <c r="B46" s="19"/>
      <c r="C46" s="19"/>
      <c r="D46" s="14"/>
      <c r="F46" s="11"/>
    </row>
    <row r="47" spans="1:6" s="10" customFormat="1" x14ac:dyDescent="0.3">
      <c r="A47" s="19"/>
      <c r="B47" s="19"/>
      <c r="C47" s="19"/>
      <c r="D47" s="14"/>
      <c r="F47" s="11"/>
    </row>
    <row r="48" spans="1:6" s="10" customFormat="1" x14ac:dyDescent="0.3">
      <c r="A48" s="19"/>
      <c r="B48" s="19"/>
      <c r="C48" s="19"/>
      <c r="D48" s="14"/>
      <c r="F48" s="11"/>
    </row>
    <row r="49" spans="1:6" s="10" customFormat="1" x14ac:dyDescent="0.3">
      <c r="A49" s="19"/>
      <c r="B49" s="19"/>
      <c r="C49" s="19"/>
      <c r="D49" s="14"/>
      <c r="F49" s="11"/>
    </row>
    <row r="50" spans="1:6" s="10" customFormat="1" x14ac:dyDescent="0.3">
      <c r="A50" s="19"/>
      <c r="B50" s="19"/>
      <c r="C50" s="19"/>
      <c r="D50" s="14"/>
      <c r="F50" s="11"/>
    </row>
    <row r="51" spans="1:6" s="10" customFormat="1" x14ac:dyDescent="0.3">
      <c r="A51" s="19"/>
      <c r="B51" s="19"/>
      <c r="C51" s="19"/>
      <c r="D51" s="14"/>
      <c r="F51" s="11"/>
    </row>
    <row r="52" spans="1:6" s="10" customFormat="1" x14ac:dyDescent="0.3">
      <c r="A52" s="19"/>
      <c r="B52" s="19"/>
      <c r="C52" s="19"/>
      <c r="D52" s="14"/>
      <c r="F52" s="11"/>
    </row>
    <row r="53" spans="1:6" s="10" customFormat="1" x14ac:dyDescent="0.3">
      <c r="A53" s="19"/>
      <c r="B53" s="19"/>
      <c r="C53" s="19"/>
      <c r="D53" s="14"/>
      <c r="F53" s="11"/>
    </row>
    <row r="54" spans="1:6" s="10" customFormat="1" x14ac:dyDescent="0.3">
      <c r="A54" s="19"/>
      <c r="B54" s="19"/>
      <c r="C54" s="19"/>
      <c r="D54" s="14"/>
      <c r="F54" s="11"/>
    </row>
    <row r="55" spans="1:6" s="10" customFormat="1" x14ac:dyDescent="0.3">
      <c r="A55" s="19"/>
      <c r="B55" s="19"/>
      <c r="C55" s="19"/>
      <c r="D55" s="14"/>
      <c r="F55" s="11"/>
    </row>
    <row r="56" spans="1:6" s="10" customFormat="1" x14ac:dyDescent="0.3">
      <c r="A56" s="19"/>
      <c r="B56" s="19"/>
      <c r="C56" s="19"/>
      <c r="D56" s="14"/>
      <c r="F56" s="11"/>
    </row>
    <row r="57" spans="1:6" s="10" customFormat="1" x14ac:dyDescent="0.3">
      <c r="A57" s="19"/>
      <c r="B57" s="19"/>
      <c r="C57" s="19"/>
      <c r="D57" s="14"/>
      <c r="F57" s="11"/>
    </row>
    <row r="58" spans="1:6" s="10" customFormat="1" x14ac:dyDescent="0.3">
      <c r="A58" s="19"/>
      <c r="B58" s="19"/>
      <c r="C58" s="19"/>
      <c r="D58" s="14"/>
      <c r="F58" s="11"/>
    </row>
    <row r="59" spans="1:6" s="10" customFormat="1" x14ac:dyDescent="0.3">
      <c r="A59" s="19"/>
      <c r="B59" s="19"/>
      <c r="C59" s="19"/>
      <c r="D59" s="14"/>
      <c r="F59" s="11"/>
    </row>
    <row r="60" spans="1:6" s="10" customFormat="1" x14ac:dyDescent="0.3">
      <c r="A60" s="19"/>
      <c r="B60" s="19"/>
      <c r="C60" s="19"/>
      <c r="D60" s="14"/>
      <c r="F60" s="11"/>
    </row>
    <row r="61" spans="1:6" s="10" customFormat="1" x14ac:dyDescent="0.3">
      <c r="A61" s="19"/>
      <c r="B61" s="19"/>
      <c r="C61" s="19"/>
      <c r="D61" s="14"/>
      <c r="F61" s="11"/>
    </row>
    <row r="62" spans="1:6" s="10" customFormat="1" x14ac:dyDescent="0.3">
      <c r="A62" s="19"/>
      <c r="B62" s="19"/>
      <c r="C62" s="19"/>
      <c r="D62" s="14"/>
      <c r="F62" s="11"/>
    </row>
    <row r="63" spans="1:6" s="10" customFormat="1" x14ac:dyDescent="0.3">
      <c r="A63" s="19"/>
      <c r="B63" s="19"/>
      <c r="C63" s="19"/>
      <c r="D63" s="14"/>
      <c r="F63" s="11"/>
    </row>
    <row r="64" spans="1:6" s="10" customFormat="1" x14ac:dyDescent="0.3">
      <c r="A64" s="19"/>
      <c r="B64" s="19"/>
      <c r="C64" s="19"/>
      <c r="D64" s="14"/>
      <c r="F64" s="11"/>
    </row>
    <row r="65" spans="1:6" s="10" customFormat="1" x14ac:dyDescent="0.3">
      <c r="A65" s="19"/>
      <c r="B65" s="19"/>
      <c r="C65" s="19"/>
      <c r="D65" s="14"/>
      <c r="F65" s="11"/>
    </row>
    <row r="66" spans="1:6" s="10" customFormat="1" x14ac:dyDescent="0.3">
      <c r="A66" s="19"/>
      <c r="B66" s="19"/>
      <c r="C66" s="19"/>
      <c r="D66" s="14"/>
      <c r="F66" s="11"/>
    </row>
    <row r="67" spans="1:6" s="10" customFormat="1" x14ac:dyDescent="0.3">
      <c r="A67" s="19"/>
      <c r="B67" s="19"/>
      <c r="C67" s="19"/>
      <c r="D67" s="14"/>
      <c r="F67" s="11"/>
    </row>
    <row r="68" spans="1:6" s="10" customFormat="1" x14ac:dyDescent="0.3">
      <c r="A68" s="19"/>
      <c r="B68" s="19"/>
      <c r="C68" s="19"/>
      <c r="D68" s="14"/>
      <c r="F68" s="11"/>
    </row>
    <row r="69" spans="1:6" s="10" customFormat="1" x14ac:dyDescent="0.3">
      <c r="A69" s="19"/>
      <c r="B69" s="19"/>
      <c r="C69" s="19"/>
      <c r="D69" s="14"/>
      <c r="F69" s="11"/>
    </row>
    <row r="70" spans="1:6" s="10" customFormat="1" x14ac:dyDescent="0.3">
      <c r="A70" s="19"/>
      <c r="B70" s="19"/>
      <c r="C70" s="19"/>
      <c r="D70" s="14"/>
      <c r="F70" s="11"/>
    </row>
    <row r="71" spans="1:6" s="10" customFormat="1" x14ac:dyDescent="0.3">
      <c r="A71" s="19"/>
      <c r="B71" s="19"/>
      <c r="C71" s="19"/>
      <c r="D71" s="14"/>
      <c r="F71" s="11"/>
    </row>
    <row r="72" spans="1:6" s="10" customFormat="1" x14ac:dyDescent="0.3">
      <c r="A72" s="19"/>
      <c r="B72" s="19"/>
      <c r="C72" s="19"/>
      <c r="D72" s="14"/>
      <c r="F72" s="11"/>
    </row>
    <row r="73" spans="1:6" s="10" customFormat="1" x14ac:dyDescent="0.3">
      <c r="A73" s="19"/>
      <c r="B73" s="19"/>
      <c r="C73" s="19"/>
      <c r="D73" s="14"/>
      <c r="F73" s="11"/>
    </row>
    <row r="74" spans="1:6" s="10" customFormat="1" x14ac:dyDescent="0.3">
      <c r="A74" s="19"/>
      <c r="B74" s="19"/>
      <c r="C74" s="19"/>
      <c r="D74" s="14"/>
      <c r="F74" s="11"/>
    </row>
    <row r="75" spans="1:6" s="10" customFormat="1" x14ac:dyDescent="0.3">
      <c r="A75" s="19"/>
      <c r="B75" s="19"/>
      <c r="C75" s="19"/>
      <c r="D75" s="14"/>
      <c r="F75" s="11"/>
    </row>
    <row r="76" spans="1:6" s="10" customFormat="1" x14ac:dyDescent="0.3">
      <c r="A76" s="19"/>
      <c r="B76" s="19"/>
      <c r="C76" s="19"/>
      <c r="D76" s="14"/>
      <c r="F76" s="11"/>
    </row>
    <row r="77" spans="1:6" s="10" customFormat="1" x14ac:dyDescent="0.3">
      <c r="A77" s="19"/>
      <c r="B77" s="19"/>
      <c r="C77" s="19"/>
      <c r="D77" s="14"/>
      <c r="F77" s="11"/>
    </row>
    <row r="78" spans="1:6" s="10" customFormat="1" x14ac:dyDescent="0.3">
      <c r="A78" s="19"/>
      <c r="B78" s="19"/>
      <c r="C78" s="19"/>
      <c r="D78" s="14"/>
      <c r="F78" s="11"/>
    </row>
    <row r="79" spans="1:6" s="10" customFormat="1" x14ac:dyDescent="0.3">
      <c r="A79" s="19"/>
      <c r="B79" s="19"/>
      <c r="C79" s="19"/>
      <c r="D79" s="14"/>
      <c r="F79" s="11"/>
    </row>
    <row r="80" spans="1:6" s="10" customFormat="1" x14ac:dyDescent="0.3">
      <c r="A80" s="19"/>
      <c r="B80" s="19"/>
      <c r="C80" s="19"/>
      <c r="D80" s="14"/>
      <c r="F80" s="11"/>
    </row>
    <row r="81" spans="1:6" s="10" customFormat="1" x14ac:dyDescent="0.3">
      <c r="A81" s="19"/>
      <c r="B81" s="19"/>
      <c r="C81" s="19"/>
      <c r="D81" s="14"/>
      <c r="F81" s="11"/>
    </row>
    <row r="82" spans="1:6" s="10" customFormat="1" x14ac:dyDescent="0.3">
      <c r="A82" s="19"/>
      <c r="B82" s="19"/>
      <c r="C82" s="19"/>
      <c r="D82" s="14"/>
      <c r="F82" s="11"/>
    </row>
    <row r="83" spans="1:6" s="10" customFormat="1" x14ac:dyDescent="0.3">
      <c r="A83" s="19"/>
      <c r="B83" s="19"/>
      <c r="C83" s="19"/>
      <c r="D83" s="14"/>
      <c r="F83" s="11"/>
    </row>
    <row r="84" spans="1:6" s="10" customFormat="1" x14ac:dyDescent="0.3">
      <c r="A84" s="19"/>
      <c r="B84" s="19"/>
      <c r="C84" s="19"/>
      <c r="D84" s="14"/>
      <c r="F84" s="11"/>
    </row>
    <row r="85" spans="1:6" s="10" customFormat="1" x14ac:dyDescent="0.3">
      <c r="A85" s="19"/>
      <c r="B85" s="19"/>
      <c r="C85" s="19"/>
      <c r="D85" s="14"/>
      <c r="F85" s="11"/>
    </row>
    <row r="86" spans="1:6" s="10" customFormat="1" x14ac:dyDescent="0.3">
      <c r="A86" s="19"/>
      <c r="B86" s="19"/>
      <c r="C86" s="19"/>
      <c r="D86" s="14"/>
      <c r="F86" s="11"/>
    </row>
    <row r="87" spans="1:6" s="10" customFormat="1" x14ac:dyDescent="0.3">
      <c r="A87" s="19"/>
      <c r="B87" s="19"/>
      <c r="C87" s="19"/>
      <c r="D87" s="14"/>
      <c r="F87" s="11"/>
    </row>
    <row r="88" spans="1:6" s="10" customFormat="1" x14ac:dyDescent="0.3">
      <c r="A88" s="19"/>
      <c r="B88" s="19"/>
      <c r="C88" s="19"/>
      <c r="D88" s="14"/>
      <c r="F88" s="11"/>
    </row>
    <row r="89" spans="1:6" s="10" customFormat="1" x14ac:dyDescent="0.3">
      <c r="A89" s="19"/>
      <c r="B89" s="19"/>
      <c r="C89" s="19"/>
      <c r="D89" s="14"/>
      <c r="F89" s="11"/>
    </row>
    <row r="90" spans="1:6" s="10" customFormat="1" x14ac:dyDescent="0.3">
      <c r="A90" s="19"/>
      <c r="B90" s="19"/>
      <c r="C90" s="19"/>
      <c r="D90" s="14"/>
      <c r="F90" s="11"/>
    </row>
    <row r="91" spans="1:6" s="10" customFormat="1" x14ac:dyDescent="0.3">
      <c r="A91" s="19"/>
      <c r="B91" s="19"/>
      <c r="C91" s="19"/>
      <c r="D91" s="14"/>
      <c r="F91" s="11"/>
    </row>
    <row r="92" spans="1:6" s="10" customFormat="1" x14ac:dyDescent="0.3">
      <c r="A92" s="19"/>
      <c r="B92" s="19"/>
      <c r="C92" s="19"/>
      <c r="D92" s="14"/>
      <c r="F92" s="11"/>
    </row>
    <row r="93" spans="1:6" s="10" customFormat="1" x14ac:dyDescent="0.3">
      <c r="A93" s="19"/>
      <c r="B93" s="19"/>
      <c r="C93" s="19"/>
      <c r="D93" s="14"/>
      <c r="F93" s="11"/>
    </row>
    <row r="94" spans="1:6" s="10" customFormat="1" x14ac:dyDescent="0.3">
      <c r="A94" s="19"/>
      <c r="B94" s="19"/>
      <c r="C94" s="19"/>
      <c r="D94" s="14"/>
      <c r="F94" s="11"/>
    </row>
    <row r="95" spans="1:6" s="10" customFormat="1" x14ac:dyDescent="0.3">
      <c r="A95" s="19"/>
      <c r="B95" s="19"/>
      <c r="C95" s="19"/>
      <c r="D95" s="14"/>
      <c r="F95" s="11"/>
    </row>
    <row r="96" spans="1:6" s="10" customFormat="1" x14ac:dyDescent="0.3">
      <c r="A96" s="19"/>
      <c r="B96" s="19"/>
      <c r="C96" s="19"/>
      <c r="D96" s="14"/>
      <c r="F96" s="11"/>
    </row>
    <row r="97" spans="1:6" s="10" customFormat="1" x14ac:dyDescent="0.3">
      <c r="A97" s="19"/>
      <c r="B97" s="19"/>
      <c r="C97" s="19"/>
      <c r="D97" s="14"/>
      <c r="F97" s="11"/>
    </row>
    <row r="98" spans="1:6" s="10" customFormat="1" x14ac:dyDescent="0.3">
      <c r="A98" s="19"/>
      <c r="B98" s="19"/>
      <c r="C98" s="19"/>
      <c r="D98" s="14"/>
      <c r="F98" s="11"/>
    </row>
    <row r="99" spans="1:6" s="10" customFormat="1" x14ac:dyDescent="0.3">
      <c r="A99" s="19"/>
      <c r="B99" s="19"/>
      <c r="C99" s="19"/>
      <c r="D99" s="14"/>
      <c r="F99" s="11"/>
    </row>
    <row r="100" spans="1:6" s="10" customFormat="1" x14ac:dyDescent="0.3">
      <c r="A100" s="19"/>
      <c r="B100" s="19"/>
      <c r="C100" s="19"/>
      <c r="D100" s="14"/>
      <c r="F100" s="11"/>
    </row>
    <row r="101" spans="1:6" s="10" customFormat="1" x14ac:dyDescent="0.3">
      <c r="A101" s="19"/>
      <c r="B101" s="19"/>
      <c r="C101" s="19"/>
      <c r="D101" s="14"/>
      <c r="F101" s="11"/>
    </row>
    <row r="102" spans="1:6" s="10" customFormat="1" x14ac:dyDescent="0.3">
      <c r="A102" s="19"/>
      <c r="B102" s="19"/>
      <c r="C102" s="19"/>
      <c r="D102" s="14"/>
      <c r="F102" s="11"/>
    </row>
    <row r="103" spans="1:6" s="10" customFormat="1" x14ac:dyDescent="0.3">
      <c r="A103" s="19"/>
      <c r="B103" s="19"/>
      <c r="C103" s="19"/>
      <c r="D103" s="14"/>
      <c r="F103" s="11"/>
    </row>
    <row r="104" spans="1:6" s="10" customFormat="1" x14ac:dyDescent="0.3">
      <c r="A104" s="19"/>
      <c r="B104" s="19"/>
      <c r="C104" s="19"/>
      <c r="D104" s="14"/>
      <c r="F104" s="11"/>
    </row>
    <row r="105" spans="1:6" s="10" customFormat="1" x14ac:dyDescent="0.3">
      <c r="A105" s="19"/>
      <c r="B105" s="19"/>
      <c r="C105" s="19"/>
      <c r="D105" s="14"/>
      <c r="F105" s="11"/>
    </row>
    <row r="106" spans="1:6" s="10" customFormat="1" x14ac:dyDescent="0.3">
      <c r="A106" s="19"/>
      <c r="B106" s="19"/>
      <c r="C106" s="19"/>
      <c r="D106" s="14"/>
      <c r="F106" s="11"/>
    </row>
    <row r="107" spans="1:6" s="10" customFormat="1" x14ac:dyDescent="0.3">
      <c r="A107" s="19"/>
      <c r="B107" s="19"/>
      <c r="C107" s="19"/>
      <c r="D107" s="14"/>
      <c r="F107" s="11"/>
    </row>
    <row r="108" spans="1:6" s="10" customFormat="1" x14ac:dyDescent="0.3">
      <c r="A108" s="19"/>
      <c r="B108" s="19"/>
      <c r="C108" s="19"/>
      <c r="D108" s="14"/>
      <c r="F108" s="11"/>
    </row>
    <row r="109" spans="1:6" s="10" customFormat="1" x14ac:dyDescent="0.3">
      <c r="A109" s="19"/>
      <c r="B109" s="19"/>
      <c r="C109" s="19"/>
      <c r="D109" s="14"/>
      <c r="F109" s="11"/>
    </row>
    <row r="110" spans="1:6" s="10" customFormat="1" x14ac:dyDescent="0.3">
      <c r="A110" s="19"/>
      <c r="B110" s="19"/>
      <c r="C110" s="19"/>
      <c r="D110" s="14"/>
      <c r="F110" s="11"/>
    </row>
    <row r="111" spans="1:6" s="10" customFormat="1" x14ac:dyDescent="0.3">
      <c r="A111" s="19"/>
      <c r="B111" s="19"/>
      <c r="C111" s="19"/>
      <c r="D111" s="14"/>
      <c r="F111" s="11"/>
    </row>
    <row r="112" spans="1:6" s="10" customFormat="1" x14ac:dyDescent="0.3">
      <c r="A112" s="19"/>
      <c r="B112" s="19"/>
      <c r="C112" s="19"/>
      <c r="D112" s="14"/>
      <c r="F112" s="11"/>
    </row>
    <row r="113" spans="1:6" s="10" customFormat="1" x14ac:dyDescent="0.3">
      <c r="A113" s="19"/>
      <c r="B113" s="19"/>
      <c r="C113" s="19"/>
      <c r="D113" s="14"/>
      <c r="F113" s="11"/>
    </row>
    <row r="114" spans="1:6" s="10" customFormat="1" x14ac:dyDescent="0.3">
      <c r="A114" s="19"/>
      <c r="B114" s="19"/>
      <c r="C114" s="19"/>
      <c r="D114" s="14"/>
      <c r="F114" s="11"/>
    </row>
    <row r="115" spans="1:6" s="10" customFormat="1" x14ac:dyDescent="0.3">
      <c r="A115" s="19"/>
      <c r="B115" s="19"/>
      <c r="C115" s="19"/>
      <c r="D115" s="14"/>
      <c r="F115" s="11"/>
    </row>
    <row r="116" spans="1:6" s="10" customFormat="1" x14ac:dyDescent="0.3">
      <c r="A116" s="19"/>
      <c r="B116" s="19"/>
      <c r="C116" s="19"/>
      <c r="D116" s="14"/>
      <c r="F116" s="11"/>
    </row>
    <row r="117" spans="1:6" s="10" customFormat="1" x14ac:dyDescent="0.3">
      <c r="A117" s="19"/>
      <c r="B117" s="19"/>
      <c r="C117" s="19"/>
      <c r="D117" s="14"/>
      <c r="F117" s="11"/>
    </row>
    <row r="118" spans="1:6" s="10" customFormat="1" x14ac:dyDescent="0.3">
      <c r="A118" s="19"/>
      <c r="B118" s="19"/>
      <c r="C118" s="19"/>
      <c r="D118" s="14"/>
      <c r="F118" s="11"/>
    </row>
    <row r="119" spans="1:6" s="10" customFormat="1" x14ac:dyDescent="0.3">
      <c r="A119" s="19"/>
      <c r="B119" s="19"/>
      <c r="C119" s="19"/>
      <c r="D119" s="14"/>
      <c r="F119" s="11"/>
    </row>
    <row r="120" spans="1:6" s="10" customFormat="1" x14ac:dyDescent="0.3">
      <c r="A120" s="19"/>
      <c r="B120" s="19"/>
      <c r="C120" s="19"/>
      <c r="D120" s="14"/>
      <c r="F120" s="11"/>
    </row>
    <row r="121" spans="1:6" s="10" customFormat="1" x14ac:dyDescent="0.3">
      <c r="A121" s="19"/>
      <c r="B121" s="19"/>
      <c r="C121" s="19"/>
      <c r="D121" s="14"/>
      <c r="F121" s="11"/>
    </row>
    <row r="122" spans="1:6" s="10" customFormat="1" x14ac:dyDescent="0.3">
      <c r="A122" s="19"/>
      <c r="B122" s="19"/>
      <c r="C122" s="19"/>
      <c r="D122" s="14"/>
      <c r="F122" s="11"/>
    </row>
    <row r="123" spans="1:6" s="10" customFormat="1" x14ac:dyDescent="0.3">
      <c r="A123" s="19"/>
      <c r="B123" s="19"/>
      <c r="C123" s="19"/>
      <c r="D123" s="14"/>
      <c r="F123" s="11"/>
    </row>
    <row r="124" spans="1:6" s="10" customFormat="1" x14ac:dyDescent="0.3">
      <c r="A124" s="19"/>
      <c r="B124" s="19"/>
      <c r="C124" s="19"/>
      <c r="D124" s="14"/>
      <c r="F124" s="11"/>
    </row>
    <row r="125" spans="1:6" s="10" customFormat="1" x14ac:dyDescent="0.3">
      <c r="A125" s="19"/>
      <c r="B125" s="19"/>
      <c r="C125" s="19"/>
      <c r="D125" s="14"/>
      <c r="F125" s="11"/>
    </row>
    <row r="126" spans="1:6" s="10" customFormat="1" x14ac:dyDescent="0.3">
      <c r="A126" s="19"/>
      <c r="B126" s="19"/>
      <c r="C126" s="19"/>
      <c r="D126" s="14"/>
      <c r="F126" s="11"/>
    </row>
    <row r="127" spans="1:6" s="10" customFormat="1" x14ac:dyDescent="0.3">
      <c r="A127" s="19"/>
      <c r="B127" s="19"/>
      <c r="C127" s="19"/>
      <c r="D127" s="14"/>
      <c r="F127" s="11"/>
    </row>
    <row r="128" spans="1:6" s="10" customFormat="1" x14ac:dyDescent="0.3">
      <c r="A128" s="19"/>
      <c r="B128" s="19"/>
      <c r="C128" s="19"/>
      <c r="D128" s="14"/>
      <c r="F128" s="11"/>
    </row>
    <row r="129" spans="1:6" s="10" customFormat="1" x14ac:dyDescent="0.3">
      <c r="A129" s="19"/>
      <c r="B129" s="19"/>
      <c r="C129" s="19"/>
      <c r="D129" s="14"/>
      <c r="F129" s="11"/>
    </row>
    <row r="130" spans="1:6" s="10" customFormat="1" x14ac:dyDescent="0.3">
      <c r="A130" s="19"/>
      <c r="B130" s="19"/>
      <c r="C130" s="19"/>
      <c r="D130" s="14"/>
      <c r="F130" s="11"/>
    </row>
    <row r="131" spans="1:6" s="10" customFormat="1" x14ac:dyDescent="0.3">
      <c r="A131" s="19"/>
      <c r="B131" s="19"/>
      <c r="C131" s="19"/>
      <c r="D131" s="14"/>
      <c r="F131" s="11"/>
    </row>
    <row r="132" spans="1:6" s="10" customFormat="1" x14ac:dyDescent="0.3">
      <c r="A132" s="19"/>
      <c r="B132" s="19"/>
      <c r="C132" s="19"/>
      <c r="D132" s="14"/>
      <c r="F132" s="11"/>
    </row>
    <row r="133" spans="1:6" s="10" customFormat="1" x14ac:dyDescent="0.3">
      <c r="A133" s="19"/>
      <c r="B133" s="19"/>
      <c r="C133" s="19"/>
      <c r="D133" s="14"/>
      <c r="F133" s="11"/>
    </row>
    <row r="134" spans="1:6" s="10" customFormat="1" x14ac:dyDescent="0.3">
      <c r="A134" s="19"/>
      <c r="B134" s="19"/>
      <c r="C134" s="19"/>
      <c r="D134" s="14"/>
      <c r="F134" s="11"/>
    </row>
    <row r="135" spans="1:6" s="10" customFormat="1" x14ac:dyDescent="0.3">
      <c r="A135" s="19"/>
      <c r="B135" s="19"/>
      <c r="C135" s="19"/>
      <c r="D135" s="14"/>
      <c r="F135" s="11"/>
    </row>
    <row r="136" spans="1:6" s="10" customFormat="1" x14ac:dyDescent="0.3">
      <c r="A136" s="19"/>
      <c r="B136" s="19"/>
      <c r="C136" s="19"/>
      <c r="D136" s="14"/>
      <c r="F136" s="11"/>
    </row>
    <row r="137" spans="1:6" s="10" customFormat="1" x14ac:dyDescent="0.3">
      <c r="A137" s="19"/>
      <c r="B137" s="19"/>
      <c r="C137" s="19"/>
      <c r="D137" s="14"/>
      <c r="F137" s="11"/>
    </row>
    <row r="138" spans="1:6" s="10" customFormat="1" x14ac:dyDescent="0.3">
      <c r="A138" s="19"/>
      <c r="B138" s="19"/>
      <c r="C138" s="19"/>
      <c r="D138" s="14"/>
      <c r="F138" s="11"/>
    </row>
    <row r="139" spans="1:6" s="10" customFormat="1" x14ac:dyDescent="0.3">
      <c r="A139" s="19"/>
      <c r="B139" s="19"/>
      <c r="C139" s="19"/>
      <c r="D139" s="14"/>
      <c r="F139" s="11"/>
    </row>
    <row r="140" spans="1:6" s="10" customFormat="1" x14ac:dyDescent="0.3">
      <c r="A140" s="19"/>
      <c r="B140" s="19"/>
      <c r="C140" s="19"/>
      <c r="D140" s="14"/>
      <c r="F140" s="11"/>
    </row>
    <row r="141" spans="1:6" s="10" customFormat="1" x14ac:dyDescent="0.3">
      <c r="A141" s="19"/>
      <c r="B141" s="19"/>
      <c r="C141" s="19"/>
      <c r="D141" s="14"/>
      <c r="F141" s="11"/>
    </row>
    <row r="142" spans="1:6" s="10" customFormat="1" x14ac:dyDescent="0.3">
      <c r="A142" s="19"/>
      <c r="B142" s="19"/>
      <c r="C142" s="19"/>
      <c r="D142" s="14"/>
      <c r="F142" s="11"/>
    </row>
    <row r="143" spans="1:6" s="10" customFormat="1" x14ac:dyDescent="0.3">
      <c r="A143" s="19"/>
      <c r="B143" s="19"/>
      <c r="C143" s="19"/>
      <c r="D143" s="14"/>
      <c r="F143" s="11"/>
    </row>
    <row r="144" spans="1:6" s="10" customFormat="1" x14ac:dyDescent="0.3">
      <c r="A144" s="19"/>
      <c r="B144" s="19"/>
      <c r="C144" s="19"/>
      <c r="D144" s="14"/>
      <c r="F144" s="11"/>
    </row>
    <row r="145" spans="1:6" s="10" customFormat="1" x14ac:dyDescent="0.3">
      <c r="A145" s="19"/>
      <c r="B145" s="19"/>
      <c r="C145" s="19"/>
      <c r="D145" s="14"/>
      <c r="F145" s="11"/>
    </row>
    <row r="146" spans="1:6" s="10" customFormat="1" x14ac:dyDescent="0.3">
      <c r="A146" s="19"/>
      <c r="B146" s="19"/>
      <c r="C146" s="19"/>
      <c r="D146" s="14"/>
      <c r="F146" s="11"/>
    </row>
    <row r="147" spans="1:6" s="10" customFormat="1" x14ac:dyDescent="0.3">
      <c r="A147" s="19"/>
      <c r="B147" s="19"/>
      <c r="C147" s="19"/>
      <c r="D147" s="14"/>
      <c r="F147" s="11"/>
    </row>
    <row r="148" spans="1:6" s="10" customFormat="1" x14ac:dyDescent="0.3">
      <c r="A148" s="19"/>
      <c r="B148" s="19"/>
      <c r="C148" s="19"/>
      <c r="D148" s="14"/>
      <c r="F148" s="11"/>
    </row>
    <row r="149" spans="1:6" s="10" customFormat="1" x14ac:dyDescent="0.3">
      <c r="A149" s="19"/>
      <c r="B149" s="19"/>
      <c r="C149" s="19"/>
      <c r="D149" s="14"/>
      <c r="F149" s="11"/>
    </row>
    <row r="150" spans="1:6" s="10" customFormat="1" x14ac:dyDescent="0.3">
      <c r="A150" s="19"/>
      <c r="B150" s="19"/>
      <c r="C150" s="19"/>
      <c r="D150" s="14"/>
      <c r="F150" s="11"/>
    </row>
    <row r="151" spans="1:6" s="10" customFormat="1" x14ac:dyDescent="0.3">
      <c r="A151" s="19"/>
      <c r="B151" s="19"/>
      <c r="C151" s="19"/>
      <c r="D151" s="14"/>
      <c r="F151" s="11"/>
    </row>
    <row r="152" spans="1:6" s="10" customFormat="1" x14ac:dyDescent="0.3">
      <c r="A152" s="19"/>
      <c r="B152" s="19"/>
      <c r="C152" s="19"/>
      <c r="D152" s="14"/>
      <c r="F152" s="11"/>
    </row>
    <row r="153" spans="1:6" s="10" customFormat="1" x14ac:dyDescent="0.3">
      <c r="A153" s="19"/>
      <c r="B153" s="19"/>
      <c r="C153" s="19"/>
      <c r="D153" s="14"/>
      <c r="F153" s="11"/>
    </row>
    <row r="154" spans="1:6" s="10" customFormat="1" x14ac:dyDescent="0.3">
      <c r="A154" s="19"/>
      <c r="B154" s="19"/>
      <c r="C154" s="19"/>
      <c r="D154" s="14"/>
      <c r="F154" s="11"/>
    </row>
    <row r="155" spans="1:6" s="10" customFormat="1" x14ac:dyDescent="0.3">
      <c r="A155" s="19"/>
      <c r="B155" s="19"/>
      <c r="C155" s="19"/>
      <c r="D155" s="14"/>
      <c r="F155" s="11"/>
    </row>
    <row r="156" spans="1:6" s="10" customFormat="1" x14ac:dyDescent="0.3">
      <c r="A156" s="19"/>
      <c r="B156" s="19"/>
      <c r="C156" s="19"/>
      <c r="D156" s="14"/>
      <c r="F156" s="11"/>
    </row>
    <row r="157" spans="1:6" s="10" customFormat="1" x14ac:dyDescent="0.3">
      <c r="A157" s="19"/>
      <c r="B157" s="19"/>
      <c r="C157" s="19"/>
      <c r="D157" s="14"/>
      <c r="F157" s="11"/>
    </row>
    <row r="158" spans="1:6" s="10" customFormat="1" x14ac:dyDescent="0.3">
      <c r="A158" s="19"/>
      <c r="B158" s="19"/>
      <c r="C158" s="19"/>
      <c r="D158" s="14"/>
      <c r="F158" s="11"/>
    </row>
    <row r="159" spans="1:6" s="10" customFormat="1" x14ac:dyDescent="0.3">
      <c r="A159" s="19"/>
      <c r="B159" s="19"/>
      <c r="C159" s="19"/>
      <c r="D159" s="14"/>
      <c r="F159" s="11"/>
    </row>
    <row r="160" spans="1:6" s="10" customFormat="1" x14ac:dyDescent="0.3">
      <c r="A160" s="19"/>
      <c r="B160" s="19"/>
      <c r="C160" s="19"/>
      <c r="D160" s="14"/>
      <c r="F160" s="11"/>
    </row>
    <row r="161" spans="1:6" s="10" customFormat="1" x14ac:dyDescent="0.3">
      <c r="A161" s="19"/>
      <c r="B161" s="19"/>
      <c r="C161" s="19"/>
      <c r="D161" s="14"/>
      <c r="F161" s="11"/>
    </row>
    <row r="162" spans="1:6" s="10" customFormat="1" x14ac:dyDescent="0.3">
      <c r="A162" s="19"/>
      <c r="B162" s="19"/>
      <c r="C162" s="19"/>
      <c r="D162" s="14"/>
      <c r="F162" s="11"/>
    </row>
    <row r="163" spans="1:6" s="10" customFormat="1" x14ac:dyDescent="0.3">
      <c r="A163" s="19"/>
      <c r="B163" s="19"/>
      <c r="C163" s="19"/>
      <c r="D163" s="14"/>
      <c r="F163" s="11"/>
    </row>
    <row r="164" spans="1:6" s="10" customFormat="1" x14ac:dyDescent="0.3">
      <c r="A164" s="19"/>
      <c r="B164" s="19"/>
      <c r="C164" s="19"/>
      <c r="D164" s="14"/>
      <c r="F164" s="11"/>
    </row>
    <row r="165" spans="1:6" s="10" customFormat="1" x14ac:dyDescent="0.3">
      <c r="A165" s="19"/>
      <c r="B165" s="19"/>
      <c r="C165" s="19"/>
      <c r="D165" s="14"/>
      <c r="F165" s="11"/>
    </row>
    <row r="166" spans="1:6" s="10" customFormat="1" x14ac:dyDescent="0.3">
      <c r="A166" s="19"/>
      <c r="B166" s="19"/>
      <c r="C166" s="19"/>
      <c r="D166" s="14"/>
      <c r="F166" s="11"/>
    </row>
    <row r="167" spans="1:6" s="10" customFormat="1" x14ac:dyDescent="0.3">
      <c r="A167" s="19"/>
      <c r="B167" s="19"/>
      <c r="C167" s="19"/>
      <c r="D167" s="14"/>
      <c r="F167" s="11"/>
    </row>
    <row r="168" spans="1:6" s="10" customFormat="1" x14ac:dyDescent="0.3">
      <c r="A168" s="19"/>
      <c r="B168" s="19"/>
      <c r="C168" s="19"/>
      <c r="D168" s="14"/>
      <c r="F168" s="11"/>
    </row>
    <row r="169" spans="1:6" s="10" customFormat="1" x14ac:dyDescent="0.3">
      <c r="A169" s="19"/>
      <c r="B169" s="19"/>
      <c r="C169" s="19"/>
      <c r="D169" s="14"/>
      <c r="F169" s="11"/>
    </row>
    <row r="170" spans="1:6" s="10" customFormat="1" x14ac:dyDescent="0.3">
      <c r="A170" s="19"/>
      <c r="B170" s="19"/>
      <c r="C170" s="19"/>
      <c r="D170" s="14"/>
      <c r="F170" s="11"/>
    </row>
    <row r="171" spans="1:6" s="10" customFormat="1" x14ac:dyDescent="0.3">
      <c r="A171" s="19"/>
      <c r="B171" s="19"/>
      <c r="C171" s="19"/>
      <c r="D171" s="14"/>
      <c r="F171" s="11"/>
    </row>
    <row r="172" spans="1:6" s="10" customFormat="1" x14ac:dyDescent="0.3">
      <c r="A172" s="19"/>
      <c r="B172" s="19"/>
      <c r="C172" s="19"/>
      <c r="D172" s="14"/>
      <c r="F172" s="11"/>
    </row>
    <row r="173" spans="1:6" s="10" customFormat="1" x14ac:dyDescent="0.3">
      <c r="A173" s="19"/>
      <c r="B173" s="19"/>
      <c r="C173" s="19"/>
      <c r="D173" s="14"/>
      <c r="F173" s="11"/>
    </row>
    <row r="174" spans="1:6" s="10" customFormat="1" x14ac:dyDescent="0.3">
      <c r="A174" s="19"/>
      <c r="B174" s="19"/>
      <c r="C174" s="19"/>
      <c r="D174" s="14"/>
      <c r="F174" s="11"/>
    </row>
    <row r="175" spans="1:6" s="10" customFormat="1" x14ac:dyDescent="0.3">
      <c r="A175" s="19"/>
      <c r="B175" s="19"/>
      <c r="C175" s="19"/>
      <c r="D175" s="14"/>
      <c r="F175" s="11"/>
    </row>
    <row r="176" spans="1:6" s="10" customFormat="1" x14ac:dyDescent="0.3">
      <c r="A176" s="19"/>
      <c r="B176" s="19"/>
      <c r="C176" s="19"/>
      <c r="D176" s="14"/>
      <c r="F176" s="11"/>
    </row>
    <row r="177" spans="1:6" s="10" customFormat="1" x14ac:dyDescent="0.3">
      <c r="A177" s="19"/>
      <c r="B177" s="19"/>
      <c r="C177" s="19"/>
      <c r="D177" s="14"/>
      <c r="F177" s="11"/>
    </row>
    <row r="178" spans="1:6" s="10" customFormat="1" x14ac:dyDescent="0.3">
      <c r="A178" s="19"/>
      <c r="B178" s="19"/>
      <c r="C178" s="19"/>
      <c r="D178" s="14"/>
      <c r="F178" s="11"/>
    </row>
    <row r="179" spans="1:6" s="10" customFormat="1" x14ac:dyDescent="0.3">
      <c r="A179" s="19"/>
      <c r="B179" s="19"/>
      <c r="C179" s="19"/>
      <c r="D179" s="14"/>
      <c r="F179" s="11"/>
    </row>
    <row r="180" spans="1:6" s="10" customFormat="1" x14ac:dyDescent="0.3">
      <c r="A180" s="19"/>
      <c r="B180" s="19"/>
      <c r="C180" s="19"/>
      <c r="D180" s="14"/>
      <c r="F180" s="11"/>
    </row>
    <row r="181" spans="1:6" s="10" customFormat="1" x14ac:dyDescent="0.3">
      <c r="A181" s="19"/>
      <c r="B181" s="19"/>
      <c r="C181" s="19"/>
      <c r="D181" s="14"/>
      <c r="F181" s="11"/>
    </row>
    <row r="182" spans="1:6" s="10" customFormat="1" x14ac:dyDescent="0.3">
      <c r="A182" s="19"/>
      <c r="B182" s="19"/>
      <c r="C182" s="19"/>
      <c r="D182" s="14"/>
      <c r="F182" s="11"/>
    </row>
    <row r="183" spans="1:6" s="10" customFormat="1" x14ac:dyDescent="0.3">
      <c r="A183" s="19"/>
      <c r="B183" s="19"/>
      <c r="C183" s="19"/>
      <c r="D183" s="14"/>
      <c r="F183" s="11"/>
    </row>
    <row r="184" spans="1:6" s="10" customFormat="1" x14ac:dyDescent="0.3">
      <c r="A184" s="19"/>
      <c r="B184" s="19"/>
      <c r="C184" s="19"/>
      <c r="D184" s="14"/>
      <c r="F184" s="11"/>
    </row>
    <row r="185" spans="1:6" s="10" customFormat="1" x14ac:dyDescent="0.3">
      <c r="A185" s="19"/>
      <c r="B185" s="19"/>
      <c r="C185" s="19"/>
      <c r="D185" s="14"/>
      <c r="F185" s="11"/>
    </row>
    <row r="186" spans="1:6" s="10" customFormat="1" x14ac:dyDescent="0.3">
      <c r="A186" s="19"/>
      <c r="B186" s="19"/>
      <c r="C186" s="19"/>
      <c r="D186" s="14"/>
      <c r="F186" s="11"/>
    </row>
    <row r="187" spans="1:6" s="10" customFormat="1" x14ac:dyDescent="0.3">
      <c r="A187" s="19"/>
      <c r="B187" s="19"/>
      <c r="C187" s="19"/>
      <c r="D187" s="14"/>
      <c r="F187" s="11"/>
    </row>
    <row r="188" spans="1:6" s="10" customFormat="1" x14ac:dyDescent="0.3">
      <c r="A188" s="19"/>
      <c r="B188" s="19"/>
      <c r="C188" s="19"/>
      <c r="D188" s="14"/>
      <c r="F188" s="11"/>
    </row>
    <row r="189" spans="1:6" s="10" customFormat="1" x14ac:dyDescent="0.3">
      <c r="A189" s="19"/>
      <c r="B189" s="19"/>
      <c r="C189" s="19"/>
      <c r="D189" s="14"/>
      <c r="F189" s="11"/>
    </row>
    <row r="190" spans="1:6" s="10" customFormat="1" x14ac:dyDescent="0.3">
      <c r="A190" s="19"/>
      <c r="B190" s="19"/>
      <c r="C190" s="19"/>
      <c r="D190" s="14"/>
      <c r="F190" s="11"/>
    </row>
    <row r="191" spans="1:6" s="10" customFormat="1" x14ac:dyDescent="0.3">
      <c r="A191" s="19"/>
      <c r="B191" s="19"/>
      <c r="C191" s="19"/>
      <c r="D191" s="14"/>
      <c r="F191" s="11"/>
    </row>
    <row r="192" spans="1:6" s="10" customFormat="1" x14ac:dyDescent="0.3">
      <c r="A192" s="19"/>
      <c r="B192" s="19"/>
      <c r="C192" s="19"/>
      <c r="D192" s="14"/>
      <c r="F192" s="11"/>
    </row>
    <row r="193" spans="1:6" s="10" customFormat="1" x14ac:dyDescent="0.3">
      <c r="A193" s="19"/>
      <c r="B193" s="19"/>
      <c r="C193" s="19"/>
      <c r="D193" s="14"/>
      <c r="F193" s="11"/>
    </row>
    <row r="194" spans="1:6" s="10" customFormat="1" x14ac:dyDescent="0.3">
      <c r="A194" s="19"/>
      <c r="B194" s="19"/>
      <c r="C194" s="19"/>
      <c r="D194" s="14"/>
      <c r="F194" s="11"/>
    </row>
    <row r="195" spans="1:6" s="10" customFormat="1" x14ac:dyDescent="0.3">
      <c r="A195" s="19"/>
      <c r="B195" s="19"/>
      <c r="C195" s="19"/>
      <c r="D195" s="14"/>
      <c r="F195" s="11"/>
    </row>
    <row r="196" spans="1:6" s="10" customFormat="1" x14ac:dyDescent="0.3">
      <c r="A196" s="19"/>
      <c r="B196" s="19"/>
      <c r="C196" s="19"/>
      <c r="D196" s="14"/>
      <c r="F196" s="11"/>
    </row>
    <row r="197" spans="1:6" s="10" customFormat="1" x14ac:dyDescent="0.3">
      <c r="A197" s="19"/>
      <c r="B197" s="19"/>
      <c r="C197" s="19"/>
      <c r="D197" s="14"/>
      <c r="F197" s="11"/>
    </row>
    <row r="198" spans="1:6" s="10" customFormat="1" x14ac:dyDescent="0.3">
      <c r="A198" s="19"/>
      <c r="B198" s="19"/>
      <c r="C198" s="19"/>
      <c r="D198" s="14"/>
      <c r="F198" s="11"/>
    </row>
    <row r="199" spans="1:6" s="10" customFormat="1" x14ac:dyDescent="0.3">
      <c r="A199" s="19"/>
      <c r="B199" s="19"/>
      <c r="C199" s="19"/>
      <c r="D199" s="14"/>
      <c r="F199" s="11"/>
    </row>
    <row r="200" spans="1:6" s="10" customFormat="1" x14ac:dyDescent="0.3">
      <c r="A200" s="19"/>
      <c r="B200" s="19"/>
      <c r="C200" s="19"/>
      <c r="D200" s="14"/>
      <c r="F200" s="11"/>
    </row>
    <row r="201" spans="1:6" s="10" customFormat="1" x14ac:dyDescent="0.3">
      <c r="A201" s="19"/>
      <c r="B201" s="19"/>
      <c r="C201" s="19"/>
      <c r="D201" s="14"/>
      <c r="F201" s="11"/>
    </row>
    <row r="202" spans="1:6" s="10" customFormat="1" x14ac:dyDescent="0.3">
      <c r="A202" s="19"/>
      <c r="B202" s="19"/>
      <c r="C202" s="19"/>
      <c r="D202" s="14"/>
      <c r="F202" s="11"/>
    </row>
    <row r="203" spans="1:6" s="10" customFormat="1" x14ac:dyDescent="0.3">
      <c r="A203" s="19"/>
      <c r="B203" s="19"/>
      <c r="C203" s="19"/>
      <c r="D203" s="14"/>
      <c r="F203" s="11"/>
    </row>
    <row r="204" spans="1:6" s="10" customFormat="1" x14ac:dyDescent="0.3">
      <c r="A204" s="19"/>
      <c r="B204" s="19"/>
      <c r="C204" s="19"/>
      <c r="D204" s="14"/>
      <c r="F204" s="11"/>
    </row>
    <row r="205" spans="1:6" s="10" customFormat="1" x14ac:dyDescent="0.3">
      <c r="A205" s="19"/>
      <c r="B205" s="19"/>
      <c r="C205" s="19"/>
      <c r="D205" s="14"/>
      <c r="F205" s="11"/>
    </row>
    <row r="206" spans="1:6" s="10" customFormat="1" x14ac:dyDescent="0.3">
      <c r="A206" s="19"/>
      <c r="B206" s="19"/>
      <c r="C206" s="19"/>
      <c r="D206" s="14"/>
      <c r="F206" s="11"/>
    </row>
    <row r="207" spans="1:6" s="10" customFormat="1" x14ac:dyDescent="0.3">
      <c r="A207" s="19"/>
      <c r="B207" s="19"/>
      <c r="C207" s="19"/>
      <c r="D207" s="14"/>
      <c r="F207" s="11"/>
    </row>
    <row r="208" spans="1:6" s="10" customFormat="1" x14ac:dyDescent="0.3">
      <c r="A208" s="19"/>
      <c r="B208" s="19"/>
      <c r="C208" s="19"/>
      <c r="D208" s="14"/>
      <c r="F208" s="11"/>
    </row>
    <row r="209" spans="1:6" s="10" customFormat="1" x14ac:dyDescent="0.3">
      <c r="A209" s="19"/>
      <c r="B209" s="19"/>
      <c r="C209" s="19"/>
      <c r="D209" s="14"/>
      <c r="F209" s="11"/>
    </row>
    <row r="210" spans="1:6" s="10" customFormat="1" x14ac:dyDescent="0.3">
      <c r="A210" s="19"/>
      <c r="B210" s="19"/>
      <c r="C210" s="19"/>
      <c r="D210" s="14"/>
      <c r="F210" s="11"/>
    </row>
    <row r="211" spans="1:6" s="10" customFormat="1" x14ac:dyDescent="0.3">
      <c r="A211" s="19"/>
      <c r="B211" s="19"/>
      <c r="C211" s="19"/>
      <c r="D211" s="14"/>
      <c r="F211" s="11"/>
    </row>
    <row r="212" spans="1:6" s="10" customFormat="1" x14ac:dyDescent="0.3">
      <c r="A212" s="19"/>
      <c r="B212" s="19"/>
      <c r="C212" s="19"/>
      <c r="D212" s="14"/>
      <c r="F212" s="11"/>
    </row>
    <row r="213" spans="1:6" s="10" customFormat="1" x14ac:dyDescent="0.3">
      <c r="A213" s="19"/>
      <c r="B213" s="19"/>
      <c r="C213" s="19"/>
      <c r="D213" s="14"/>
      <c r="F213" s="11"/>
    </row>
    <row r="214" spans="1:6" s="10" customFormat="1" x14ac:dyDescent="0.3">
      <c r="A214" s="19"/>
      <c r="B214" s="19"/>
      <c r="C214" s="19"/>
      <c r="D214" s="14"/>
      <c r="F214" s="11"/>
    </row>
    <row r="215" spans="1:6" s="10" customFormat="1" x14ac:dyDescent="0.3">
      <c r="A215" s="19"/>
      <c r="B215" s="19"/>
      <c r="C215" s="19"/>
      <c r="D215" s="14"/>
      <c r="F215" s="11"/>
    </row>
    <row r="216" spans="1:6" s="10" customFormat="1" x14ac:dyDescent="0.3">
      <c r="A216" s="19"/>
      <c r="B216" s="19"/>
      <c r="C216" s="19"/>
      <c r="D216" s="14"/>
      <c r="F216" s="11"/>
    </row>
    <row r="217" spans="1:6" s="10" customFormat="1" x14ac:dyDescent="0.3">
      <c r="A217" s="19"/>
      <c r="B217" s="19"/>
      <c r="C217" s="19"/>
      <c r="D217" s="14"/>
      <c r="F217" s="11"/>
    </row>
    <row r="218" spans="1:6" s="10" customFormat="1" x14ac:dyDescent="0.3">
      <c r="A218" s="19"/>
      <c r="B218" s="19"/>
      <c r="C218" s="19"/>
      <c r="D218" s="14"/>
      <c r="F218" s="11"/>
    </row>
    <row r="219" spans="1:6" s="10" customFormat="1" x14ac:dyDescent="0.3">
      <c r="A219" s="19"/>
      <c r="B219" s="19"/>
      <c r="C219" s="19"/>
      <c r="D219" s="14"/>
      <c r="F219" s="11"/>
    </row>
    <row r="220" spans="1:6" s="10" customFormat="1" x14ac:dyDescent="0.3">
      <c r="A220" s="19"/>
      <c r="B220" s="19"/>
      <c r="C220" s="19"/>
      <c r="D220" s="14"/>
      <c r="F220" s="11"/>
    </row>
    <row r="221" spans="1:6" s="10" customFormat="1" x14ac:dyDescent="0.3">
      <c r="A221" s="19"/>
      <c r="B221" s="19"/>
      <c r="C221" s="19"/>
      <c r="D221" s="14"/>
      <c r="F221" s="11"/>
    </row>
    <row r="222" spans="1:6" s="10" customFormat="1" x14ac:dyDescent="0.3">
      <c r="A222" s="19"/>
      <c r="B222" s="19"/>
      <c r="C222" s="19"/>
      <c r="D222" s="14"/>
      <c r="F222" s="11"/>
    </row>
    <row r="223" spans="1:6" s="10" customFormat="1" x14ac:dyDescent="0.3">
      <c r="A223" s="19"/>
      <c r="B223" s="19"/>
      <c r="C223" s="19"/>
      <c r="D223" s="14"/>
      <c r="F223" s="11"/>
    </row>
    <row r="224" spans="1:6" s="10" customFormat="1" x14ac:dyDescent="0.3">
      <c r="A224" s="19"/>
      <c r="B224" s="19"/>
      <c r="C224" s="19"/>
      <c r="D224" s="14"/>
      <c r="F224" s="11"/>
    </row>
    <row r="225" spans="1:6" s="10" customFormat="1" x14ac:dyDescent="0.3">
      <c r="A225" s="19"/>
      <c r="B225" s="19"/>
      <c r="C225" s="19"/>
      <c r="D225" s="14"/>
      <c r="F225" s="11"/>
    </row>
    <row r="226" spans="1:6" s="10" customFormat="1" x14ac:dyDescent="0.3">
      <c r="A226" s="19"/>
      <c r="B226" s="19"/>
      <c r="C226" s="19"/>
      <c r="D226" s="14"/>
      <c r="F226" s="11"/>
    </row>
    <row r="227" spans="1:6" s="10" customFormat="1" x14ac:dyDescent="0.3">
      <c r="A227" s="19"/>
      <c r="B227" s="19"/>
      <c r="C227" s="19"/>
      <c r="D227" s="14"/>
      <c r="F227" s="11"/>
    </row>
    <row r="228" spans="1:6" s="10" customFormat="1" x14ac:dyDescent="0.3">
      <c r="A228" s="19"/>
      <c r="B228" s="19"/>
      <c r="C228" s="19"/>
      <c r="D228" s="14"/>
      <c r="F228" s="11"/>
    </row>
    <row r="229" spans="1:6" s="10" customFormat="1" x14ac:dyDescent="0.3">
      <c r="A229" s="19"/>
      <c r="B229" s="19"/>
      <c r="C229" s="19"/>
      <c r="D229" s="14"/>
      <c r="F229" s="11"/>
    </row>
    <row r="230" spans="1:6" s="10" customFormat="1" x14ac:dyDescent="0.3">
      <c r="A230" s="19"/>
      <c r="B230" s="19"/>
      <c r="C230" s="19"/>
      <c r="D230" s="14"/>
      <c r="F230" s="11"/>
    </row>
    <row r="231" spans="1:6" s="10" customFormat="1" x14ac:dyDescent="0.3">
      <c r="A231" s="19"/>
      <c r="B231" s="19"/>
      <c r="C231" s="19"/>
      <c r="D231" s="14"/>
      <c r="F231" s="11"/>
    </row>
    <row r="232" spans="1:6" s="10" customFormat="1" x14ac:dyDescent="0.3">
      <c r="A232" s="19"/>
      <c r="B232" s="19"/>
      <c r="C232" s="19"/>
      <c r="D232" s="14"/>
      <c r="F232" s="11"/>
    </row>
    <row r="233" spans="1:6" s="10" customFormat="1" x14ac:dyDescent="0.3">
      <c r="A233" s="19"/>
      <c r="B233" s="19"/>
      <c r="C233" s="19"/>
      <c r="D233" s="14"/>
      <c r="F233" s="11"/>
    </row>
    <row r="234" spans="1:6" s="10" customFormat="1" x14ac:dyDescent="0.3">
      <c r="A234" s="19"/>
      <c r="B234" s="19"/>
      <c r="C234" s="19"/>
      <c r="D234" s="14"/>
      <c r="F234" s="11"/>
    </row>
    <row r="235" spans="1:6" s="10" customFormat="1" x14ac:dyDescent="0.3">
      <c r="A235" s="19"/>
      <c r="B235" s="19"/>
      <c r="C235" s="19"/>
      <c r="D235" s="14"/>
      <c r="F235" s="11"/>
    </row>
    <row r="236" spans="1:6" s="10" customFormat="1" x14ac:dyDescent="0.3">
      <c r="A236" s="19"/>
      <c r="B236" s="19"/>
      <c r="C236" s="19"/>
      <c r="D236" s="14"/>
      <c r="F236" s="11"/>
    </row>
    <row r="237" spans="1:6" s="10" customFormat="1" x14ac:dyDescent="0.3">
      <c r="A237" s="19"/>
      <c r="B237" s="19"/>
      <c r="C237" s="19"/>
      <c r="D237" s="14"/>
      <c r="F237" s="11"/>
    </row>
    <row r="238" spans="1:6" s="10" customFormat="1" x14ac:dyDescent="0.3">
      <c r="A238" s="19"/>
      <c r="B238" s="19"/>
      <c r="C238" s="19"/>
      <c r="D238" s="14"/>
      <c r="F238" s="11"/>
    </row>
    <row r="239" spans="1:6" s="10" customFormat="1" x14ac:dyDescent="0.3">
      <c r="A239" s="19"/>
      <c r="B239" s="19"/>
      <c r="C239" s="19"/>
      <c r="D239" s="14"/>
      <c r="F239" s="11"/>
    </row>
    <row r="240" spans="1:6" s="10" customFormat="1" x14ac:dyDescent="0.3">
      <c r="A240" s="19"/>
      <c r="B240" s="19"/>
      <c r="C240" s="19"/>
      <c r="D240" s="14"/>
      <c r="F240" s="11"/>
    </row>
    <row r="241" spans="1:6" s="10" customFormat="1" x14ac:dyDescent="0.3">
      <c r="A241" s="19"/>
      <c r="B241" s="19"/>
      <c r="C241" s="19"/>
      <c r="D241" s="14"/>
      <c r="F241" s="11"/>
    </row>
    <row r="242" spans="1:6" s="10" customFormat="1" x14ac:dyDescent="0.3">
      <c r="A242" s="19"/>
      <c r="B242" s="19"/>
      <c r="C242" s="19"/>
      <c r="D242" s="14"/>
      <c r="F242" s="11"/>
    </row>
    <row r="243" spans="1:6" s="10" customFormat="1" x14ac:dyDescent="0.3">
      <c r="A243" s="19"/>
      <c r="B243" s="19"/>
      <c r="C243" s="19"/>
      <c r="D243" s="14"/>
      <c r="F243" s="11"/>
    </row>
    <row r="244" spans="1:6" s="10" customFormat="1" x14ac:dyDescent="0.3">
      <c r="A244" s="19"/>
      <c r="B244" s="19"/>
      <c r="C244" s="19"/>
      <c r="D244" s="14"/>
      <c r="F244" s="11"/>
    </row>
    <row r="245" spans="1:6" s="10" customFormat="1" x14ac:dyDescent="0.3">
      <c r="A245" s="19"/>
      <c r="B245" s="19"/>
      <c r="C245" s="19"/>
      <c r="D245" s="14"/>
      <c r="F245" s="11"/>
    </row>
    <row r="246" spans="1:6" s="10" customFormat="1" x14ac:dyDescent="0.3">
      <c r="A246" s="19"/>
      <c r="B246" s="19"/>
      <c r="C246" s="19"/>
      <c r="D246" s="14"/>
      <c r="F246" s="11"/>
    </row>
    <row r="247" spans="1:6" s="10" customFormat="1" x14ac:dyDescent="0.3">
      <c r="A247" s="19"/>
      <c r="B247" s="19"/>
      <c r="C247" s="19"/>
      <c r="D247" s="14"/>
      <c r="F247" s="11"/>
    </row>
    <row r="248" spans="1:6" s="10" customFormat="1" x14ac:dyDescent="0.3">
      <c r="A248" s="19"/>
      <c r="B248" s="19"/>
      <c r="C248" s="19"/>
      <c r="D248" s="14"/>
      <c r="F248" s="11"/>
    </row>
    <row r="249" spans="1:6" s="10" customFormat="1" x14ac:dyDescent="0.3">
      <c r="A249" s="19"/>
      <c r="B249" s="19"/>
      <c r="C249" s="19"/>
      <c r="D249" s="14"/>
      <c r="F249" s="11"/>
    </row>
    <row r="250" spans="1:6" s="10" customFormat="1" x14ac:dyDescent="0.3">
      <c r="A250" s="19"/>
      <c r="B250" s="19"/>
      <c r="C250" s="19"/>
      <c r="D250" s="14"/>
      <c r="F250" s="11"/>
    </row>
    <row r="251" spans="1:6" s="10" customFormat="1" x14ac:dyDescent="0.3">
      <c r="A251" s="19"/>
      <c r="B251" s="19"/>
      <c r="C251" s="19"/>
      <c r="D251" s="14"/>
      <c r="F251" s="11"/>
    </row>
    <row r="252" spans="1:6" s="10" customFormat="1" x14ac:dyDescent="0.3">
      <c r="A252" s="19"/>
      <c r="B252" s="19"/>
      <c r="C252" s="19"/>
      <c r="D252" s="14"/>
      <c r="F252" s="11"/>
    </row>
    <row r="253" spans="1:6" s="10" customFormat="1" x14ac:dyDescent="0.3">
      <c r="A253" s="19"/>
      <c r="B253" s="19"/>
      <c r="C253" s="19"/>
      <c r="D253" s="14"/>
      <c r="F253" s="11"/>
    </row>
    <row r="254" spans="1:6" s="10" customFormat="1" x14ac:dyDescent="0.3">
      <c r="A254" s="19"/>
      <c r="B254" s="19"/>
      <c r="C254" s="19"/>
      <c r="D254" s="14"/>
      <c r="F254" s="11"/>
    </row>
    <row r="255" spans="1:6" s="10" customFormat="1" x14ac:dyDescent="0.3">
      <c r="A255" s="19"/>
      <c r="B255" s="19"/>
      <c r="C255" s="19"/>
      <c r="D255" s="14"/>
      <c r="F255" s="11"/>
    </row>
    <row r="256" spans="1:6" s="10" customFormat="1" x14ac:dyDescent="0.3">
      <c r="A256" s="19"/>
      <c r="B256" s="19"/>
      <c r="C256" s="19"/>
      <c r="D256" s="14"/>
      <c r="F256" s="11"/>
    </row>
    <row r="257" spans="1:6" s="10" customFormat="1" x14ac:dyDescent="0.3">
      <c r="A257" s="19"/>
      <c r="B257" s="19"/>
      <c r="C257" s="19"/>
      <c r="D257" s="14"/>
      <c r="F257" s="11"/>
    </row>
    <row r="258" spans="1:6" s="10" customFormat="1" x14ac:dyDescent="0.3">
      <c r="A258" s="19"/>
      <c r="B258" s="19"/>
      <c r="C258" s="19"/>
      <c r="D258" s="14"/>
      <c r="F258" s="11"/>
    </row>
    <row r="259" spans="1:6" s="10" customFormat="1" x14ac:dyDescent="0.3">
      <c r="A259" s="19"/>
      <c r="B259" s="19"/>
      <c r="C259" s="19"/>
      <c r="D259" s="14"/>
      <c r="F259" s="11"/>
    </row>
    <row r="260" spans="1:6" s="10" customFormat="1" x14ac:dyDescent="0.3">
      <c r="A260" s="19"/>
      <c r="B260" s="19"/>
      <c r="C260" s="19"/>
      <c r="D260" s="14"/>
      <c r="F260" s="11"/>
    </row>
    <row r="261" spans="1:6" s="10" customFormat="1" x14ac:dyDescent="0.3">
      <c r="A261" s="19"/>
      <c r="B261" s="19"/>
      <c r="C261" s="19"/>
      <c r="D261" s="14"/>
      <c r="F261" s="11"/>
    </row>
    <row r="262" spans="1:6" s="10" customFormat="1" x14ac:dyDescent="0.3">
      <c r="A262" s="19"/>
      <c r="B262" s="19"/>
      <c r="C262" s="19"/>
      <c r="D262" s="14"/>
      <c r="F262" s="11"/>
    </row>
    <row r="263" spans="1:6" s="10" customFormat="1" x14ac:dyDescent="0.3">
      <c r="A263" s="19"/>
      <c r="B263" s="19"/>
      <c r="C263" s="19"/>
      <c r="D263" s="14"/>
      <c r="F263" s="11"/>
    </row>
    <row r="264" spans="1:6" s="10" customFormat="1" x14ac:dyDescent="0.3">
      <c r="A264" s="19"/>
      <c r="B264" s="19"/>
      <c r="C264" s="19"/>
      <c r="D264" s="14"/>
      <c r="F264" s="11"/>
    </row>
    <row r="265" spans="1:6" s="10" customFormat="1" x14ac:dyDescent="0.3">
      <c r="A265" s="19"/>
      <c r="B265" s="19"/>
      <c r="C265" s="19"/>
      <c r="D265" s="14"/>
      <c r="F265" s="11"/>
    </row>
    <row r="266" spans="1:6" s="10" customFormat="1" x14ac:dyDescent="0.3">
      <c r="A266" s="19"/>
      <c r="B266" s="19"/>
      <c r="C266" s="19"/>
      <c r="D266" s="14"/>
      <c r="F266" s="11"/>
    </row>
    <row r="267" spans="1:6" s="10" customFormat="1" x14ac:dyDescent="0.3">
      <c r="A267" s="19"/>
      <c r="B267" s="19"/>
      <c r="C267" s="19"/>
      <c r="D267" s="14"/>
      <c r="F267" s="11"/>
    </row>
    <row r="268" spans="1:6" s="10" customFormat="1" x14ac:dyDescent="0.3">
      <c r="A268" s="19"/>
      <c r="B268" s="19"/>
      <c r="C268" s="19"/>
      <c r="D268" s="14"/>
      <c r="F268" s="11"/>
    </row>
    <row r="269" spans="1:6" s="10" customFormat="1" x14ac:dyDescent="0.3">
      <c r="A269" s="19"/>
      <c r="B269" s="19"/>
      <c r="C269" s="19"/>
      <c r="D269" s="14"/>
      <c r="F269" s="11"/>
    </row>
    <row r="270" spans="1:6" s="10" customFormat="1" x14ac:dyDescent="0.3">
      <c r="A270" s="19"/>
      <c r="B270" s="19"/>
      <c r="C270" s="19"/>
      <c r="D270" s="14"/>
      <c r="F270" s="11"/>
    </row>
    <row r="271" spans="1:6" s="10" customFormat="1" x14ac:dyDescent="0.3">
      <c r="A271" s="19"/>
      <c r="B271" s="19"/>
      <c r="C271" s="19"/>
      <c r="D271" s="14"/>
      <c r="F271" s="11"/>
    </row>
    <row r="272" spans="1:6" s="10" customFormat="1" x14ac:dyDescent="0.3">
      <c r="A272" s="19"/>
      <c r="B272" s="19"/>
      <c r="C272" s="19"/>
      <c r="D272" s="14"/>
      <c r="F272" s="11"/>
    </row>
    <row r="273" spans="1:6" s="10" customFormat="1" x14ac:dyDescent="0.3">
      <c r="A273" s="19"/>
      <c r="B273" s="19"/>
      <c r="C273" s="19"/>
      <c r="D273" s="14"/>
      <c r="F273" s="11"/>
    </row>
    <row r="274" spans="1:6" s="10" customFormat="1" x14ac:dyDescent="0.3">
      <c r="A274" s="19"/>
      <c r="B274" s="19"/>
      <c r="C274" s="19"/>
      <c r="D274" s="14"/>
      <c r="F274" s="11"/>
    </row>
    <row r="275" spans="1:6" s="10" customFormat="1" x14ac:dyDescent="0.3">
      <c r="A275" s="19"/>
      <c r="B275" s="19"/>
      <c r="C275" s="19"/>
      <c r="D275" s="14"/>
      <c r="F275" s="11"/>
    </row>
    <row r="276" spans="1:6" s="10" customFormat="1" x14ac:dyDescent="0.3">
      <c r="A276" s="19"/>
      <c r="B276" s="19"/>
      <c r="C276" s="19"/>
      <c r="D276" s="14"/>
      <c r="F276" s="11"/>
    </row>
    <row r="277" spans="1:6" s="10" customFormat="1" x14ac:dyDescent="0.3">
      <c r="A277" s="19"/>
      <c r="B277" s="19"/>
      <c r="C277" s="19"/>
      <c r="D277" s="14"/>
      <c r="F277" s="11"/>
    </row>
    <row r="278" spans="1:6" s="10" customFormat="1" x14ac:dyDescent="0.3">
      <c r="A278" s="19"/>
      <c r="B278" s="19"/>
      <c r="C278" s="19"/>
      <c r="D278" s="14"/>
      <c r="F278" s="11"/>
    </row>
    <row r="279" spans="1:6" s="10" customFormat="1" x14ac:dyDescent="0.3">
      <c r="A279" s="19"/>
      <c r="B279" s="19"/>
      <c r="C279" s="19"/>
      <c r="D279" s="14"/>
      <c r="F279" s="11"/>
    </row>
    <row r="280" spans="1:6" s="10" customFormat="1" x14ac:dyDescent="0.3">
      <c r="A280" s="19"/>
      <c r="B280" s="19"/>
      <c r="C280" s="19"/>
      <c r="D280" s="14"/>
      <c r="F280" s="11"/>
    </row>
    <row r="281" spans="1:6" s="10" customFormat="1" x14ac:dyDescent="0.3">
      <c r="A281" s="19"/>
      <c r="B281" s="19"/>
      <c r="C281" s="19"/>
      <c r="D281" s="14"/>
      <c r="F281" s="11"/>
    </row>
    <row r="282" spans="1:6" s="10" customFormat="1" x14ac:dyDescent="0.3">
      <c r="A282" s="19"/>
      <c r="B282" s="19"/>
      <c r="C282" s="19"/>
      <c r="D282" s="14"/>
      <c r="F282" s="11"/>
    </row>
    <row r="283" spans="1:6" s="10" customFormat="1" x14ac:dyDescent="0.3">
      <c r="A283" s="19"/>
      <c r="B283" s="19"/>
      <c r="C283" s="19"/>
      <c r="D283" s="14"/>
      <c r="F283" s="11"/>
    </row>
    <row r="284" spans="1:6" s="10" customFormat="1" x14ac:dyDescent="0.3">
      <c r="A284" s="19"/>
      <c r="B284" s="19"/>
      <c r="C284" s="19"/>
      <c r="D284" s="14"/>
      <c r="F284" s="11"/>
    </row>
    <row r="285" spans="1:6" s="10" customFormat="1" x14ac:dyDescent="0.3">
      <c r="A285" s="19"/>
      <c r="B285" s="19"/>
      <c r="C285" s="19"/>
      <c r="D285" s="14"/>
      <c r="F285" s="11"/>
    </row>
    <row r="286" spans="1:6" s="10" customFormat="1" x14ac:dyDescent="0.3">
      <c r="A286" s="19"/>
      <c r="B286" s="19"/>
      <c r="C286" s="19"/>
      <c r="D286" s="14"/>
      <c r="F286" s="11"/>
    </row>
    <row r="287" spans="1:6" s="10" customFormat="1" x14ac:dyDescent="0.3">
      <c r="A287" s="19"/>
      <c r="B287" s="19"/>
      <c r="C287" s="19"/>
      <c r="D287" s="14"/>
      <c r="F287" s="11"/>
    </row>
    <row r="288" spans="1:6" s="10" customFormat="1" x14ac:dyDescent="0.3">
      <c r="A288" s="19"/>
      <c r="B288" s="19"/>
      <c r="C288" s="19"/>
      <c r="D288" s="14"/>
      <c r="F288" s="11"/>
    </row>
    <row r="289" spans="1:6" s="10" customFormat="1" x14ac:dyDescent="0.3">
      <c r="A289" s="19"/>
      <c r="B289" s="19"/>
      <c r="C289" s="19"/>
      <c r="D289" s="14"/>
      <c r="F289" s="11"/>
    </row>
    <row r="290" spans="1:6" s="10" customFormat="1" x14ac:dyDescent="0.3">
      <c r="A290" s="19"/>
      <c r="B290" s="19"/>
      <c r="C290" s="19"/>
      <c r="D290" s="14"/>
      <c r="F290" s="11"/>
    </row>
    <row r="291" spans="1:6" s="10" customFormat="1" x14ac:dyDescent="0.3">
      <c r="A291" s="19"/>
      <c r="B291" s="19"/>
      <c r="C291" s="19"/>
      <c r="D291" s="14"/>
      <c r="F291" s="11"/>
    </row>
    <row r="292" spans="1:6" s="10" customFormat="1" x14ac:dyDescent="0.3">
      <c r="A292" s="19"/>
      <c r="B292" s="19"/>
      <c r="C292" s="19"/>
      <c r="D292" s="14"/>
      <c r="F292" s="11"/>
    </row>
    <row r="293" spans="1:6" s="10" customFormat="1" x14ac:dyDescent="0.3">
      <c r="A293" s="19"/>
      <c r="B293" s="19"/>
      <c r="C293" s="19"/>
      <c r="D293" s="14"/>
      <c r="F293" s="11"/>
    </row>
    <row r="294" spans="1:6" s="10" customFormat="1" x14ac:dyDescent="0.3">
      <c r="A294" s="19"/>
      <c r="B294" s="19"/>
      <c r="C294" s="19"/>
      <c r="D294" s="14"/>
      <c r="F294" s="11"/>
    </row>
    <row r="295" spans="1:6" s="10" customFormat="1" x14ac:dyDescent="0.3">
      <c r="A295" s="19"/>
      <c r="B295" s="19"/>
      <c r="C295" s="19"/>
      <c r="D295" s="14"/>
      <c r="F295" s="11"/>
    </row>
    <row r="296" spans="1:6" s="10" customFormat="1" x14ac:dyDescent="0.3">
      <c r="A296" s="19"/>
      <c r="B296" s="19"/>
      <c r="C296" s="19"/>
      <c r="D296" s="14"/>
      <c r="F296" s="11"/>
    </row>
    <row r="297" spans="1:6" s="10" customFormat="1" x14ac:dyDescent="0.3">
      <c r="A297" s="19"/>
      <c r="B297" s="19"/>
      <c r="C297" s="19"/>
      <c r="D297" s="14"/>
      <c r="F297" s="11"/>
    </row>
    <row r="298" spans="1:6" s="10" customFormat="1" x14ac:dyDescent="0.3">
      <c r="A298" s="19"/>
      <c r="B298" s="19"/>
      <c r="C298" s="19"/>
      <c r="D298" s="14"/>
      <c r="F298" s="11"/>
    </row>
    <row r="299" spans="1:6" s="10" customFormat="1" x14ac:dyDescent="0.3">
      <c r="A299" s="19"/>
      <c r="B299" s="19"/>
      <c r="C299" s="19"/>
      <c r="D299" s="14"/>
      <c r="F299" s="11"/>
    </row>
    <row r="300" spans="1:6" s="10" customFormat="1" x14ac:dyDescent="0.3">
      <c r="A300" s="19"/>
      <c r="B300" s="19"/>
      <c r="C300" s="19"/>
      <c r="D300" s="14"/>
      <c r="F300" s="11"/>
    </row>
    <row r="301" spans="1:6" s="10" customFormat="1" x14ac:dyDescent="0.3">
      <c r="A301" s="19"/>
      <c r="B301" s="19"/>
      <c r="C301" s="19"/>
      <c r="D301" s="14"/>
      <c r="F301" s="11"/>
    </row>
    <row r="302" spans="1:6" s="10" customFormat="1" x14ac:dyDescent="0.3">
      <c r="A302" s="19"/>
      <c r="B302" s="19"/>
      <c r="C302" s="19"/>
      <c r="D302" s="14"/>
      <c r="F302" s="11"/>
    </row>
    <row r="303" spans="1:6" s="10" customFormat="1" x14ac:dyDescent="0.3">
      <c r="A303" s="19"/>
      <c r="B303" s="19"/>
      <c r="C303" s="19"/>
      <c r="D303" s="14"/>
      <c r="F303" s="11"/>
    </row>
    <row r="304" spans="1:6" s="10" customFormat="1" x14ac:dyDescent="0.3">
      <c r="A304" s="19"/>
      <c r="B304" s="19"/>
      <c r="C304" s="19"/>
      <c r="D304" s="14"/>
      <c r="F304" s="11"/>
    </row>
    <row r="305" spans="1:6" s="10" customFormat="1" x14ac:dyDescent="0.3">
      <c r="A305" s="19"/>
      <c r="B305" s="19"/>
      <c r="C305" s="19"/>
      <c r="D305" s="14"/>
      <c r="F305" s="11"/>
    </row>
    <row r="306" spans="1:6" s="10" customFormat="1" x14ac:dyDescent="0.3">
      <c r="A306" s="19"/>
      <c r="B306" s="19"/>
      <c r="C306" s="19"/>
      <c r="D306" s="14"/>
      <c r="F306" s="11"/>
    </row>
    <row r="307" spans="1:6" s="10" customFormat="1" x14ac:dyDescent="0.3">
      <c r="A307" s="19"/>
      <c r="B307" s="19"/>
      <c r="C307" s="19"/>
      <c r="D307" s="14"/>
      <c r="F307" s="11"/>
    </row>
    <row r="308" spans="1:6" s="10" customFormat="1" x14ac:dyDescent="0.3">
      <c r="A308" s="19"/>
      <c r="B308" s="19"/>
      <c r="C308" s="19"/>
      <c r="D308" s="14"/>
      <c r="F308" s="11"/>
    </row>
    <row r="309" spans="1:6" s="10" customFormat="1" x14ac:dyDescent="0.3">
      <c r="A309" s="19"/>
      <c r="B309" s="19"/>
      <c r="C309" s="19"/>
      <c r="D309" s="14"/>
      <c r="F309" s="11"/>
    </row>
    <row r="310" spans="1:6" s="10" customFormat="1" x14ac:dyDescent="0.3">
      <c r="A310" s="19"/>
      <c r="B310" s="19"/>
      <c r="C310" s="19"/>
      <c r="D310" s="14"/>
      <c r="F310" s="11"/>
    </row>
    <row r="311" spans="1:6" s="10" customFormat="1" x14ac:dyDescent="0.3">
      <c r="A311" s="19"/>
      <c r="B311" s="19"/>
      <c r="C311" s="19"/>
      <c r="D311" s="14"/>
      <c r="F311" s="11"/>
    </row>
    <row r="312" spans="1:6" s="10" customFormat="1" x14ac:dyDescent="0.3">
      <c r="A312" s="19"/>
      <c r="B312" s="19"/>
      <c r="C312" s="19"/>
      <c r="D312" s="14"/>
      <c r="F312" s="11"/>
    </row>
    <row r="313" spans="1:6" s="10" customFormat="1" x14ac:dyDescent="0.3">
      <c r="A313" s="19"/>
      <c r="B313" s="19"/>
      <c r="C313" s="19"/>
      <c r="D313" s="14"/>
      <c r="F313" s="11"/>
    </row>
    <row r="314" spans="1:6" s="10" customFormat="1" x14ac:dyDescent="0.3">
      <c r="A314" s="19"/>
      <c r="B314" s="19"/>
      <c r="C314" s="19"/>
      <c r="D314" s="14"/>
      <c r="F314" s="11"/>
    </row>
    <row r="315" spans="1:6" s="10" customFormat="1" x14ac:dyDescent="0.3">
      <c r="A315" s="19"/>
      <c r="B315" s="19"/>
      <c r="C315" s="19"/>
      <c r="D315" s="14"/>
      <c r="F315" s="11"/>
    </row>
    <row r="316" spans="1:6" s="10" customFormat="1" x14ac:dyDescent="0.3">
      <c r="A316" s="19"/>
      <c r="B316" s="19"/>
      <c r="C316" s="19"/>
      <c r="D316" s="14"/>
      <c r="F316" s="11"/>
    </row>
    <row r="317" spans="1:6" s="10" customFormat="1" x14ac:dyDescent="0.3">
      <c r="A317" s="19"/>
      <c r="B317" s="19"/>
      <c r="C317" s="19"/>
      <c r="D317" s="14"/>
      <c r="F317" s="11"/>
    </row>
    <row r="318" spans="1:6" s="10" customFormat="1" x14ac:dyDescent="0.3">
      <c r="A318" s="19"/>
      <c r="B318" s="19"/>
      <c r="C318" s="19"/>
      <c r="D318" s="14"/>
      <c r="F318" s="11"/>
    </row>
    <row r="319" spans="1:6" s="10" customFormat="1" x14ac:dyDescent="0.3">
      <c r="A319" s="19"/>
      <c r="B319" s="19"/>
      <c r="C319" s="19"/>
      <c r="D319" s="14"/>
      <c r="F319" s="11"/>
    </row>
    <row r="320" spans="1:6" s="10" customFormat="1" x14ac:dyDescent="0.3">
      <c r="A320" s="19"/>
      <c r="B320" s="19"/>
      <c r="C320" s="19"/>
      <c r="D320" s="14"/>
      <c r="F320" s="11"/>
    </row>
    <row r="321" spans="1:6" s="10" customFormat="1" x14ac:dyDescent="0.3">
      <c r="A321" s="19"/>
      <c r="B321" s="19"/>
      <c r="C321" s="19"/>
      <c r="D321" s="14"/>
      <c r="F321" s="11"/>
    </row>
    <row r="322" spans="1:6" s="10" customFormat="1" x14ac:dyDescent="0.3">
      <c r="A322" s="19"/>
      <c r="B322" s="19"/>
      <c r="C322" s="19"/>
      <c r="D322" s="14"/>
      <c r="F322" s="11"/>
    </row>
    <row r="323" spans="1:6" s="10" customFormat="1" x14ac:dyDescent="0.3">
      <c r="A323" s="19"/>
      <c r="B323" s="19"/>
      <c r="C323" s="19"/>
      <c r="D323" s="14"/>
      <c r="F323" s="11"/>
    </row>
    <row r="324" spans="1:6" s="10" customFormat="1" x14ac:dyDescent="0.3">
      <c r="A324" s="19"/>
      <c r="B324" s="19"/>
      <c r="C324" s="19"/>
      <c r="D324" s="14"/>
      <c r="F324" s="11"/>
    </row>
    <row r="325" spans="1:6" s="10" customFormat="1" x14ac:dyDescent="0.3">
      <c r="A325" s="19"/>
      <c r="B325" s="19"/>
      <c r="C325" s="19"/>
      <c r="D325" s="14"/>
      <c r="F325" s="11"/>
    </row>
    <row r="326" spans="1:6" s="10" customFormat="1" x14ac:dyDescent="0.3">
      <c r="A326" s="19"/>
      <c r="B326" s="19"/>
      <c r="C326" s="19"/>
      <c r="D326" s="14"/>
      <c r="F326" s="11"/>
    </row>
    <row r="327" spans="1:6" s="10" customFormat="1" x14ac:dyDescent="0.3">
      <c r="A327" s="19"/>
      <c r="B327" s="19"/>
      <c r="C327" s="19"/>
      <c r="D327" s="14"/>
      <c r="F327" s="11"/>
    </row>
    <row r="328" spans="1:6" s="10" customFormat="1" x14ac:dyDescent="0.3">
      <c r="A328" s="19"/>
      <c r="B328" s="19"/>
      <c r="C328" s="19"/>
      <c r="D328" s="14"/>
      <c r="F328" s="11"/>
    </row>
    <row r="329" spans="1:6" s="10" customFormat="1" x14ac:dyDescent="0.3">
      <c r="A329" s="19"/>
      <c r="B329" s="19"/>
      <c r="C329" s="19"/>
      <c r="D329" s="14"/>
      <c r="F329" s="11"/>
    </row>
    <row r="330" spans="1:6" s="10" customFormat="1" x14ac:dyDescent="0.3">
      <c r="A330" s="19"/>
      <c r="B330" s="19"/>
      <c r="C330" s="19"/>
      <c r="D330" s="14"/>
      <c r="F330" s="11"/>
    </row>
    <row r="331" spans="1:6" s="10" customFormat="1" x14ac:dyDescent="0.3">
      <c r="A331" s="19"/>
      <c r="B331" s="19"/>
      <c r="C331" s="19"/>
      <c r="D331" s="14"/>
      <c r="F331" s="11"/>
    </row>
    <row r="332" spans="1:6" s="10" customFormat="1" x14ac:dyDescent="0.3">
      <c r="A332" s="19"/>
      <c r="B332" s="19"/>
      <c r="C332" s="19"/>
      <c r="D332" s="14"/>
      <c r="F332" s="11"/>
    </row>
    <row r="333" spans="1:6" s="10" customFormat="1" x14ac:dyDescent="0.3">
      <c r="A333" s="19"/>
      <c r="B333" s="19"/>
      <c r="C333" s="19"/>
      <c r="D333" s="14"/>
      <c r="F333" s="11"/>
    </row>
    <row r="334" spans="1:6" s="10" customFormat="1" x14ac:dyDescent="0.3">
      <c r="A334" s="19"/>
      <c r="B334" s="19"/>
      <c r="C334" s="19"/>
      <c r="D334" s="14"/>
      <c r="F334" s="11"/>
    </row>
    <row r="335" spans="1:6" s="10" customFormat="1" x14ac:dyDescent="0.3">
      <c r="A335" s="19"/>
      <c r="B335" s="19"/>
      <c r="C335" s="19"/>
      <c r="D335" s="14"/>
      <c r="F335" s="11"/>
    </row>
    <row r="336" spans="1:6" s="10" customFormat="1" x14ac:dyDescent="0.3">
      <c r="A336" s="19"/>
      <c r="B336" s="19"/>
      <c r="C336" s="19"/>
      <c r="D336" s="14"/>
      <c r="F336" s="11"/>
    </row>
    <row r="337" spans="1:6" s="10" customFormat="1" x14ac:dyDescent="0.3">
      <c r="A337" s="19"/>
      <c r="B337" s="19"/>
      <c r="C337" s="19"/>
      <c r="D337" s="14"/>
      <c r="F337" s="11"/>
    </row>
    <row r="338" spans="1:6" s="10" customFormat="1" x14ac:dyDescent="0.3">
      <c r="A338" s="19"/>
      <c r="B338" s="19"/>
      <c r="C338" s="19"/>
      <c r="D338" s="14"/>
      <c r="F338" s="11"/>
    </row>
    <row r="339" spans="1:6" s="10" customFormat="1" x14ac:dyDescent="0.3">
      <c r="A339" s="19"/>
      <c r="B339" s="19"/>
      <c r="C339" s="19"/>
      <c r="D339" s="14"/>
      <c r="F339" s="11"/>
    </row>
    <row r="340" spans="1:6" s="10" customFormat="1" x14ac:dyDescent="0.3">
      <c r="A340" s="19"/>
      <c r="B340" s="19"/>
      <c r="C340" s="19"/>
      <c r="D340" s="14"/>
      <c r="F340" s="11"/>
    </row>
    <row r="341" spans="1:6" s="10" customFormat="1" x14ac:dyDescent="0.3">
      <c r="A341" s="19"/>
      <c r="B341" s="19"/>
      <c r="C341" s="19"/>
      <c r="D341" s="14"/>
      <c r="F341" s="11"/>
    </row>
    <row r="342" spans="1:6" s="10" customFormat="1" x14ac:dyDescent="0.3">
      <c r="A342" s="19"/>
      <c r="B342" s="19"/>
      <c r="C342" s="19"/>
      <c r="D342" s="14"/>
      <c r="F342" s="11"/>
    </row>
    <row r="343" spans="1:6" s="10" customFormat="1" x14ac:dyDescent="0.3">
      <c r="A343" s="19"/>
      <c r="B343" s="19"/>
      <c r="C343" s="19"/>
      <c r="D343" s="14"/>
      <c r="F343" s="11"/>
    </row>
    <row r="344" spans="1:6" s="10" customFormat="1" x14ac:dyDescent="0.3">
      <c r="A344" s="19"/>
      <c r="B344" s="19"/>
      <c r="C344" s="19"/>
      <c r="D344" s="14"/>
      <c r="F344" s="11"/>
    </row>
    <row r="345" spans="1:6" s="10" customFormat="1" x14ac:dyDescent="0.3">
      <c r="A345" s="19"/>
      <c r="B345" s="19"/>
      <c r="C345" s="19"/>
      <c r="D345" s="14"/>
      <c r="F345" s="11"/>
    </row>
    <row r="346" spans="1:6" s="10" customFormat="1" x14ac:dyDescent="0.3">
      <c r="A346" s="19"/>
      <c r="B346" s="19"/>
      <c r="C346" s="19"/>
      <c r="D346" s="14"/>
      <c r="F346" s="11"/>
    </row>
    <row r="347" spans="1:6" s="10" customFormat="1" x14ac:dyDescent="0.3">
      <c r="A347" s="19"/>
      <c r="B347" s="19"/>
      <c r="C347" s="19"/>
      <c r="D347" s="14"/>
      <c r="F347" s="11"/>
    </row>
    <row r="348" spans="1:6" s="10" customFormat="1" x14ac:dyDescent="0.3">
      <c r="A348" s="19"/>
      <c r="B348" s="19"/>
      <c r="C348" s="19"/>
      <c r="D348" s="14"/>
      <c r="F348" s="11"/>
    </row>
    <row r="349" spans="1:6" s="10" customFormat="1" x14ac:dyDescent="0.3">
      <c r="A349" s="19"/>
      <c r="B349" s="19"/>
      <c r="C349" s="19"/>
      <c r="D349" s="14"/>
      <c r="F349" s="11"/>
    </row>
    <row r="350" spans="1:6" s="10" customFormat="1" x14ac:dyDescent="0.3">
      <c r="A350" s="19"/>
      <c r="B350" s="19"/>
      <c r="C350" s="19"/>
      <c r="D350" s="14"/>
      <c r="F350" s="11"/>
    </row>
    <row r="351" spans="1:6" s="10" customFormat="1" x14ac:dyDescent="0.3">
      <c r="A351" s="19"/>
      <c r="B351" s="19"/>
      <c r="C351" s="19"/>
      <c r="D351" s="14"/>
      <c r="F351" s="11"/>
    </row>
    <row r="352" spans="1:6" s="10" customFormat="1" x14ac:dyDescent="0.3">
      <c r="A352" s="19"/>
      <c r="B352" s="19"/>
      <c r="C352" s="19"/>
      <c r="D352" s="14"/>
      <c r="F352" s="11"/>
    </row>
    <row r="353" spans="1:6" s="10" customFormat="1" x14ac:dyDescent="0.3">
      <c r="A353" s="19"/>
      <c r="B353" s="19"/>
      <c r="C353" s="19"/>
      <c r="D353" s="14"/>
      <c r="F353" s="11"/>
    </row>
    <row r="354" spans="1:6" s="10" customFormat="1" x14ac:dyDescent="0.3">
      <c r="A354" s="19"/>
      <c r="B354" s="19"/>
      <c r="C354" s="19"/>
      <c r="D354" s="14"/>
      <c r="F354" s="11"/>
    </row>
    <row r="355" spans="1:6" s="10" customFormat="1" x14ac:dyDescent="0.3">
      <c r="A355" s="19"/>
      <c r="B355" s="19"/>
      <c r="C355" s="19"/>
      <c r="D355" s="14"/>
      <c r="F355" s="11"/>
    </row>
    <row r="356" spans="1:6" s="10" customFormat="1" x14ac:dyDescent="0.3">
      <c r="A356" s="19"/>
      <c r="B356" s="19"/>
      <c r="C356" s="19"/>
      <c r="D356" s="14"/>
      <c r="F356" s="11"/>
    </row>
    <row r="357" spans="1:6" s="10" customFormat="1" x14ac:dyDescent="0.3">
      <c r="A357" s="19"/>
      <c r="B357" s="19"/>
      <c r="C357" s="19"/>
      <c r="D357" s="14"/>
      <c r="F357" s="11"/>
    </row>
    <row r="358" spans="1:6" s="10" customFormat="1" x14ac:dyDescent="0.3">
      <c r="A358" s="19"/>
      <c r="B358" s="19"/>
      <c r="C358" s="19"/>
      <c r="D358" s="14"/>
      <c r="F358" s="11"/>
    </row>
    <row r="359" spans="1:6" s="10" customFormat="1" x14ac:dyDescent="0.3">
      <c r="A359" s="19"/>
      <c r="B359" s="19"/>
      <c r="C359" s="19"/>
      <c r="D359" s="14"/>
      <c r="F359" s="11"/>
    </row>
    <row r="360" spans="1:6" s="10" customFormat="1" x14ac:dyDescent="0.3">
      <c r="A360" s="19"/>
      <c r="B360" s="19"/>
      <c r="C360" s="19"/>
      <c r="D360" s="14"/>
      <c r="F360" s="11"/>
    </row>
    <row r="361" spans="1:6" s="10" customFormat="1" x14ac:dyDescent="0.3">
      <c r="A361" s="19"/>
      <c r="B361" s="19"/>
      <c r="C361" s="19"/>
      <c r="D361" s="14"/>
      <c r="F361" s="11"/>
    </row>
    <row r="362" spans="1:6" s="10" customFormat="1" x14ac:dyDescent="0.3">
      <c r="A362" s="19"/>
      <c r="B362" s="19"/>
      <c r="C362" s="19"/>
      <c r="D362" s="14"/>
      <c r="F362" s="11"/>
    </row>
    <row r="363" spans="1:6" s="10" customFormat="1" x14ac:dyDescent="0.3">
      <c r="A363" s="19"/>
      <c r="B363" s="19"/>
      <c r="C363" s="19"/>
      <c r="D363" s="14"/>
      <c r="F363" s="11"/>
    </row>
    <row r="364" spans="1:6" s="10" customFormat="1" x14ac:dyDescent="0.3">
      <c r="A364" s="19"/>
      <c r="B364" s="19"/>
      <c r="C364" s="19"/>
      <c r="D364" s="14"/>
      <c r="F364" s="11"/>
    </row>
    <row r="365" spans="1:6" s="10" customFormat="1" x14ac:dyDescent="0.3">
      <c r="A365" s="19"/>
      <c r="B365" s="19"/>
      <c r="C365" s="19"/>
      <c r="D365" s="14"/>
      <c r="F365" s="11"/>
    </row>
    <row r="366" spans="1:6" s="10" customFormat="1" x14ac:dyDescent="0.3">
      <c r="A366" s="19"/>
      <c r="B366" s="19"/>
      <c r="C366" s="19"/>
      <c r="D366" s="14"/>
      <c r="F366" s="11"/>
    </row>
    <row r="367" spans="1:6" s="10" customFormat="1" x14ac:dyDescent="0.3">
      <c r="A367" s="19"/>
      <c r="B367" s="19"/>
      <c r="C367" s="19"/>
      <c r="D367" s="14"/>
      <c r="F367" s="11"/>
    </row>
    <row r="368" spans="1:6" s="10" customFormat="1" x14ac:dyDescent="0.3">
      <c r="A368" s="19"/>
      <c r="B368" s="19"/>
      <c r="C368" s="19"/>
      <c r="D368" s="14"/>
      <c r="F368" s="11"/>
    </row>
    <row r="369" spans="1:6" s="10" customFormat="1" x14ac:dyDescent="0.3">
      <c r="A369" s="19"/>
      <c r="B369" s="19"/>
      <c r="C369" s="19"/>
      <c r="D369" s="14"/>
      <c r="F369" s="11"/>
    </row>
    <row r="370" spans="1:6" s="10" customFormat="1" x14ac:dyDescent="0.3">
      <c r="A370" s="19"/>
      <c r="B370" s="19"/>
      <c r="C370" s="19"/>
      <c r="D370" s="14"/>
      <c r="F370" s="11"/>
    </row>
    <row r="371" spans="1:6" s="10" customFormat="1" x14ac:dyDescent="0.3">
      <c r="A371" s="19"/>
      <c r="B371" s="19"/>
      <c r="C371" s="19"/>
      <c r="D371" s="14"/>
      <c r="F371" s="11"/>
    </row>
    <row r="372" spans="1:6" s="10" customFormat="1" x14ac:dyDescent="0.3">
      <c r="A372" s="19"/>
      <c r="B372" s="19"/>
      <c r="C372" s="19"/>
      <c r="D372" s="14"/>
      <c r="F372" s="11"/>
    </row>
    <row r="373" spans="1:6" s="10" customFormat="1" x14ac:dyDescent="0.3">
      <c r="A373" s="19"/>
      <c r="B373" s="19"/>
      <c r="C373" s="19"/>
      <c r="D373" s="14"/>
      <c r="F373" s="11"/>
    </row>
    <row r="374" spans="1:6" s="10" customFormat="1" x14ac:dyDescent="0.3">
      <c r="A374" s="19"/>
      <c r="B374" s="19"/>
      <c r="C374" s="19"/>
      <c r="D374" s="14"/>
      <c r="F374" s="11"/>
    </row>
    <row r="375" spans="1:6" s="10" customFormat="1" x14ac:dyDescent="0.3">
      <c r="A375" s="19"/>
      <c r="B375" s="19"/>
      <c r="C375" s="19"/>
      <c r="D375" s="14"/>
      <c r="F375" s="11"/>
    </row>
    <row r="376" spans="1:6" s="10" customFormat="1" x14ac:dyDescent="0.3">
      <c r="A376" s="19"/>
      <c r="B376" s="19"/>
      <c r="C376" s="19"/>
      <c r="D376" s="14"/>
      <c r="F376" s="11"/>
    </row>
    <row r="377" spans="1:6" s="10" customFormat="1" x14ac:dyDescent="0.3">
      <c r="A377" s="19"/>
      <c r="B377" s="19"/>
      <c r="C377" s="19"/>
      <c r="D377" s="14"/>
      <c r="F377" s="11"/>
    </row>
    <row r="378" spans="1:6" s="10" customFormat="1" x14ac:dyDescent="0.3">
      <c r="A378" s="19"/>
      <c r="B378" s="19"/>
      <c r="C378" s="19"/>
      <c r="D378" s="14"/>
      <c r="F378" s="11"/>
    </row>
    <row r="379" spans="1:6" s="10" customFormat="1" x14ac:dyDescent="0.3">
      <c r="A379" s="19"/>
      <c r="B379" s="19"/>
      <c r="C379" s="19"/>
      <c r="D379" s="14"/>
      <c r="F379" s="11"/>
    </row>
    <row r="380" spans="1:6" s="10" customFormat="1" x14ac:dyDescent="0.3">
      <c r="A380" s="19"/>
      <c r="B380" s="19"/>
      <c r="C380" s="19"/>
      <c r="D380" s="14"/>
      <c r="F380" s="11"/>
    </row>
    <row r="381" spans="1:6" s="10" customFormat="1" x14ac:dyDescent="0.3">
      <c r="A381" s="19"/>
      <c r="B381" s="19"/>
      <c r="C381" s="19"/>
      <c r="D381" s="14"/>
      <c r="F381" s="11"/>
    </row>
    <row r="382" spans="1:6" s="10" customFormat="1" x14ac:dyDescent="0.3">
      <c r="A382" s="19"/>
      <c r="B382" s="19"/>
      <c r="C382" s="19"/>
      <c r="D382" s="14"/>
      <c r="F382" s="11"/>
    </row>
    <row r="383" spans="1:6" s="10" customFormat="1" x14ac:dyDescent="0.3">
      <c r="A383" s="19"/>
      <c r="B383" s="19"/>
      <c r="C383" s="19"/>
      <c r="D383" s="14"/>
      <c r="F383" s="11"/>
    </row>
    <row r="384" spans="1:6" s="10" customFormat="1" x14ac:dyDescent="0.3">
      <c r="A384" s="19"/>
      <c r="B384" s="19"/>
      <c r="C384" s="19"/>
      <c r="D384" s="14"/>
      <c r="F384" s="11"/>
    </row>
    <row r="385" spans="1:6" s="10" customFormat="1" x14ac:dyDescent="0.3">
      <c r="A385" s="19"/>
      <c r="B385" s="19"/>
      <c r="C385" s="19"/>
      <c r="D385" s="14"/>
      <c r="F385" s="11"/>
    </row>
    <row r="386" spans="1:6" s="10" customFormat="1" x14ac:dyDescent="0.3">
      <c r="A386" s="19"/>
      <c r="B386" s="19"/>
      <c r="C386" s="19"/>
      <c r="D386" s="14"/>
      <c r="F386" s="11"/>
    </row>
    <row r="387" spans="1:6" s="10" customFormat="1" x14ac:dyDescent="0.3">
      <c r="A387" s="19"/>
      <c r="B387" s="19"/>
      <c r="C387" s="19"/>
      <c r="D387" s="14"/>
      <c r="F387" s="11"/>
    </row>
    <row r="388" spans="1:6" s="10" customFormat="1" x14ac:dyDescent="0.3">
      <c r="A388" s="19"/>
      <c r="B388" s="19"/>
      <c r="C388" s="19"/>
      <c r="D388" s="14"/>
      <c r="F388" s="11"/>
    </row>
    <row r="389" spans="1:6" s="10" customFormat="1" x14ac:dyDescent="0.3">
      <c r="A389" s="19"/>
      <c r="B389" s="19"/>
      <c r="C389" s="19"/>
      <c r="D389" s="14"/>
      <c r="F389" s="11"/>
    </row>
    <row r="390" spans="1:6" s="10" customFormat="1" x14ac:dyDescent="0.3">
      <c r="A390" s="19"/>
      <c r="B390" s="19"/>
      <c r="C390" s="19"/>
      <c r="D390" s="14"/>
      <c r="F390" s="11"/>
    </row>
    <row r="391" spans="1:6" s="10" customFormat="1" x14ac:dyDescent="0.3">
      <c r="A391" s="19"/>
      <c r="B391" s="19"/>
      <c r="C391" s="19"/>
      <c r="D391" s="14"/>
      <c r="F391" s="11"/>
    </row>
    <row r="392" spans="1:6" s="10" customFormat="1" x14ac:dyDescent="0.3">
      <c r="A392" s="19"/>
      <c r="B392" s="19"/>
      <c r="C392" s="19"/>
      <c r="D392" s="14"/>
      <c r="F392" s="11"/>
    </row>
    <row r="393" spans="1:6" s="10" customFormat="1" x14ac:dyDescent="0.3">
      <c r="A393" s="19"/>
      <c r="B393" s="19"/>
      <c r="C393" s="19"/>
      <c r="D393" s="14"/>
      <c r="F393" s="11"/>
    </row>
    <row r="394" spans="1:6" s="10" customFormat="1" x14ac:dyDescent="0.3">
      <c r="A394" s="19"/>
      <c r="B394" s="19"/>
      <c r="C394" s="19"/>
      <c r="D394" s="14"/>
      <c r="F394" s="11"/>
    </row>
    <row r="395" spans="1:6" s="10" customFormat="1" x14ac:dyDescent="0.3">
      <c r="A395" s="19"/>
      <c r="B395" s="19"/>
      <c r="C395" s="19"/>
      <c r="D395" s="14"/>
      <c r="F395" s="11"/>
    </row>
    <row r="396" spans="1:6" s="10" customFormat="1" x14ac:dyDescent="0.3">
      <c r="A396" s="19"/>
      <c r="B396" s="19"/>
      <c r="C396" s="19"/>
      <c r="D396" s="14"/>
      <c r="F396" s="11"/>
    </row>
    <row r="397" spans="1:6" s="10" customFormat="1" x14ac:dyDescent="0.3">
      <c r="A397" s="19"/>
      <c r="B397" s="19"/>
      <c r="C397" s="19"/>
      <c r="D397" s="14"/>
      <c r="F397" s="11"/>
    </row>
    <row r="398" spans="1:6" s="10" customFormat="1" x14ac:dyDescent="0.3">
      <c r="A398" s="19"/>
      <c r="B398" s="19"/>
      <c r="C398" s="19"/>
      <c r="D398" s="14"/>
      <c r="F398" s="11"/>
    </row>
    <row r="399" spans="1:6" s="10" customFormat="1" x14ac:dyDescent="0.3">
      <c r="A399" s="19"/>
      <c r="B399" s="19"/>
      <c r="C399" s="19"/>
      <c r="D399" s="14"/>
      <c r="F399" s="11"/>
    </row>
    <row r="400" spans="1:6" s="10" customFormat="1" x14ac:dyDescent="0.3">
      <c r="A400" s="19"/>
      <c r="B400" s="19"/>
      <c r="C400" s="19"/>
      <c r="D400" s="14"/>
      <c r="F400" s="11"/>
    </row>
    <row r="401" spans="1:6" s="10" customFormat="1" x14ac:dyDescent="0.3">
      <c r="A401" s="19"/>
      <c r="B401" s="19"/>
      <c r="C401" s="19"/>
      <c r="D401" s="14"/>
      <c r="F401" s="11"/>
    </row>
    <row r="402" spans="1:6" s="10" customFormat="1" x14ac:dyDescent="0.3">
      <c r="A402" s="19"/>
      <c r="B402" s="19"/>
      <c r="C402" s="19"/>
      <c r="D402" s="14"/>
      <c r="F402" s="11"/>
    </row>
    <row r="403" spans="1:6" s="10" customFormat="1" x14ac:dyDescent="0.3">
      <c r="A403" s="19"/>
      <c r="B403" s="19"/>
      <c r="C403" s="19"/>
      <c r="D403" s="14"/>
      <c r="F403" s="11"/>
    </row>
    <row r="404" spans="1:6" s="10" customFormat="1" x14ac:dyDescent="0.3">
      <c r="A404" s="19"/>
      <c r="B404" s="19"/>
      <c r="C404" s="19"/>
      <c r="D404" s="14"/>
      <c r="F404" s="11"/>
    </row>
    <row r="405" spans="1:6" s="10" customFormat="1" x14ac:dyDescent="0.3">
      <c r="A405" s="19"/>
      <c r="B405" s="19"/>
      <c r="C405" s="19"/>
      <c r="D405" s="14"/>
      <c r="F405" s="11"/>
    </row>
    <row r="406" spans="1:6" s="10" customFormat="1" x14ac:dyDescent="0.3">
      <c r="A406" s="19"/>
      <c r="B406" s="19"/>
      <c r="C406" s="19"/>
      <c r="D406" s="14"/>
      <c r="F406" s="11"/>
    </row>
    <row r="407" spans="1:6" s="10" customFormat="1" x14ac:dyDescent="0.3">
      <c r="A407" s="19"/>
      <c r="B407" s="19"/>
      <c r="C407" s="19"/>
      <c r="D407" s="14"/>
      <c r="F407" s="11"/>
    </row>
    <row r="408" spans="1:6" s="10" customFormat="1" x14ac:dyDescent="0.3">
      <c r="A408" s="19"/>
      <c r="B408" s="19"/>
      <c r="C408" s="19"/>
      <c r="D408" s="14"/>
      <c r="F408" s="11"/>
    </row>
    <row r="409" spans="1:6" s="10" customFormat="1" x14ac:dyDescent="0.3">
      <c r="A409" s="19"/>
      <c r="B409" s="19"/>
      <c r="C409" s="19"/>
      <c r="D409" s="14"/>
      <c r="F409" s="11"/>
    </row>
    <row r="410" spans="1:6" x14ac:dyDescent="0.3">
      <c r="A410" s="17"/>
      <c r="B410" s="17"/>
      <c r="C410" s="17"/>
      <c r="D410" s="14"/>
    </row>
    <row r="411" spans="1:6" x14ac:dyDescent="0.3">
      <c r="A411" s="3"/>
      <c r="B411" s="3"/>
      <c r="C411" s="3"/>
      <c r="D411" s="14"/>
    </row>
    <row r="412" spans="1:6" x14ac:dyDescent="0.3">
      <c r="A412" s="3"/>
      <c r="B412" s="3"/>
      <c r="C412" s="3"/>
      <c r="D412" s="14"/>
    </row>
    <row r="413" spans="1:6" x14ac:dyDescent="0.3">
      <c r="A413" s="3"/>
      <c r="B413" s="3"/>
      <c r="C413" s="3"/>
      <c r="D413" s="14"/>
    </row>
    <row r="414" spans="1:6" x14ac:dyDescent="0.3">
      <c r="A414" s="3"/>
      <c r="B414" s="3"/>
      <c r="C414" s="3"/>
      <c r="D414" s="14"/>
    </row>
    <row r="415" spans="1:6" x14ac:dyDescent="0.3">
      <c r="A415" s="3"/>
      <c r="B415" s="3"/>
      <c r="C415" s="3"/>
      <c r="D415" s="14"/>
    </row>
  </sheetData>
  <sheetProtection algorithmName="SHA-512" hashValue="QSEVRqBOHe9zdHITMMbGW9dZXuwocKa4nxxOb8s2P9y6QjpjBZMeSzjYUB1VQxi2Glkge5ErvFebPzczRyFFuQ==" saltValue="UG+oYFYjw7YTK24El0MLew==" spinCount="100000" sheet="1" selectLockedCells="1"/>
  <dataConsolidate link="1"/>
  <mergeCells count="5">
    <mergeCell ref="B1:C1"/>
    <mergeCell ref="A2:B2"/>
    <mergeCell ref="A4:B4"/>
    <mergeCell ref="A6:C6"/>
    <mergeCell ref="A8:C8"/>
  </mergeCells>
  <printOptions horizontalCentered="1"/>
  <pageMargins left="0.23622047244094491" right="0.23622047244094491" top="0.74803149606299213" bottom="0.74803149606299213" header="0.31496062992125984" footer="0.31496062992125984"/>
  <pageSetup paperSize="9" scale="81" fitToHeight="0" orientation="landscape" r:id="rId1"/>
  <headerFooter>
    <oddFooter>&amp;L&amp;"Century Gothic,Standaard"&amp;8&amp;F
&amp;D&amp;C&amp;"Century Gothic,Standaard"&amp;8Pagina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B71C2-26F8-4629-91A7-AF5D75E6F9BF}">
  <dimension ref="A1:E249"/>
  <sheetViews>
    <sheetView showGridLines="0" zoomScaleNormal="100" workbookViewId="0">
      <pane xSplit="1" ySplit="3" topLeftCell="B4" activePane="bottomRight" state="frozen"/>
      <selection activeCell="C4" sqref="C4"/>
      <selection pane="topRight" activeCell="C4" sqref="C4"/>
      <selection pane="bottomLeft" activeCell="C4" sqref="C4"/>
      <selection pane="bottomRight" activeCell="B21" sqref="B21"/>
    </sheetView>
  </sheetViews>
  <sheetFormatPr defaultColWidth="9.109375" defaultRowHeight="14.4" x14ac:dyDescent="0.3"/>
  <cols>
    <col min="1" max="1" width="59.33203125" style="82" customWidth="1"/>
    <col min="2" max="2" width="47.44140625" style="80" customWidth="1"/>
    <col min="3" max="5" width="47.33203125" style="80" customWidth="1"/>
    <col min="6" max="16384" width="9.109375" style="80"/>
  </cols>
  <sheetData>
    <row r="1" spans="1:5" s="45" customFormat="1" ht="15.6" x14ac:dyDescent="0.3">
      <c r="A1" s="43" t="s">
        <v>7</v>
      </c>
      <c r="B1" s="102" t="s">
        <v>82</v>
      </c>
      <c r="C1" s="103"/>
      <c r="D1" s="103"/>
      <c r="E1" s="103"/>
    </row>
    <row r="2" spans="1:5" s="47" customFormat="1" ht="12" x14ac:dyDescent="0.25">
      <c r="A2" s="106" t="s">
        <v>8</v>
      </c>
      <c r="B2" s="106"/>
    </row>
    <row r="3" spans="1:5" s="50" customFormat="1" ht="13.8" x14ac:dyDescent="0.3">
      <c r="A3" s="48" t="s">
        <v>9</v>
      </c>
      <c r="B3" s="49" t="s">
        <v>62</v>
      </c>
      <c r="C3" s="49" t="s">
        <v>63</v>
      </c>
      <c r="D3" s="49" t="s">
        <v>91</v>
      </c>
      <c r="E3" s="49" t="s">
        <v>95</v>
      </c>
    </row>
    <row r="4" spans="1:5" s="47" customFormat="1" ht="13.2" x14ac:dyDescent="0.25">
      <c r="A4" s="51" t="s">
        <v>0</v>
      </c>
      <c r="B4" s="52" t="s">
        <v>83</v>
      </c>
      <c r="C4" s="52" t="s">
        <v>88</v>
      </c>
      <c r="D4" s="52" t="s">
        <v>88</v>
      </c>
      <c r="E4" s="52" t="s">
        <v>3</v>
      </c>
    </row>
    <row r="5" spans="1:5" s="47" customFormat="1" ht="13.2" x14ac:dyDescent="0.25">
      <c r="A5" s="51" t="s">
        <v>1</v>
      </c>
      <c r="B5" s="52" t="s">
        <v>84</v>
      </c>
      <c r="C5" s="52" t="s">
        <v>89</v>
      </c>
      <c r="D5" s="52" t="s">
        <v>92</v>
      </c>
      <c r="E5" s="52" t="s">
        <v>96</v>
      </c>
    </row>
    <row r="6" spans="1:5" s="47" customFormat="1" ht="13.2" x14ac:dyDescent="0.25">
      <c r="A6" s="51" t="s">
        <v>2</v>
      </c>
      <c r="B6" s="52" t="s">
        <v>85</v>
      </c>
      <c r="C6" s="52" t="s">
        <v>90</v>
      </c>
      <c r="D6" s="52" t="s">
        <v>93</v>
      </c>
      <c r="E6" s="52" t="s">
        <v>113</v>
      </c>
    </row>
    <row r="7" spans="1:5" s="47" customFormat="1" ht="13.2" x14ac:dyDescent="0.25">
      <c r="A7" s="51" t="s">
        <v>10</v>
      </c>
      <c r="B7" s="107" t="s">
        <v>86</v>
      </c>
      <c r="C7" s="108"/>
      <c r="D7" s="108"/>
      <c r="E7" s="109"/>
    </row>
    <row r="8" spans="1:5" s="47" customFormat="1" ht="13.2" x14ac:dyDescent="0.25">
      <c r="A8" s="51" t="s">
        <v>11</v>
      </c>
      <c r="B8" s="107" t="s">
        <v>12</v>
      </c>
      <c r="C8" s="108"/>
      <c r="D8" s="108"/>
      <c r="E8" s="109"/>
    </row>
    <row r="9" spans="1:5" s="47" customFormat="1" ht="18" customHeight="1" x14ac:dyDescent="0.25">
      <c r="A9" s="51" t="s">
        <v>68</v>
      </c>
      <c r="B9" s="53">
        <v>1585</v>
      </c>
      <c r="C9" s="53">
        <v>1700</v>
      </c>
      <c r="D9" s="53">
        <v>1711</v>
      </c>
      <c r="E9" s="53">
        <v>1563</v>
      </c>
    </row>
    <row r="10" spans="1:5" s="47" customFormat="1" ht="13.2" x14ac:dyDescent="0.25">
      <c r="A10" s="54"/>
      <c r="B10" s="55"/>
      <c r="C10" s="55"/>
      <c r="D10" s="55"/>
      <c r="E10" s="55"/>
    </row>
    <row r="11" spans="1:5" s="50" customFormat="1" ht="13.8" x14ac:dyDescent="0.3">
      <c r="A11" s="48" t="s">
        <v>13</v>
      </c>
      <c r="B11" s="56"/>
      <c r="C11" s="56"/>
      <c r="D11" s="56"/>
      <c r="E11" s="56"/>
    </row>
    <row r="12" spans="1:5" s="59" customFormat="1" ht="26.4" x14ac:dyDescent="0.25">
      <c r="A12" s="57" t="s">
        <v>14</v>
      </c>
      <c r="B12" s="58">
        <f>(B13*1.21)+B14</f>
        <v>37900.549999999996</v>
      </c>
      <c r="C12" s="58">
        <f>(C13*1.21)+C14</f>
        <v>37419.998499999994</v>
      </c>
      <c r="D12" s="58">
        <f>(D13*1.21)+D14</f>
        <v>37700.0046</v>
      </c>
      <c r="E12" s="58">
        <f>(E13*1.21)+E14</f>
        <v>34245.14</v>
      </c>
    </row>
    <row r="13" spans="1:5" s="59" customFormat="1" ht="13.2" x14ac:dyDescent="0.25">
      <c r="A13" s="57" t="s">
        <v>15</v>
      </c>
      <c r="B13" s="58">
        <v>30755</v>
      </c>
      <c r="C13" s="58">
        <v>30357.85</v>
      </c>
      <c r="D13" s="58">
        <v>30589.26</v>
      </c>
      <c r="E13" s="58">
        <v>27734</v>
      </c>
    </row>
    <row r="14" spans="1:5" s="59" customFormat="1" ht="13.2" x14ac:dyDescent="0.25">
      <c r="A14" s="57" t="s">
        <v>46</v>
      </c>
      <c r="B14" s="58">
        <v>687</v>
      </c>
      <c r="C14" s="58">
        <v>687</v>
      </c>
      <c r="D14" s="58">
        <v>687</v>
      </c>
      <c r="E14" s="58">
        <v>687</v>
      </c>
    </row>
    <row r="15" spans="1:5" s="59" customFormat="1" ht="66" x14ac:dyDescent="0.25">
      <c r="A15" s="57" t="s">
        <v>16</v>
      </c>
      <c r="B15" s="60" t="s">
        <v>87</v>
      </c>
      <c r="C15" s="60" t="s">
        <v>135</v>
      </c>
      <c r="D15" s="60" t="s">
        <v>94</v>
      </c>
      <c r="E15" s="60" t="s">
        <v>112</v>
      </c>
    </row>
    <row r="16" spans="1:5" s="59" customFormat="1" ht="13.2" x14ac:dyDescent="0.25">
      <c r="A16" s="57" t="s">
        <v>17</v>
      </c>
      <c r="B16" s="58">
        <f>695/1.21</f>
        <v>574.38016528925618</v>
      </c>
      <c r="C16" s="58">
        <f>175/1.21</f>
        <v>144.62809917355372</v>
      </c>
      <c r="D16" s="58">
        <v>0</v>
      </c>
      <c r="E16" s="58">
        <f>620+248+248</f>
        <v>1116</v>
      </c>
    </row>
    <row r="17" spans="1:5" s="59" customFormat="1" ht="207" customHeight="1" x14ac:dyDescent="0.25">
      <c r="A17" s="57" t="s">
        <v>18</v>
      </c>
      <c r="B17" s="60" t="s">
        <v>136</v>
      </c>
      <c r="C17" s="60" t="s">
        <v>137</v>
      </c>
      <c r="D17" s="60" t="s">
        <v>138</v>
      </c>
      <c r="E17" s="60" t="s">
        <v>139</v>
      </c>
    </row>
    <row r="18" spans="1:5" s="59" customFormat="1" ht="13.2" x14ac:dyDescent="0.25">
      <c r="A18" s="57" t="s">
        <v>19</v>
      </c>
      <c r="B18" s="58">
        <f>140.5+((339+409+939)/1.21)+450+150+360+1950</f>
        <v>4444.7148760330583</v>
      </c>
      <c r="C18" s="58">
        <f>17.36+450+150+360+1950</f>
        <v>2927.36</v>
      </c>
      <c r="D18" s="58">
        <f>17.36+(279/1.21)+450+150+360+1950</f>
        <v>3157.938512396694</v>
      </c>
      <c r="E18" s="58">
        <f>150+360+1950</f>
        <v>2460</v>
      </c>
    </row>
    <row r="19" spans="1:5" s="59" customFormat="1" ht="13.2" x14ac:dyDescent="0.25">
      <c r="A19" s="57" t="s">
        <v>70</v>
      </c>
      <c r="B19" s="58">
        <f>995/1.21</f>
        <v>822.31404958677683</v>
      </c>
      <c r="C19" s="58">
        <f>(38395-C12)/1.2</f>
        <v>812.5012500000048</v>
      </c>
      <c r="D19" s="58">
        <f>(38695-D12)/1.2</f>
        <v>829.1628333333332</v>
      </c>
      <c r="E19" s="58">
        <f>1050/1.21</f>
        <v>867.76859504132233</v>
      </c>
    </row>
    <row r="20" spans="1:5" s="59" customFormat="1" ht="13.2" x14ac:dyDescent="0.25">
      <c r="A20" s="57" t="s">
        <v>20</v>
      </c>
      <c r="B20" s="61">
        <f t="shared" ref="B20:C20" si="0">B19+B18+B16+B14+B13</f>
        <v>37283.409090909088</v>
      </c>
      <c r="C20" s="61">
        <f t="shared" si="0"/>
        <v>34929.339349173555</v>
      </c>
      <c r="D20" s="61">
        <f>D19+D18+D16+D14+D13</f>
        <v>35263.361345730023</v>
      </c>
      <c r="E20" s="61">
        <f>E19+E18+E16+E14+E13</f>
        <v>32864.768595041322</v>
      </c>
    </row>
    <row r="21" spans="1:5" s="59" customFormat="1" ht="13.2" x14ac:dyDescent="0.25">
      <c r="A21" s="57" t="s">
        <v>21</v>
      </c>
      <c r="B21" s="34">
        <v>0</v>
      </c>
      <c r="C21" s="34">
        <v>0</v>
      </c>
      <c r="D21" s="34">
        <v>0</v>
      </c>
      <c r="E21" s="34">
        <v>0</v>
      </c>
    </row>
    <row r="22" spans="1:5" s="59" customFormat="1" ht="13.2" x14ac:dyDescent="0.25">
      <c r="A22" s="57" t="s">
        <v>22</v>
      </c>
      <c r="B22" s="61">
        <f t="shared" ref="B22:C22" si="1">B20-B21</f>
        <v>37283.409090909088</v>
      </c>
      <c r="C22" s="61">
        <f t="shared" si="1"/>
        <v>34929.339349173555</v>
      </c>
      <c r="D22" s="61">
        <f t="shared" ref="D22:E22" si="2">D20-D21</f>
        <v>35263.361345730023</v>
      </c>
      <c r="E22" s="61">
        <f t="shared" si="2"/>
        <v>32864.768595041322</v>
      </c>
    </row>
    <row r="23" spans="1:5" s="47" customFormat="1" ht="13.2" x14ac:dyDescent="0.25">
      <c r="A23" s="54"/>
      <c r="B23" s="62"/>
      <c r="C23" s="62"/>
      <c r="D23" s="62"/>
      <c r="E23" s="62"/>
    </row>
    <row r="24" spans="1:5" s="50" customFormat="1" ht="13.8" x14ac:dyDescent="0.3">
      <c r="A24" s="48" t="s">
        <v>23</v>
      </c>
      <c r="B24" s="63"/>
      <c r="C24" s="64"/>
      <c r="D24" s="64"/>
      <c r="E24" s="65"/>
    </row>
    <row r="25" spans="1:5" s="47" customFormat="1" ht="13.2" x14ac:dyDescent="0.25">
      <c r="A25" s="51" t="s">
        <v>24</v>
      </c>
      <c r="B25" s="116">
        <v>72</v>
      </c>
      <c r="C25" s="117"/>
      <c r="D25" s="117"/>
      <c r="E25" s="118"/>
    </row>
    <row r="26" spans="1:5" s="47" customFormat="1" ht="13.2" x14ac:dyDescent="0.25">
      <c r="A26" s="51" t="s">
        <v>25</v>
      </c>
      <c r="B26" s="66">
        <v>10000</v>
      </c>
      <c r="C26" s="66">
        <v>10000</v>
      </c>
      <c r="D26" s="67">
        <v>20000</v>
      </c>
      <c r="E26" s="66">
        <v>10000</v>
      </c>
    </row>
    <row r="27" spans="1:5" s="47" customFormat="1" ht="13.2" x14ac:dyDescent="0.25">
      <c r="A27" s="68" t="s">
        <v>78</v>
      </c>
      <c r="B27" s="113">
        <v>0.03</v>
      </c>
      <c r="C27" s="114"/>
      <c r="D27" s="114"/>
      <c r="E27" s="115"/>
    </row>
    <row r="28" spans="1:5" s="47" customFormat="1" ht="13.2" x14ac:dyDescent="0.25">
      <c r="A28" s="68" t="s">
        <v>79</v>
      </c>
      <c r="B28" s="113">
        <f>'Rente opslag'!C4</f>
        <v>0</v>
      </c>
      <c r="C28" s="114"/>
      <c r="D28" s="114"/>
      <c r="E28" s="115"/>
    </row>
    <row r="29" spans="1:5" s="47" customFormat="1" ht="26.4" x14ac:dyDescent="0.25">
      <c r="A29" s="68" t="s">
        <v>80</v>
      </c>
      <c r="B29" s="113">
        <f>B28+B27</f>
        <v>0.03</v>
      </c>
      <c r="C29" s="114"/>
      <c r="D29" s="114"/>
      <c r="E29" s="115"/>
    </row>
    <row r="30" spans="1:5" s="70" customFormat="1" ht="13.2" x14ac:dyDescent="0.2">
      <c r="A30" s="69" t="s">
        <v>131</v>
      </c>
      <c r="B30" s="119">
        <v>0.1</v>
      </c>
      <c r="C30" s="120"/>
      <c r="D30" s="120"/>
      <c r="E30" s="121"/>
    </row>
    <row r="31" spans="1:5" s="47" customFormat="1" ht="13.2" x14ac:dyDescent="0.25">
      <c r="A31" s="51" t="s">
        <v>26</v>
      </c>
      <c r="B31" s="35">
        <v>0</v>
      </c>
      <c r="C31" s="35">
        <v>0</v>
      </c>
      <c r="D31" s="35">
        <v>0</v>
      </c>
      <c r="E31" s="35">
        <v>0</v>
      </c>
    </row>
    <row r="32" spans="1:5" s="47" customFormat="1" ht="13.2" x14ac:dyDescent="0.25">
      <c r="A32" s="51" t="s">
        <v>27</v>
      </c>
      <c r="B32" s="35">
        <v>0</v>
      </c>
      <c r="C32" s="35">
        <v>0</v>
      </c>
      <c r="D32" s="35">
        <v>0</v>
      </c>
      <c r="E32" s="35">
        <v>0</v>
      </c>
    </row>
    <row r="33" spans="1:5" s="47" customFormat="1" ht="13.2" x14ac:dyDescent="0.25">
      <c r="A33" s="51" t="s">
        <v>28</v>
      </c>
      <c r="B33" s="35">
        <v>0</v>
      </c>
      <c r="C33" s="35">
        <v>0</v>
      </c>
      <c r="D33" s="35">
        <v>0</v>
      </c>
      <c r="E33" s="35">
        <v>0</v>
      </c>
    </row>
    <row r="34" spans="1:5" s="70" customFormat="1" ht="13.2" x14ac:dyDescent="0.2">
      <c r="A34" s="69" t="s">
        <v>128</v>
      </c>
      <c r="B34" s="37">
        <v>0</v>
      </c>
      <c r="C34" s="37">
        <v>0</v>
      </c>
      <c r="D34" s="37">
        <v>0</v>
      </c>
      <c r="E34" s="37">
        <v>0</v>
      </c>
    </row>
    <row r="35" spans="1:5" s="47" customFormat="1" ht="13.2" x14ac:dyDescent="0.25">
      <c r="A35" s="54"/>
      <c r="B35" s="71"/>
      <c r="C35" s="71"/>
      <c r="D35" s="71"/>
      <c r="E35" s="71"/>
    </row>
    <row r="36" spans="1:5" s="50" customFormat="1" ht="13.8" x14ac:dyDescent="0.3">
      <c r="A36" s="48" t="s">
        <v>44</v>
      </c>
      <c r="B36" s="72"/>
      <c r="C36" s="72"/>
      <c r="D36" s="72"/>
      <c r="E36" s="72"/>
    </row>
    <row r="37" spans="1:5" s="59" customFormat="1" ht="13.2" x14ac:dyDescent="0.25">
      <c r="A37" s="57" t="s">
        <v>30</v>
      </c>
      <c r="B37" s="39">
        <v>0</v>
      </c>
      <c r="C37" s="39">
        <v>0</v>
      </c>
      <c r="D37" s="39">
        <v>0</v>
      </c>
      <c r="E37" s="39">
        <v>0</v>
      </c>
    </row>
    <row r="38" spans="1:5" s="59" customFormat="1" ht="13.2" x14ac:dyDescent="0.25">
      <c r="A38" s="57" t="s">
        <v>31</v>
      </c>
      <c r="B38" s="40">
        <v>0</v>
      </c>
      <c r="C38" s="40">
        <v>0</v>
      </c>
      <c r="D38" s="40">
        <v>0</v>
      </c>
      <c r="E38" s="40">
        <v>0</v>
      </c>
    </row>
    <row r="39" spans="1:5" s="59" customFormat="1" ht="13.2" x14ac:dyDescent="0.25">
      <c r="A39" s="57" t="s">
        <v>32</v>
      </c>
      <c r="B39" s="39">
        <v>0</v>
      </c>
      <c r="C39" s="39">
        <v>0</v>
      </c>
      <c r="D39" s="39">
        <v>0</v>
      </c>
      <c r="E39" s="39">
        <v>0</v>
      </c>
    </row>
    <row r="40" spans="1:5" s="59" customFormat="1" ht="13.2" x14ac:dyDescent="0.25">
      <c r="A40" s="57" t="s">
        <v>33</v>
      </c>
      <c r="B40" s="39">
        <v>0</v>
      </c>
      <c r="C40" s="39">
        <v>0</v>
      </c>
      <c r="D40" s="39">
        <v>0</v>
      </c>
      <c r="E40" s="39">
        <v>0</v>
      </c>
    </row>
    <row r="41" spans="1:5" s="59" customFormat="1" ht="13.2" x14ac:dyDescent="0.25">
      <c r="A41" s="57" t="s">
        <v>34</v>
      </c>
      <c r="B41" s="39">
        <v>0</v>
      </c>
      <c r="C41" s="39">
        <v>0</v>
      </c>
      <c r="D41" s="39">
        <v>0</v>
      </c>
      <c r="E41" s="39">
        <v>0</v>
      </c>
    </row>
    <row r="42" spans="1:5" s="59" customFormat="1" ht="13.2" x14ac:dyDescent="0.25">
      <c r="A42" s="57" t="s">
        <v>35</v>
      </c>
      <c r="B42" s="39">
        <v>0</v>
      </c>
      <c r="C42" s="39">
        <v>0</v>
      </c>
      <c r="D42" s="39">
        <v>0</v>
      </c>
      <c r="E42" s="39">
        <v>0</v>
      </c>
    </row>
    <row r="43" spans="1:5" s="59" customFormat="1" ht="13.2" x14ac:dyDescent="0.25">
      <c r="A43" s="57" t="s">
        <v>36</v>
      </c>
      <c r="B43" s="58">
        <f>214/3</f>
        <v>71.333333333333329</v>
      </c>
      <c r="C43" s="58">
        <f>234/3</f>
        <v>78</v>
      </c>
      <c r="D43" s="58">
        <f>234/3</f>
        <v>78</v>
      </c>
      <c r="E43" s="58">
        <f>214/3</f>
        <v>71.333333333333329</v>
      </c>
    </row>
    <row r="44" spans="1:5" s="59" customFormat="1" ht="13.2" x14ac:dyDescent="0.25">
      <c r="A44" s="57" t="s">
        <v>127</v>
      </c>
      <c r="B44" s="58">
        <v>8</v>
      </c>
      <c r="C44" s="58">
        <v>8</v>
      </c>
      <c r="D44" s="58">
        <v>8</v>
      </c>
      <c r="E44" s="58">
        <v>8</v>
      </c>
    </row>
    <row r="45" spans="1:5" s="59" customFormat="1" ht="13.2" x14ac:dyDescent="0.25">
      <c r="A45" s="57" t="s">
        <v>38</v>
      </c>
      <c r="B45" s="39">
        <v>0</v>
      </c>
      <c r="C45" s="39">
        <v>0</v>
      </c>
      <c r="D45" s="39">
        <v>0</v>
      </c>
      <c r="E45" s="39">
        <v>0</v>
      </c>
    </row>
    <row r="46" spans="1:5" s="59" customFormat="1" ht="13.2" x14ac:dyDescent="0.25">
      <c r="A46" s="68" t="s">
        <v>71</v>
      </c>
      <c r="B46" s="39">
        <v>0</v>
      </c>
      <c r="C46" s="39">
        <v>0</v>
      </c>
      <c r="D46" s="39">
        <v>0</v>
      </c>
      <c r="E46" s="39">
        <v>0</v>
      </c>
    </row>
    <row r="47" spans="1:5" s="59" customFormat="1" ht="13.2" x14ac:dyDescent="0.25">
      <c r="A47" s="57" t="s">
        <v>39</v>
      </c>
      <c r="B47" s="39">
        <v>0</v>
      </c>
      <c r="C47" s="39">
        <v>0</v>
      </c>
      <c r="D47" s="39">
        <v>0</v>
      </c>
      <c r="E47" s="39">
        <v>0</v>
      </c>
    </row>
    <row r="48" spans="1:5" s="59" customFormat="1" ht="13.2" x14ac:dyDescent="0.25">
      <c r="A48" s="68" t="s">
        <v>40</v>
      </c>
      <c r="B48" s="41">
        <v>0</v>
      </c>
      <c r="C48" s="41">
        <v>0</v>
      </c>
      <c r="D48" s="41">
        <v>0</v>
      </c>
      <c r="E48" s="41">
        <v>0</v>
      </c>
    </row>
    <row r="49" spans="1:5" s="59" customFormat="1" ht="54" customHeight="1" x14ac:dyDescent="0.25">
      <c r="A49" s="68" t="s">
        <v>41</v>
      </c>
      <c r="B49" s="110"/>
      <c r="C49" s="111"/>
      <c r="D49" s="111"/>
      <c r="E49" s="112"/>
    </row>
    <row r="50" spans="1:5" s="70" customFormat="1" ht="13.2" x14ac:dyDescent="0.2">
      <c r="A50" s="73" t="s">
        <v>129</v>
      </c>
      <c r="B50" s="74">
        <f>(B26*B30*B34)/12</f>
        <v>0</v>
      </c>
      <c r="C50" s="74">
        <f>(C26*B30*C34)/12</f>
        <v>0</v>
      </c>
      <c r="D50" s="74">
        <f>(D26*B30*D34)/12</f>
        <v>0</v>
      </c>
      <c r="E50" s="74">
        <f>(E26*B30*E34)/12</f>
        <v>0</v>
      </c>
    </row>
    <row r="51" spans="1:5" s="47" customFormat="1" ht="13.2" x14ac:dyDescent="0.25">
      <c r="A51" s="54"/>
      <c r="B51" s="62"/>
      <c r="C51" s="62"/>
      <c r="D51" s="62"/>
      <c r="E51" s="62"/>
    </row>
    <row r="52" spans="1:5" s="50" customFormat="1" ht="13.8" x14ac:dyDescent="0.3">
      <c r="A52" s="75" t="s">
        <v>130</v>
      </c>
      <c r="B52" s="76">
        <f>SUM(B37:B50)</f>
        <v>79.333333333333329</v>
      </c>
      <c r="C52" s="76">
        <f>SUM(C37:C50)</f>
        <v>86</v>
      </c>
      <c r="D52" s="76">
        <f>SUM(D37:D50)</f>
        <v>86</v>
      </c>
      <c r="E52" s="76">
        <f>SUM(E37:E50)</f>
        <v>79.333333333333329</v>
      </c>
    </row>
    <row r="53" spans="1:5" s="47" customFormat="1" ht="13.2" x14ac:dyDescent="0.25">
      <c r="A53" s="54"/>
      <c r="B53" s="62"/>
      <c r="C53" s="62"/>
      <c r="D53" s="62"/>
      <c r="E53" s="62"/>
    </row>
    <row r="54" spans="1:5" s="78" customFormat="1" ht="51" customHeight="1" x14ac:dyDescent="0.25">
      <c r="A54" s="104" t="s">
        <v>72</v>
      </c>
      <c r="B54" s="105"/>
      <c r="C54" s="105"/>
      <c r="D54" s="77"/>
      <c r="E54" s="77"/>
    </row>
    <row r="55" spans="1:5" x14ac:dyDescent="0.3">
      <c r="A55" s="79" t="s">
        <v>29</v>
      </c>
    </row>
    <row r="56" spans="1:5" x14ac:dyDescent="0.3">
      <c r="A56" s="79"/>
    </row>
    <row r="57" spans="1:5" x14ac:dyDescent="0.3">
      <c r="A57" s="79" t="s">
        <v>29</v>
      </c>
    </row>
    <row r="58" spans="1:5" x14ac:dyDescent="0.3">
      <c r="A58" s="79"/>
    </row>
    <row r="59" spans="1:5" x14ac:dyDescent="0.3">
      <c r="A59" s="79"/>
    </row>
    <row r="60" spans="1:5" x14ac:dyDescent="0.3">
      <c r="A60" s="79"/>
    </row>
    <row r="61" spans="1:5" x14ac:dyDescent="0.3">
      <c r="A61" s="79"/>
    </row>
    <row r="62" spans="1:5" x14ac:dyDescent="0.3">
      <c r="A62" s="79"/>
    </row>
    <row r="63" spans="1:5" x14ac:dyDescent="0.3">
      <c r="A63" s="79"/>
    </row>
    <row r="64" spans="1:5"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81"/>
    </row>
    <row r="76" spans="1:1" x14ac:dyDescent="0.3">
      <c r="A76" s="81"/>
    </row>
    <row r="77" spans="1:1" x14ac:dyDescent="0.3">
      <c r="A77" s="81"/>
    </row>
    <row r="78" spans="1:1" x14ac:dyDescent="0.3">
      <c r="A78" s="81"/>
    </row>
    <row r="79" spans="1:1" x14ac:dyDescent="0.3">
      <c r="A79" s="81"/>
    </row>
    <row r="80" spans="1:1" x14ac:dyDescent="0.3">
      <c r="A80" s="81"/>
    </row>
    <row r="81" spans="1:1" x14ac:dyDescent="0.3">
      <c r="A81" s="81"/>
    </row>
    <row r="82" spans="1:1" x14ac:dyDescent="0.3">
      <c r="A82" s="81"/>
    </row>
    <row r="83" spans="1:1" x14ac:dyDescent="0.3">
      <c r="A83" s="81"/>
    </row>
    <row r="84" spans="1:1" x14ac:dyDescent="0.3">
      <c r="A84" s="81"/>
    </row>
    <row r="85" spans="1:1" x14ac:dyDescent="0.3">
      <c r="A85" s="81"/>
    </row>
    <row r="86" spans="1:1" x14ac:dyDescent="0.3">
      <c r="A86" s="81"/>
    </row>
    <row r="87" spans="1:1" x14ac:dyDescent="0.3">
      <c r="A87" s="81"/>
    </row>
    <row r="88" spans="1:1" x14ac:dyDescent="0.3">
      <c r="A88" s="81"/>
    </row>
    <row r="89" spans="1:1" x14ac:dyDescent="0.3">
      <c r="A89" s="81"/>
    </row>
    <row r="90" spans="1:1" x14ac:dyDescent="0.3">
      <c r="A90" s="81"/>
    </row>
    <row r="91" spans="1:1" x14ac:dyDescent="0.3">
      <c r="A91" s="81"/>
    </row>
    <row r="92" spans="1:1" x14ac:dyDescent="0.3">
      <c r="A92" s="81"/>
    </row>
    <row r="93" spans="1:1" x14ac:dyDescent="0.3">
      <c r="A93" s="81"/>
    </row>
    <row r="94" spans="1:1" x14ac:dyDescent="0.3">
      <c r="A94" s="81"/>
    </row>
    <row r="95" spans="1:1" x14ac:dyDescent="0.3">
      <c r="A95" s="81"/>
    </row>
    <row r="96" spans="1:1" x14ac:dyDescent="0.3">
      <c r="A96" s="81"/>
    </row>
    <row r="97" spans="1:1" x14ac:dyDescent="0.3">
      <c r="A97" s="81"/>
    </row>
    <row r="98" spans="1:1" x14ac:dyDescent="0.3">
      <c r="A98" s="81"/>
    </row>
    <row r="99" spans="1:1" x14ac:dyDescent="0.3">
      <c r="A99" s="81"/>
    </row>
    <row r="100" spans="1:1" x14ac:dyDescent="0.3">
      <c r="A100" s="81"/>
    </row>
    <row r="101" spans="1:1" x14ac:dyDescent="0.3">
      <c r="A101" s="81"/>
    </row>
    <row r="102" spans="1:1" x14ac:dyDescent="0.3">
      <c r="A102" s="81"/>
    </row>
    <row r="103" spans="1:1" x14ac:dyDescent="0.3">
      <c r="A103" s="81"/>
    </row>
    <row r="104" spans="1:1" x14ac:dyDescent="0.3">
      <c r="A104" s="81"/>
    </row>
    <row r="105" spans="1:1" x14ac:dyDescent="0.3">
      <c r="A105" s="81"/>
    </row>
    <row r="106" spans="1:1" x14ac:dyDescent="0.3">
      <c r="A106" s="81"/>
    </row>
    <row r="107" spans="1:1" x14ac:dyDescent="0.3">
      <c r="A107" s="81"/>
    </row>
    <row r="108" spans="1:1" x14ac:dyDescent="0.3">
      <c r="A108" s="81"/>
    </row>
    <row r="109" spans="1:1" x14ac:dyDescent="0.3">
      <c r="A109" s="81"/>
    </row>
    <row r="110" spans="1:1" x14ac:dyDescent="0.3">
      <c r="A110" s="81"/>
    </row>
    <row r="111" spans="1:1" ht="69" x14ac:dyDescent="0.3">
      <c r="A111" s="81" t="s">
        <v>73</v>
      </c>
    </row>
    <row r="112" spans="1:1" x14ac:dyDescent="0.3">
      <c r="A112" s="81"/>
    </row>
    <row r="113" spans="1:1" x14ac:dyDescent="0.3">
      <c r="A113" s="81"/>
    </row>
    <row r="114" spans="1:1" x14ac:dyDescent="0.3">
      <c r="A114" s="81"/>
    </row>
    <row r="115" spans="1:1" x14ac:dyDescent="0.3">
      <c r="A115" s="81"/>
    </row>
    <row r="116" spans="1:1" x14ac:dyDescent="0.3">
      <c r="A116" s="81"/>
    </row>
    <row r="117" spans="1:1" x14ac:dyDescent="0.3">
      <c r="A117" s="81"/>
    </row>
    <row r="118" spans="1:1" x14ac:dyDescent="0.3">
      <c r="A118" s="81"/>
    </row>
    <row r="119" spans="1:1" x14ac:dyDescent="0.3">
      <c r="A119" s="81"/>
    </row>
    <row r="120" spans="1:1" x14ac:dyDescent="0.3">
      <c r="A120" s="81"/>
    </row>
    <row r="121" spans="1:1" x14ac:dyDescent="0.3">
      <c r="A121" s="81"/>
    </row>
    <row r="122" spans="1:1" x14ac:dyDescent="0.3">
      <c r="A122" s="81"/>
    </row>
    <row r="123" spans="1:1" x14ac:dyDescent="0.3">
      <c r="A123" s="81"/>
    </row>
    <row r="124" spans="1:1" x14ac:dyDescent="0.3">
      <c r="A124" s="81"/>
    </row>
    <row r="125" spans="1:1" x14ac:dyDescent="0.3">
      <c r="A125" s="81"/>
    </row>
    <row r="126" spans="1:1" x14ac:dyDescent="0.3">
      <c r="A126" s="81"/>
    </row>
    <row r="127" spans="1:1" x14ac:dyDescent="0.3">
      <c r="A127" s="81"/>
    </row>
    <row r="128" spans="1:1" x14ac:dyDescent="0.3">
      <c r="A128" s="81"/>
    </row>
    <row r="129" spans="1:1" x14ac:dyDescent="0.3">
      <c r="A129" s="81"/>
    </row>
    <row r="130" spans="1:1" x14ac:dyDescent="0.3">
      <c r="A130" s="81"/>
    </row>
    <row r="131" spans="1:1" x14ac:dyDescent="0.3">
      <c r="A131" s="81"/>
    </row>
    <row r="132" spans="1:1" x14ac:dyDescent="0.3">
      <c r="A132" s="81"/>
    </row>
    <row r="133" spans="1:1" x14ac:dyDescent="0.3">
      <c r="A133" s="81"/>
    </row>
    <row r="134" spans="1:1" x14ac:dyDescent="0.3">
      <c r="A134" s="81"/>
    </row>
    <row r="135" spans="1:1" x14ac:dyDescent="0.3">
      <c r="A135" s="81"/>
    </row>
    <row r="136" spans="1:1" x14ac:dyDescent="0.3">
      <c r="A136" s="81"/>
    </row>
    <row r="137" spans="1:1" x14ac:dyDescent="0.3">
      <c r="A137" s="81"/>
    </row>
    <row r="138" spans="1:1" x14ac:dyDescent="0.3">
      <c r="A138" s="81"/>
    </row>
    <row r="139" spans="1:1" x14ac:dyDescent="0.3">
      <c r="A139" s="81"/>
    </row>
    <row r="140" spans="1:1" x14ac:dyDescent="0.3">
      <c r="A140" s="81"/>
    </row>
    <row r="141" spans="1:1" x14ac:dyDescent="0.3">
      <c r="A141" s="81"/>
    </row>
    <row r="142" spans="1:1" x14ac:dyDescent="0.3">
      <c r="A142" s="81"/>
    </row>
    <row r="143" spans="1:1" x14ac:dyDescent="0.3">
      <c r="A143" s="81"/>
    </row>
    <row r="144" spans="1:1" x14ac:dyDescent="0.3">
      <c r="A144" s="81"/>
    </row>
    <row r="145" spans="1:1" x14ac:dyDescent="0.3">
      <c r="A145" s="81"/>
    </row>
    <row r="146" spans="1:1" x14ac:dyDescent="0.3">
      <c r="A146" s="81"/>
    </row>
    <row r="147" spans="1:1" x14ac:dyDescent="0.3">
      <c r="A147" s="81"/>
    </row>
    <row r="148" spans="1:1" x14ac:dyDescent="0.3">
      <c r="A148" s="81"/>
    </row>
    <row r="149" spans="1:1" x14ac:dyDescent="0.3">
      <c r="A149" s="81"/>
    </row>
    <row r="150" spans="1:1" x14ac:dyDescent="0.3">
      <c r="A150" s="81"/>
    </row>
    <row r="151" spans="1:1" x14ac:dyDescent="0.3">
      <c r="A151" s="81"/>
    </row>
    <row r="152" spans="1:1" x14ac:dyDescent="0.3">
      <c r="A152" s="81"/>
    </row>
    <row r="153" spans="1:1" x14ac:dyDescent="0.3">
      <c r="A153" s="81"/>
    </row>
    <row r="154" spans="1:1" x14ac:dyDescent="0.3">
      <c r="A154" s="81"/>
    </row>
    <row r="155" spans="1:1" x14ac:dyDescent="0.3">
      <c r="A155" s="81"/>
    </row>
    <row r="156" spans="1:1" x14ac:dyDescent="0.3">
      <c r="A156" s="81"/>
    </row>
    <row r="157" spans="1:1" x14ac:dyDescent="0.3">
      <c r="A157" s="81"/>
    </row>
    <row r="158" spans="1:1" x14ac:dyDescent="0.3">
      <c r="A158" s="81"/>
    </row>
    <row r="159" spans="1:1" x14ac:dyDescent="0.3">
      <c r="A159" s="81"/>
    </row>
    <row r="160" spans="1:1" x14ac:dyDescent="0.3">
      <c r="A160" s="81"/>
    </row>
    <row r="161" spans="1:1" x14ac:dyDescent="0.3">
      <c r="A161" s="81"/>
    </row>
    <row r="162" spans="1:1" x14ac:dyDescent="0.3">
      <c r="A162" s="81"/>
    </row>
    <row r="163" spans="1:1" x14ac:dyDescent="0.3">
      <c r="A163" s="81"/>
    </row>
    <row r="164" spans="1:1" x14ac:dyDescent="0.3">
      <c r="A164" s="81"/>
    </row>
    <row r="165" spans="1:1" x14ac:dyDescent="0.3">
      <c r="A165" s="81"/>
    </row>
    <row r="166" spans="1:1" x14ac:dyDescent="0.3">
      <c r="A166" s="81"/>
    </row>
    <row r="167" spans="1:1" x14ac:dyDescent="0.3">
      <c r="A167" s="81"/>
    </row>
    <row r="168" spans="1:1" x14ac:dyDescent="0.3">
      <c r="A168" s="81"/>
    </row>
    <row r="169" spans="1:1" x14ac:dyDescent="0.3">
      <c r="A169" s="81"/>
    </row>
    <row r="170" spans="1:1" x14ac:dyDescent="0.3">
      <c r="A170" s="81"/>
    </row>
    <row r="171" spans="1:1" x14ac:dyDescent="0.3">
      <c r="A171" s="81"/>
    </row>
    <row r="172" spans="1:1" x14ac:dyDescent="0.3">
      <c r="A172" s="81"/>
    </row>
    <row r="173" spans="1:1" x14ac:dyDescent="0.3">
      <c r="A173" s="81"/>
    </row>
    <row r="174" spans="1:1" x14ac:dyDescent="0.3">
      <c r="A174" s="81"/>
    </row>
    <row r="175" spans="1:1" x14ac:dyDescent="0.3">
      <c r="A175" s="81"/>
    </row>
    <row r="176" spans="1:1" x14ac:dyDescent="0.3">
      <c r="A176" s="81"/>
    </row>
    <row r="177" spans="1:1" x14ac:dyDescent="0.3">
      <c r="A177" s="81"/>
    </row>
    <row r="178" spans="1:1" x14ac:dyDescent="0.3">
      <c r="A178" s="81"/>
    </row>
    <row r="179" spans="1:1" x14ac:dyDescent="0.3">
      <c r="A179" s="81"/>
    </row>
    <row r="180" spans="1:1" x14ac:dyDescent="0.3">
      <c r="A180" s="81"/>
    </row>
    <row r="181" spans="1:1" x14ac:dyDescent="0.3">
      <c r="A181" s="81"/>
    </row>
    <row r="182" spans="1:1" x14ac:dyDescent="0.3">
      <c r="A182" s="81"/>
    </row>
    <row r="183" spans="1:1" x14ac:dyDescent="0.3">
      <c r="A183" s="81"/>
    </row>
    <row r="184" spans="1:1" x14ac:dyDescent="0.3">
      <c r="A184" s="81"/>
    </row>
    <row r="185" spans="1:1" x14ac:dyDescent="0.3">
      <c r="A185" s="81"/>
    </row>
    <row r="186" spans="1:1" x14ac:dyDescent="0.3">
      <c r="A186" s="81"/>
    </row>
    <row r="187" spans="1:1" x14ac:dyDescent="0.3">
      <c r="A187" s="81"/>
    </row>
    <row r="188" spans="1:1" x14ac:dyDescent="0.3">
      <c r="A188" s="81"/>
    </row>
    <row r="189" spans="1:1" x14ac:dyDescent="0.3">
      <c r="A189" s="81"/>
    </row>
    <row r="190" spans="1:1" x14ac:dyDescent="0.3">
      <c r="A190" s="81"/>
    </row>
    <row r="191" spans="1:1" x14ac:dyDescent="0.3">
      <c r="A191" s="81"/>
    </row>
    <row r="192" spans="1:1" x14ac:dyDescent="0.3">
      <c r="A192" s="81"/>
    </row>
    <row r="193" spans="1:1" x14ac:dyDescent="0.3">
      <c r="A193" s="81"/>
    </row>
    <row r="194" spans="1:1" x14ac:dyDescent="0.3">
      <c r="A194" s="81"/>
    </row>
    <row r="195" spans="1:1" x14ac:dyDescent="0.3">
      <c r="A195" s="81"/>
    </row>
    <row r="196" spans="1:1" x14ac:dyDescent="0.3">
      <c r="A196" s="81"/>
    </row>
    <row r="197" spans="1:1" x14ac:dyDescent="0.3">
      <c r="A197" s="81"/>
    </row>
    <row r="198" spans="1:1" x14ac:dyDescent="0.3">
      <c r="A198" s="81"/>
    </row>
    <row r="199" spans="1:1" x14ac:dyDescent="0.3">
      <c r="A199" s="81"/>
    </row>
    <row r="200" spans="1:1" x14ac:dyDescent="0.3">
      <c r="A200" s="81"/>
    </row>
    <row r="201" spans="1:1" x14ac:dyDescent="0.3">
      <c r="A201" s="81"/>
    </row>
    <row r="202" spans="1:1" x14ac:dyDescent="0.3">
      <c r="A202" s="81"/>
    </row>
    <row r="203" spans="1:1" x14ac:dyDescent="0.3">
      <c r="A203" s="81"/>
    </row>
    <row r="204" spans="1:1" x14ac:dyDescent="0.3">
      <c r="A204" s="81"/>
    </row>
    <row r="205" spans="1:1" x14ac:dyDescent="0.3">
      <c r="A205" s="81"/>
    </row>
    <row r="206" spans="1:1" x14ac:dyDescent="0.3">
      <c r="A206" s="81"/>
    </row>
    <row r="207" spans="1:1" x14ac:dyDescent="0.3">
      <c r="A207" s="81"/>
    </row>
    <row r="208" spans="1:1" x14ac:dyDescent="0.3">
      <c r="A208" s="81"/>
    </row>
    <row r="209" spans="1:1" x14ac:dyDescent="0.3">
      <c r="A209" s="81"/>
    </row>
    <row r="210" spans="1:1" x14ac:dyDescent="0.3">
      <c r="A210" s="81"/>
    </row>
    <row r="211" spans="1:1" x14ac:dyDescent="0.3">
      <c r="A211" s="81"/>
    </row>
    <row r="212" spans="1:1" x14ac:dyDescent="0.3">
      <c r="A212" s="81"/>
    </row>
    <row r="213" spans="1:1" x14ac:dyDescent="0.3">
      <c r="A213" s="81"/>
    </row>
    <row r="214" spans="1:1" x14ac:dyDescent="0.3">
      <c r="A214" s="81"/>
    </row>
    <row r="215" spans="1:1" x14ac:dyDescent="0.3">
      <c r="A215" s="81"/>
    </row>
    <row r="216" spans="1:1" x14ac:dyDescent="0.3">
      <c r="A216" s="81"/>
    </row>
    <row r="217" spans="1:1" x14ac:dyDescent="0.3">
      <c r="A217" s="81"/>
    </row>
    <row r="218" spans="1:1" x14ac:dyDescent="0.3">
      <c r="A218" s="81"/>
    </row>
    <row r="219" spans="1:1" x14ac:dyDescent="0.3">
      <c r="A219" s="81"/>
    </row>
    <row r="220" spans="1:1" x14ac:dyDescent="0.3">
      <c r="A220" s="81"/>
    </row>
    <row r="221" spans="1:1" x14ac:dyDescent="0.3">
      <c r="A221" s="81"/>
    </row>
    <row r="222" spans="1:1" x14ac:dyDescent="0.3">
      <c r="A222" s="81"/>
    </row>
    <row r="223" spans="1:1" x14ac:dyDescent="0.3">
      <c r="A223" s="81"/>
    </row>
    <row r="224" spans="1:1" x14ac:dyDescent="0.3">
      <c r="A224" s="81"/>
    </row>
    <row r="225" spans="1:1" x14ac:dyDescent="0.3">
      <c r="A225" s="81"/>
    </row>
    <row r="226" spans="1:1" x14ac:dyDescent="0.3">
      <c r="A226" s="81"/>
    </row>
    <row r="227" spans="1:1" x14ac:dyDescent="0.3">
      <c r="A227" s="81"/>
    </row>
    <row r="228" spans="1:1" x14ac:dyDescent="0.3">
      <c r="A228" s="81"/>
    </row>
    <row r="229" spans="1:1" x14ac:dyDescent="0.3">
      <c r="A229" s="81"/>
    </row>
    <row r="230" spans="1:1" x14ac:dyDescent="0.3">
      <c r="A230" s="81"/>
    </row>
    <row r="231" spans="1:1" x14ac:dyDescent="0.3">
      <c r="A231" s="81"/>
    </row>
    <row r="232" spans="1:1" x14ac:dyDescent="0.3">
      <c r="A232" s="81"/>
    </row>
    <row r="233" spans="1:1" x14ac:dyDescent="0.3">
      <c r="A233" s="81"/>
    </row>
    <row r="234" spans="1:1" x14ac:dyDescent="0.3">
      <c r="A234" s="81"/>
    </row>
    <row r="235" spans="1:1" x14ac:dyDescent="0.3">
      <c r="A235" s="81"/>
    </row>
    <row r="236" spans="1:1" x14ac:dyDescent="0.3">
      <c r="A236" s="81"/>
    </row>
    <row r="237" spans="1:1" x14ac:dyDescent="0.3">
      <c r="A237" s="81"/>
    </row>
    <row r="238" spans="1:1" x14ac:dyDescent="0.3">
      <c r="A238" s="81"/>
    </row>
    <row r="239" spans="1:1" x14ac:dyDescent="0.3">
      <c r="A239" s="81"/>
    </row>
    <row r="240" spans="1:1" x14ac:dyDescent="0.3">
      <c r="A240" s="81"/>
    </row>
    <row r="241" spans="1:1" x14ac:dyDescent="0.3">
      <c r="A241" s="81"/>
    </row>
    <row r="242" spans="1:1" x14ac:dyDescent="0.3">
      <c r="A242" s="81"/>
    </row>
    <row r="243" spans="1:1" x14ac:dyDescent="0.3">
      <c r="A243" s="81"/>
    </row>
    <row r="244" spans="1:1" x14ac:dyDescent="0.3">
      <c r="A244" s="81"/>
    </row>
    <row r="245" spans="1:1" x14ac:dyDescent="0.3">
      <c r="A245" s="81"/>
    </row>
    <row r="246" spans="1:1" x14ac:dyDescent="0.3">
      <c r="A246" s="81"/>
    </row>
    <row r="247" spans="1:1" x14ac:dyDescent="0.3">
      <c r="A247" s="81"/>
    </row>
    <row r="248" spans="1:1" x14ac:dyDescent="0.3">
      <c r="A248" s="81"/>
    </row>
    <row r="249" spans="1:1" x14ac:dyDescent="0.3">
      <c r="A249" s="81"/>
    </row>
  </sheetData>
  <sheetProtection algorithmName="SHA-512" hashValue="Wc6h2Ex8cpL4PDo6HgcVSX/9ZSA/ccM0aYcHDUBMNILAb5oANGxBabyI8hBld0NIKEDl5kboWdVRaP0PgPdJIw==" saltValue="0ZEhJnEmcyGnyDepcKpT2g==" spinCount="100000" sheet="1" selectLockedCells="1"/>
  <mergeCells count="11">
    <mergeCell ref="B1:E1"/>
    <mergeCell ref="A54:C54"/>
    <mergeCell ref="A2:B2"/>
    <mergeCell ref="B7:E7"/>
    <mergeCell ref="B8:E8"/>
    <mergeCell ref="B49:E49"/>
    <mergeCell ref="B29:E29"/>
    <mergeCell ref="B28:E28"/>
    <mergeCell ref="B27:E27"/>
    <mergeCell ref="B25:E25"/>
    <mergeCell ref="B30:E30"/>
  </mergeCells>
  <phoneticPr fontId="9" type="noConversion"/>
  <pageMargins left="0.25" right="0.25" top="0.75" bottom="0.75" header="0.3" footer="0.3"/>
  <pageSetup paperSize="9" scale="58" fitToHeight="2" orientation="landscape" r:id="rId1"/>
  <headerFooter>
    <oddFooter>&amp;L&amp;"Century Gothic,Standaard"&amp;8&amp;F
&amp;D&amp;C&amp;"Century Gothic,Standaard"&amp;8Pagina &amp;P van &amp;N</oddFooter>
  </headerFooter>
  <rowBreaks count="1" manualBreakCount="1">
    <brk id="23"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A5F50-7647-46CE-A5EB-13A0644C3593}">
  <dimension ref="A1:D249"/>
  <sheetViews>
    <sheetView showGridLines="0" zoomScaleNormal="100" workbookViewId="0">
      <pane xSplit="1" ySplit="3" topLeftCell="B4" activePane="bottomRight" state="frozen"/>
      <selection activeCell="C4" sqref="C4"/>
      <selection pane="topRight" activeCell="C4" sqref="C4"/>
      <selection pane="bottomLeft" activeCell="C4" sqref="C4"/>
      <selection pane="bottomRight" activeCell="B41" sqref="B41"/>
    </sheetView>
  </sheetViews>
  <sheetFormatPr defaultColWidth="9.109375" defaultRowHeight="14.4" x14ac:dyDescent="0.3"/>
  <cols>
    <col min="1" max="1" width="59.33203125" style="82" customWidth="1"/>
    <col min="2" max="2" width="47.44140625" style="80" customWidth="1"/>
    <col min="3" max="4" width="47.33203125" style="80" customWidth="1"/>
    <col min="5" max="16384" width="9.109375" style="80"/>
  </cols>
  <sheetData>
    <row r="1" spans="1:4" s="45" customFormat="1" ht="15.6" x14ac:dyDescent="0.3">
      <c r="A1" s="43" t="s">
        <v>7</v>
      </c>
      <c r="B1" s="102" t="s">
        <v>97</v>
      </c>
      <c r="C1" s="103"/>
      <c r="D1" s="103"/>
    </row>
    <row r="2" spans="1:4" s="47" customFormat="1" ht="12" x14ac:dyDescent="0.25">
      <c r="A2" s="106" t="s">
        <v>8</v>
      </c>
      <c r="B2" s="106"/>
    </row>
    <row r="3" spans="1:4" s="50" customFormat="1" ht="13.8" x14ac:dyDescent="0.3">
      <c r="A3" s="48" t="s">
        <v>9</v>
      </c>
      <c r="B3" s="49" t="s">
        <v>62</v>
      </c>
      <c r="C3" s="49" t="s">
        <v>63</v>
      </c>
      <c r="D3" s="49" t="s">
        <v>91</v>
      </c>
    </row>
    <row r="4" spans="1:4" s="47" customFormat="1" ht="13.2" x14ac:dyDescent="0.25">
      <c r="A4" s="51" t="s">
        <v>0</v>
      </c>
      <c r="B4" s="52" t="s">
        <v>98</v>
      </c>
      <c r="C4" s="52" t="s">
        <v>101</v>
      </c>
      <c r="D4" s="52" t="s">
        <v>3</v>
      </c>
    </row>
    <row r="5" spans="1:4" s="47" customFormat="1" ht="13.2" x14ac:dyDescent="0.25">
      <c r="A5" s="51" t="s">
        <v>1</v>
      </c>
      <c r="B5" s="52" t="s">
        <v>99</v>
      </c>
      <c r="C5" s="52">
        <v>2</v>
      </c>
      <c r="D5" s="52" t="s">
        <v>104</v>
      </c>
    </row>
    <row r="6" spans="1:4" s="47" customFormat="1" ht="13.2" x14ac:dyDescent="0.25">
      <c r="A6" s="51" t="s">
        <v>2</v>
      </c>
      <c r="B6" s="52" t="s">
        <v>114</v>
      </c>
      <c r="C6" s="52" t="s">
        <v>102</v>
      </c>
      <c r="D6" s="88" t="s">
        <v>116</v>
      </c>
    </row>
    <row r="7" spans="1:4" s="47" customFormat="1" ht="13.2" x14ac:dyDescent="0.25">
      <c r="A7" s="51" t="s">
        <v>10</v>
      </c>
      <c r="B7" s="107" t="s">
        <v>86</v>
      </c>
      <c r="C7" s="108"/>
      <c r="D7" s="109"/>
    </row>
    <row r="8" spans="1:4" s="47" customFormat="1" ht="13.2" x14ac:dyDescent="0.25">
      <c r="A8" s="51" t="s">
        <v>11</v>
      </c>
      <c r="B8" s="107" t="s">
        <v>100</v>
      </c>
      <c r="C8" s="108"/>
      <c r="D8" s="109"/>
    </row>
    <row r="9" spans="1:4" s="47" customFormat="1" ht="18" customHeight="1" x14ac:dyDescent="0.25">
      <c r="A9" s="51" t="s">
        <v>68</v>
      </c>
      <c r="B9" s="53">
        <v>1065</v>
      </c>
      <c r="C9" s="53">
        <v>1090</v>
      </c>
      <c r="D9" s="53">
        <v>1368</v>
      </c>
    </row>
    <row r="10" spans="1:4" s="47" customFormat="1" ht="13.2" x14ac:dyDescent="0.25">
      <c r="A10" s="54"/>
      <c r="B10" s="55"/>
      <c r="C10" s="55"/>
      <c r="D10" s="55"/>
    </row>
    <row r="11" spans="1:4" s="50" customFormat="1" ht="13.8" x14ac:dyDescent="0.3">
      <c r="A11" s="48" t="s">
        <v>13</v>
      </c>
      <c r="B11" s="56"/>
      <c r="C11" s="56"/>
      <c r="D11" s="56"/>
    </row>
    <row r="12" spans="1:4" s="59" customFormat="1" ht="26.4" x14ac:dyDescent="0.25">
      <c r="A12" s="57" t="s">
        <v>14</v>
      </c>
      <c r="B12" s="58">
        <f>(B13*1.21)+B14</f>
        <v>30386.491179999997</v>
      </c>
      <c r="C12" s="58">
        <f>(C13*1.21)+C14</f>
        <v>32400.02</v>
      </c>
      <c r="D12" s="58">
        <f>(D13*1.21)+D14</f>
        <v>34445.25</v>
      </c>
    </row>
    <row r="13" spans="1:4" s="59" customFormat="1" ht="13.2" x14ac:dyDescent="0.25">
      <c r="A13" s="57" t="s">
        <v>15</v>
      </c>
      <c r="B13" s="58">
        <v>23130.157999999999</v>
      </c>
      <c r="C13" s="58">
        <v>24862</v>
      </c>
      <c r="D13" s="58">
        <v>22025</v>
      </c>
    </row>
    <row r="14" spans="1:4" s="59" customFormat="1" ht="13.2" x14ac:dyDescent="0.25">
      <c r="A14" s="57" t="s">
        <v>46</v>
      </c>
      <c r="B14" s="58">
        <v>2399</v>
      </c>
      <c r="C14" s="58">
        <v>2317</v>
      </c>
      <c r="D14" s="58">
        <v>7795</v>
      </c>
    </row>
    <row r="15" spans="1:4" s="59" customFormat="1" ht="39.6" x14ac:dyDescent="0.25">
      <c r="A15" s="57" t="s">
        <v>16</v>
      </c>
      <c r="B15" s="60" t="s">
        <v>115</v>
      </c>
      <c r="C15" s="60" t="s">
        <v>103</v>
      </c>
      <c r="D15" s="60" t="s">
        <v>117</v>
      </c>
    </row>
    <row r="16" spans="1:4" s="59" customFormat="1" ht="13.2" x14ac:dyDescent="0.25">
      <c r="A16" s="57" t="s">
        <v>17</v>
      </c>
      <c r="B16" s="58">
        <f>325/1.21</f>
        <v>268.59504132231405</v>
      </c>
      <c r="C16" s="58">
        <v>0</v>
      </c>
      <c r="D16" s="58">
        <f>248+248+207</f>
        <v>703</v>
      </c>
    </row>
    <row r="17" spans="1:4" s="59" customFormat="1" ht="92.4" x14ac:dyDescent="0.25">
      <c r="A17" s="57" t="s">
        <v>18</v>
      </c>
      <c r="B17" s="60" t="s">
        <v>146</v>
      </c>
      <c r="C17" s="60" t="s">
        <v>147</v>
      </c>
      <c r="D17" s="60" t="s">
        <v>139</v>
      </c>
    </row>
    <row r="18" spans="1:4" s="59" customFormat="1" ht="13.2" x14ac:dyDescent="0.25">
      <c r="A18" s="57" t="s">
        <v>19</v>
      </c>
      <c r="B18" s="58">
        <f>450+150+360+1950</f>
        <v>2910</v>
      </c>
      <c r="C18" s="58">
        <f>((1500+435)/1.21)+450+150+360+1950</f>
        <v>4509.1735537190089</v>
      </c>
      <c r="D18" s="58">
        <f>150+360+1950</f>
        <v>2460</v>
      </c>
    </row>
    <row r="19" spans="1:4" s="59" customFormat="1" ht="13.2" x14ac:dyDescent="0.25">
      <c r="A19" s="57" t="s">
        <v>70</v>
      </c>
      <c r="B19" s="58">
        <f>1008/1.21</f>
        <v>833.05785123966939</v>
      </c>
      <c r="C19" s="58">
        <f>(33590-C12)/1.21</f>
        <v>983.45454545454515</v>
      </c>
      <c r="D19" s="58">
        <f>1050/1.21</f>
        <v>867.76859504132233</v>
      </c>
    </row>
    <row r="20" spans="1:4" s="59" customFormat="1" ht="13.2" x14ac:dyDescent="0.25">
      <c r="A20" s="57" t="s">
        <v>20</v>
      </c>
      <c r="B20" s="61">
        <f t="shared" ref="B20:C20" si="0">B19+B18+B16+B14+B13</f>
        <v>29540.810892561982</v>
      </c>
      <c r="C20" s="61">
        <f t="shared" si="0"/>
        <v>32671.628099173555</v>
      </c>
      <c r="D20" s="61">
        <f t="shared" ref="D20" si="1">D19+D18+D16+D14+D13</f>
        <v>33850.768595041322</v>
      </c>
    </row>
    <row r="21" spans="1:4" s="59" customFormat="1" ht="13.2" x14ac:dyDescent="0.25">
      <c r="A21" s="57" t="s">
        <v>21</v>
      </c>
      <c r="B21" s="34">
        <v>0</v>
      </c>
      <c r="C21" s="34">
        <v>0</v>
      </c>
      <c r="D21" s="34">
        <v>0</v>
      </c>
    </row>
    <row r="22" spans="1:4" s="59" customFormat="1" ht="13.2" x14ac:dyDescent="0.25">
      <c r="A22" s="57" t="s">
        <v>22</v>
      </c>
      <c r="B22" s="61">
        <f t="shared" ref="B22:C22" si="2">B20-B21</f>
        <v>29540.810892561982</v>
      </c>
      <c r="C22" s="61">
        <f t="shared" si="2"/>
        <v>32671.628099173555</v>
      </c>
      <c r="D22" s="61">
        <f t="shared" ref="D22" si="3">D20-D21</f>
        <v>33850.768595041322</v>
      </c>
    </row>
    <row r="23" spans="1:4" s="47" customFormat="1" ht="13.2" x14ac:dyDescent="0.25">
      <c r="A23" s="54"/>
      <c r="B23" s="62"/>
      <c r="C23" s="62"/>
      <c r="D23" s="62"/>
    </row>
    <row r="24" spans="1:4" s="50" customFormat="1" ht="13.8" x14ac:dyDescent="0.3">
      <c r="A24" s="48" t="s">
        <v>23</v>
      </c>
      <c r="B24" s="122"/>
      <c r="C24" s="123"/>
      <c r="D24" s="124"/>
    </row>
    <row r="25" spans="1:4" s="47" customFormat="1" ht="13.2" x14ac:dyDescent="0.25">
      <c r="A25" s="51" t="s">
        <v>24</v>
      </c>
      <c r="B25" s="116">
        <v>72</v>
      </c>
      <c r="C25" s="117"/>
      <c r="D25" s="118"/>
    </row>
    <row r="26" spans="1:4" s="47" customFormat="1" ht="13.2" x14ac:dyDescent="0.25">
      <c r="A26" s="51" t="s">
        <v>25</v>
      </c>
      <c r="B26" s="116">
        <v>10000</v>
      </c>
      <c r="C26" s="117"/>
      <c r="D26" s="118"/>
    </row>
    <row r="27" spans="1:4" s="47" customFormat="1" ht="13.2" x14ac:dyDescent="0.25">
      <c r="A27" s="68" t="s">
        <v>78</v>
      </c>
      <c r="B27" s="113">
        <v>0.03</v>
      </c>
      <c r="C27" s="114"/>
      <c r="D27" s="115"/>
    </row>
    <row r="28" spans="1:4" s="47" customFormat="1" ht="13.2" x14ac:dyDescent="0.25">
      <c r="A28" s="68" t="s">
        <v>79</v>
      </c>
      <c r="B28" s="113">
        <f>'Rente opslag'!C4</f>
        <v>0</v>
      </c>
      <c r="C28" s="114"/>
      <c r="D28" s="115"/>
    </row>
    <row r="29" spans="1:4" s="47" customFormat="1" ht="26.4" x14ac:dyDescent="0.25">
      <c r="A29" s="68" t="s">
        <v>80</v>
      </c>
      <c r="B29" s="113">
        <f>B28+B27</f>
        <v>0.03</v>
      </c>
      <c r="C29" s="114"/>
      <c r="D29" s="115"/>
    </row>
    <row r="30" spans="1:4" s="70" customFormat="1" ht="13.2" x14ac:dyDescent="0.2">
      <c r="A30" s="69" t="s">
        <v>131</v>
      </c>
      <c r="B30" s="119">
        <v>0.1</v>
      </c>
      <c r="C30" s="120"/>
      <c r="D30" s="121"/>
    </row>
    <row r="31" spans="1:4" s="47" customFormat="1" ht="13.2" x14ac:dyDescent="0.25">
      <c r="A31" s="51" t="s">
        <v>26</v>
      </c>
      <c r="B31" s="35">
        <v>0</v>
      </c>
      <c r="C31" s="35">
        <v>0</v>
      </c>
      <c r="D31" s="35">
        <v>0</v>
      </c>
    </row>
    <row r="32" spans="1:4" s="47" customFormat="1" ht="13.2" x14ac:dyDescent="0.25">
      <c r="A32" s="51" t="s">
        <v>27</v>
      </c>
      <c r="B32" s="35">
        <v>0</v>
      </c>
      <c r="C32" s="35">
        <v>0</v>
      </c>
      <c r="D32" s="35">
        <v>0</v>
      </c>
    </row>
    <row r="33" spans="1:4" s="47" customFormat="1" ht="13.2" x14ac:dyDescent="0.25">
      <c r="A33" s="51" t="s">
        <v>28</v>
      </c>
      <c r="B33" s="35">
        <v>0</v>
      </c>
      <c r="C33" s="35">
        <v>0</v>
      </c>
      <c r="D33" s="35">
        <v>0</v>
      </c>
    </row>
    <row r="34" spans="1:4" s="70" customFormat="1" ht="13.2" x14ac:dyDescent="0.2">
      <c r="A34" s="69" t="s">
        <v>128</v>
      </c>
      <c r="B34" s="37">
        <v>0</v>
      </c>
      <c r="C34" s="37">
        <v>0</v>
      </c>
      <c r="D34" s="37">
        <v>0</v>
      </c>
    </row>
    <row r="35" spans="1:4" s="47" customFormat="1" ht="13.2" x14ac:dyDescent="0.25">
      <c r="A35" s="54"/>
      <c r="B35" s="71"/>
      <c r="C35" s="71"/>
      <c r="D35" s="71"/>
    </row>
    <row r="36" spans="1:4" s="50" customFormat="1" ht="13.8" x14ac:dyDescent="0.3">
      <c r="A36" s="48" t="s">
        <v>44</v>
      </c>
      <c r="B36" s="72"/>
      <c r="C36" s="72"/>
      <c r="D36" s="72"/>
    </row>
    <row r="37" spans="1:4" s="59" customFormat="1" ht="13.2" x14ac:dyDescent="0.25">
      <c r="A37" s="57" t="s">
        <v>30</v>
      </c>
      <c r="B37" s="39">
        <v>0</v>
      </c>
      <c r="C37" s="39">
        <v>0</v>
      </c>
      <c r="D37" s="39">
        <v>0</v>
      </c>
    </row>
    <row r="38" spans="1:4" s="59" customFormat="1" ht="13.2" x14ac:dyDescent="0.25">
      <c r="A38" s="57" t="s">
        <v>31</v>
      </c>
      <c r="B38" s="40">
        <v>0</v>
      </c>
      <c r="C38" s="40">
        <v>0</v>
      </c>
      <c r="D38" s="40">
        <v>0</v>
      </c>
    </row>
    <row r="39" spans="1:4" s="59" customFormat="1" ht="13.2" x14ac:dyDescent="0.25">
      <c r="A39" s="57" t="s">
        <v>32</v>
      </c>
      <c r="B39" s="39">
        <v>0</v>
      </c>
      <c r="C39" s="39">
        <v>0</v>
      </c>
      <c r="D39" s="39">
        <v>0</v>
      </c>
    </row>
    <row r="40" spans="1:4" s="59" customFormat="1" ht="13.2" x14ac:dyDescent="0.25">
      <c r="A40" s="57" t="s">
        <v>33</v>
      </c>
      <c r="B40" s="39">
        <v>0</v>
      </c>
      <c r="C40" s="39">
        <v>0</v>
      </c>
      <c r="D40" s="39">
        <v>0</v>
      </c>
    </row>
    <row r="41" spans="1:4" s="59" customFormat="1" ht="13.2" x14ac:dyDescent="0.25">
      <c r="A41" s="57" t="s">
        <v>34</v>
      </c>
      <c r="B41" s="39">
        <v>0</v>
      </c>
      <c r="C41" s="39">
        <v>0</v>
      </c>
      <c r="D41" s="39">
        <v>0</v>
      </c>
    </row>
    <row r="42" spans="1:4" s="59" customFormat="1" ht="13.2" x14ac:dyDescent="0.25">
      <c r="A42" s="57" t="s">
        <v>35</v>
      </c>
      <c r="B42" s="39">
        <v>0</v>
      </c>
      <c r="C42" s="39">
        <v>0</v>
      </c>
      <c r="D42" s="39">
        <v>0</v>
      </c>
    </row>
    <row r="43" spans="1:4" s="59" customFormat="1" ht="13.2" x14ac:dyDescent="0.25">
      <c r="A43" s="57" t="s">
        <v>36</v>
      </c>
      <c r="B43" s="58">
        <f>158/3</f>
        <v>52.666666666666664</v>
      </c>
      <c r="C43" s="58">
        <f>158/3</f>
        <v>52.666666666666664</v>
      </c>
      <c r="D43" s="58">
        <f>247/3</f>
        <v>82.333333333333329</v>
      </c>
    </row>
    <row r="44" spans="1:4" s="59" customFormat="1" ht="13.2" x14ac:dyDescent="0.25">
      <c r="A44" s="57" t="s">
        <v>127</v>
      </c>
      <c r="B44" s="58">
        <v>8</v>
      </c>
      <c r="C44" s="58">
        <v>8</v>
      </c>
      <c r="D44" s="58">
        <v>8</v>
      </c>
    </row>
    <row r="45" spans="1:4" s="59" customFormat="1" ht="13.2" x14ac:dyDescent="0.25">
      <c r="A45" s="57" t="s">
        <v>38</v>
      </c>
      <c r="B45" s="39">
        <v>0</v>
      </c>
      <c r="C45" s="39">
        <v>0</v>
      </c>
      <c r="D45" s="39">
        <v>0</v>
      </c>
    </row>
    <row r="46" spans="1:4" s="59" customFormat="1" ht="13.2" x14ac:dyDescent="0.25">
      <c r="A46" s="68" t="s">
        <v>71</v>
      </c>
      <c r="B46" s="39">
        <v>0</v>
      </c>
      <c r="C46" s="39">
        <v>0</v>
      </c>
      <c r="D46" s="39">
        <v>0</v>
      </c>
    </row>
    <row r="47" spans="1:4" s="59" customFormat="1" ht="13.2" x14ac:dyDescent="0.25">
      <c r="A47" s="57" t="s">
        <v>39</v>
      </c>
      <c r="B47" s="39">
        <v>0</v>
      </c>
      <c r="C47" s="39">
        <v>0</v>
      </c>
      <c r="D47" s="39">
        <v>0</v>
      </c>
    </row>
    <row r="48" spans="1:4" s="59" customFormat="1" ht="13.2" x14ac:dyDescent="0.25">
      <c r="A48" s="68" t="s">
        <v>40</v>
      </c>
      <c r="B48" s="41">
        <v>0</v>
      </c>
      <c r="C48" s="41">
        <v>0</v>
      </c>
      <c r="D48" s="41">
        <v>0</v>
      </c>
    </row>
    <row r="49" spans="1:4" s="59" customFormat="1" ht="54" customHeight="1" x14ac:dyDescent="0.25">
      <c r="A49" s="68" t="s">
        <v>41</v>
      </c>
      <c r="B49" s="110"/>
      <c r="C49" s="111"/>
      <c r="D49" s="112"/>
    </row>
    <row r="50" spans="1:4" s="70" customFormat="1" ht="13.2" x14ac:dyDescent="0.2">
      <c r="A50" s="73" t="s">
        <v>129</v>
      </c>
      <c r="B50" s="74">
        <f>(B26*B30*B34)/12</f>
        <v>0</v>
      </c>
      <c r="C50" s="74">
        <f>(B26*B30*C34)/12</f>
        <v>0</v>
      </c>
      <c r="D50" s="74">
        <f>(B26*B30*D34)/12</f>
        <v>0</v>
      </c>
    </row>
    <row r="51" spans="1:4" s="47" customFormat="1" ht="13.2" x14ac:dyDescent="0.25">
      <c r="A51" s="54"/>
      <c r="B51" s="62"/>
      <c r="C51" s="62"/>
      <c r="D51" s="62"/>
    </row>
    <row r="52" spans="1:4" s="50" customFormat="1" ht="13.8" x14ac:dyDescent="0.3">
      <c r="A52" s="75" t="s">
        <v>130</v>
      </c>
      <c r="B52" s="76">
        <f>SUM(B37:B50)</f>
        <v>60.666666666666664</v>
      </c>
      <c r="C52" s="76">
        <f t="shared" ref="C52:D52" si="4">SUM(C37:C50)</f>
        <v>60.666666666666664</v>
      </c>
      <c r="D52" s="76">
        <f t="shared" si="4"/>
        <v>90.333333333333329</v>
      </c>
    </row>
    <row r="53" spans="1:4" s="47" customFormat="1" ht="13.2" x14ac:dyDescent="0.25">
      <c r="A53" s="54"/>
      <c r="B53" s="62"/>
      <c r="C53" s="62"/>
      <c r="D53" s="62"/>
    </row>
    <row r="54" spans="1:4" s="78" customFormat="1" ht="51" customHeight="1" x14ac:dyDescent="0.25">
      <c r="A54" s="104" t="s">
        <v>72</v>
      </c>
      <c r="B54" s="105"/>
      <c r="C54" s="105"/>
      <c r="D54" s="77"/>
    </row>
    <row r="55" spans="1:4" x14ac:dyDescent="0.3">
      <c r="A55" s="79" t="s">
        <v>29</v>
      </c>
    </row>
    <row r="56" spans="1:4" x14ac:dyDescent="0.3">
      <c r="A56" s="79"/>
    </row>
    <row r="57" spans="1:4" x14ac:dyDescent="0.3">
      <c r="A57" s="79" t="s">
        <v>29</v>
      </c>
    </row>
    <row r="58" spans="1:4" x14ac:dyDescent="0.3">
      <c r="A58" s="79"/>
    </row>
    <row r="59" spans="1:4" x14ac:dyDescent="0.3">
      <c r="A59" s="79"/>
    </row>
    <row r="60" spans="1:4" x14ac:dyDescent="0.3">
      <c r="A60" s="79"/>
    </row>
    <row r="61" spans="1:4" x14ac:dyDescent="0.3">
      <c r="A61" s="79"/>
    </row>
    <row r="62" spans="1:4" x14ac:dyDescent="0.3">
      <c r="A62" s="79"/>
    </row>
    <row r="63" spans="1:4" x14ac:dyDescent="0.3">
      <c r="A63" s="79"/>
    </row>
    <row r="64" spans="1:4"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81"/>
    </row>
    <row r="76" spans="1:1" x14ac:dyDescent="0.3">
      <c r="A76" s="81"/>
    </row>
    <row r="77" spans="1:1" x14ac:dyDescent="0.3">
      <c r="A77" s="81"/>
    </row>
    <row r="78" spans="1:1" x14ac:dyDescent="0.3">
      <c r="A78" s="81"/>
    </row>
    <row r="79" spans="1:1" x14ac:dyDescent="0.3">
      <c r="A79" s="81"/>
    </row>
    <row r="80" spans="1:1" x14ac:dyDescent="0.3">
      <c r="A80" s="81"/>
    </row>
    <row r="81" spans="1:1" x14ac:dyDescent="0.3">
      <c r="A81" s="81"/>
    </row>
    <row r="82" spans="1:1" x14ac:dyDescent="0.3">
      <c r="A82" s="81"/>
    </row>
    <row r="83" spans="1:1" x14ac:dyDescent="0.3">
      <c r="A83" s="81"/>
    </row>
    <row r="84" spans="1:1" x14ac:dyDescent="0.3">
      <c r="A84" s="81"/>
    </row>
    <row r="85" spans="1:1" x14ac:dyDescent="0.3">
      <c r="A85" s="81"/>
    </row>
    <row r="86" spans="1:1" x14ac:dyDescent="0.3">
      <c r="A86" s="81"/>
    </row>
    <row r="87" spans="1:1" x14ac:dyDescent="0.3">
      <c r="A87" s="81"/>
    </row>
    <row r="88" spans="1:1" x14ac:dyDescent="0.3">
      <c r="A88" s="81"/>
    </row>
    <row r="89" spans="1:1" x14ac:dyDescent="0.3">
      <c r="A89" s="81"/>
    </row>
    <row r="90" spans="1:1" x14ac:dyDescent="0.3">
      <c r="A90" s="81"/>
    </row>
    <row r="91" spans="1:1" x14ac:dyDescent="0.3">
      <c r="A91" s="81"/>
    </row>
    <row r="92" spans="1:1" x14ac:dyDescent="0.3">
      <c r="A92" s="81"/>
    </row>
    <row r="93" spans="1:1" x14ac:dyDescent="0.3">
      <c r="A93" s="81"/>
    </row>
    <row r="94" spans="1:1" x14ac:dyDescent="0.3">
      <c r="A94" s="81"/>
    </row>
    <row r="95" spans="1:1" x14ac:dyDescent="0.3">
      <c r="A95" s="81"/>
    </row>
    <row r="96" spans="1:1" x14ac:dyDescent="0.3">
      <c r="A96" s="81"/>
    </row>
    <row r="97" spans="1:1" x14ac:dyDescent="0.3">
      <c r="A97" s="81"/>
    </row>
    <row r="98" spans="1:1" x14ac:dyDescent="0.3">
      <c r="A98" s="81"/>
    </row>
    <row r="99" spans="1:1" x14ac:dyDescent="0.3">
      <c r="A99" s="81"/>
    </row>
    <row r="100" spans="1:1" x14ac:dyDescent="0.3">
      <c r="A100" s="81"/>
    </row>
    <row r="101" spans="1:1" x14ac:dyDescent="0.3">
      <c r="A101" s="81"/>
    </row>
    <row r="102" spans="1:1" x14ac:dyDescent="0.3">
      <c r="A102" s="81"/>
    </row>
    <row r="103" spans="1:1" x14ac:dyDescent="0.3">
      <c r="A103" s="81"/>
    </row>
    <row r="104" spans="1:1" x14ac:dyDescent="0.3">
      <c r="A104" s="81"/>
    </row>
    <row r="105" spans="1:1" x14ac:dyDescent="0.3">
      <c r="A105" s="81"/>
    </row>
    <row r="106" spans="1:1" x14ac:dyDescent="0.3">
      <c r="A106" s="81"/>
    </row>
    <row r="107" spans="1:1" x14ac:dyDescent="0.3">
      <c r="A107" s="81"/>
    </row>
    <row r="108" spans="1:1" x14ac:dyDescent="0.3">
      <c r="A108" s="81"/>
    </row>
    <row r="109" spans="1:1" x14ac:dyDescent="0.3">
      <c r="A109" s="81"/>
    </row>
    <row r="110" spans="1:1" x14ac:dyDescent="0.3">
      <c r="A110" s="81"/>
    </row>
    <row r="111" spans="1:1" ht="69" x14ac:dyDescent="0.3">
      <c r="A111" s="81" t="s">
        <v>73</v>
      </c>
    </row>
    <row r="112" spans="1:1" x14ac:dyDescent="0.3">
      <c r="A112" s="81"/>
    </row>
    <row r="113" spans="1:1" x14ac:dyDescent="0.3">
      <c r="A113" s="81"/>
    </row>
    <row r="114" spans="1:1" x14ac:dyDescent="0.3">
      <c r="A114" s="81"/>
    </row>
    <row r="115" spans="1:1" x14ac:dyDescent="0.3">
      <c r="A115" s="81"/>
    </row>
    <row r="116" spans="1:1" x14ac:dyDescent="0.3">
      <c r="A116" s="81"/>
    </row>
    <row r="117" spans="1:1" x14ac:dyDescent="0.3">
      <c r="A117" s="81"/>
    </row>
    <row r="118" spans="1:1" x14ac:dyDescent="0.3">
      <c r="A118" s="81"/>
    </row>
    <row r="119" spans="1:1" x14ac:dyDescent="0.3">
      <c r="A119" s="81"/>
    </row>
    <row r="120" spans="1:1" x14ac:dyDescent="0.3">
      <c r="A120" s="81"/>
    </row>
    <row r="121" spans="1:1" x14ac:dyDescent="0.3">
      <c r="A121" s="81"/>
    </row>
    <row r="122" spans="1:1" x14ac:dyDescent="0.3">
      <c r="A122" s="81"/>
    </row>
    <row r="123" spans="1:1" x14ac:dyDescent="0.3">
      <c r="A123" s="81"/>
    </row>
    <row r="124" spans="1:1" x14ac:dyDescent="0.3">
      <c r="A124" s="81"/>
    </row>
    <row r="125" spans="1:1" x14ac:dyDescent="0.3">
      <c r="A125" s="81"/>
    </row>
    <row r="126" spans="1:1" x14ac:dyDescent="0.3">
      <c r="A126" s="81"/>
    </row>
    <row r="127" spans="1:1" x14ac:dyDescent="0.3">
      <c r="A127" s="81"/>
    </row>
    <row r="128" spans="1:1" x14ac:dyDescent="0.3">
      <c r="A128" s="81"/>
    </row>
    <row r="129" spans="1:1" x14ac:dyDescent="0.3">
      <c r="A129" s="81"/>
    </row>
    <row r="130" spans="1:1" x14ac:dyDescent="0.3">
      <c r="A130" s="81"/>
    </row>
    <row r="131" spans="1:1" x14ac:dyDescent="0.3">
      <c r="A131" s="81"/>
    </row>
    <row r="132" spans="1:1" x14ac:dyDescent="0.3">
      <c r="A132" s="81"/>
    </row>
    <row r="133" spans="1:1" x14ac:dyDescent="0.3">
      <c r="A133" s="81"/>
    </row>
    <row r="134" spans="1:1" x14ac:dyDescent="0.3">
      <c r="A134" s="81"/>
    </row>
    <row r="135" spans="1:1" x14ac:dyDescent="0.3">
      <c r="A135" s="81"/>
    </row>
    <row r="136" spans="1:1" x14ac:dyDescent="0.3">
      <c r="A136" s="81"/>
    </row>
    <row r="137" spans="1:1" x14ac:dyDescent="0.3">
      <c r="A137" s="81"/>
    </row>
    <row r="138" spans="1:1" x14ac:dyDescent="0.3">
      <c r="A138" s="81"/>
    </row>
    <row r="139" spans="1:1" x14ac:dyDescent="0.3">
      <c r="A139" s="81"/>
    </row>
    <row r="140" spans="1:1" x14ac:dyDescent="0.3">
      <c r="A140" s="81"/>
    </row>
    <row r="141" spans="1:1" x14ac:dyDescent="0.3">
      <c r="A141" s="81"/>
    </row>
    <row r="142" spans="1:1" x14ac:dyDescent="0.3">
      <c r="A142" s="81"/>
    </row>
    <row r="143" spans="1:1" x14ac:dyDescent="0.3">
      <c r="A143" s="81"/>
    </row>
    <row r="144" spans="1:1" x14ac:dyDescent="0.3">
      <c r="A144" s="81"/>
    </row>
    <row r="145" spans="1:1" x14ac:dyDescent="0.3">
      <c r="A145" s="81"/>
    </row>
    <row r="146" spans="1:1" x14ac:dyDescent="0.3">
      <c r="A146" s="81"/>
    </row>
    <row r="147" spans="1:1" x14ac:dyDescent="0.3">
      <c r="A147" s="81"/>
    </row>
    <row r="148" spans="1:1" x14ac:dyDescent="0.3">
      <c r="A148" s="81"/>
    </row>
    <row r="149" spans="1:1" x14ac:dyDescent="0.3">
      <c r="A149" s="81"/>
    </row>
    <row r="150" spans="1:1" x14ac:dyDescent="0.3">
      <c r="A150" s="81"/>
    </row>
    <row r="151" spans="1:1" x14ac:dyDescent="0.3">
      <c r="A151" s="81"/>
    </row>
    <row r="152" spans="1:1" x14ac:dyDescent="0.3">
      <c r="A152" s="81"/>
    </row>
    <row r="153" spans="1:1" x14ac:dyDescent="0.3">
      <c r="A153" s="81"/>
    </row>
    <row r="154" spans="1:1" x14ac:dyDescent="0.3">
      <c r="A154" s="81"/>
    </row>
    <row r="155" spans="1:1" x14ac:dyDescent="0.3">
      <c r="A155" s="81"/>
    </row>
    <row r="156" spans="1:1" x14ac:dyDescent="0.3">
      <c r="A156" s="81"/>
    </row>
    <row r="157" spans="1:1" x14ac:dyDescent="0.3">
      <c r="A157" s="81"/>
    </row>
    <row r="158" spans="1:1" x14ac:dyDescent="0.3">
      <c r="A158" s="81"/>
    </row>
    <row r="159" spans="1:1" x14ac:dyDescent="0.3">
      <c r="A159" s="81"/>
    </row>
    <row r="160" spans="1:1" x14ac:dyDescent="0.3">
      <c r="A160" s="81"/>
    </row>
    <row r="161" spans="1:1" x14ac:dyDescent="0.3">
      <c r="A161" s="81"/>
    </row>
    <row r="162" spans="1:1" x14ac:dyDescent="0.3">
      <c r="A162" s="81"/>
    </row>
    <row r="163" spans="1:1" x14ac:dyDescent="0.3">
      <c r="A163" s="81"/>
    </row>
    <row r="164" spans="1:1" x14ac:dyDescent="0.3">
      <c r="A164" s="81"/>
    </row>
    <row r="165" spans="1:1" x14ac:dyDescent="0.3">
      <c r="A165" s="81"/>
    </row>
    <row r="166" spans="1:1" x14ac:dyDescent="0.3">
      <c r="A166" s="81"/>
    </row>
    <row r="167" spans="1:1" x14ac:dyDescent="0.3">
      <c r="A167" s="81"/>
    </row>
    <row r="168" spans="1:1" x14ac:dyDescent="0.3">
      <c r="A168" s="81"/>
    </row>
    <row r="169" spans="1:1" x14ac:dyDescent="0.3">
      <c r="A169" s="81"/>
    </row>
    <row r="170" spans="1:1" x14ac:dyDescent="0.3">
      <c r="A170" s="81"/>
    </row>
    <row r="171" spans="1:1" x14ac:dyDescent="0.3">
      <c r="A171" s="81"/>
    </row>
    <row r="172" spans="1:1" x14ac:dyDescent="0.3">
      <c r="A172" s="81"/>
    </row>
    <row r="173" spans="1:1" x14ac:dyDescent="0.3">
      <c r="A173" s="81"/>
    </row>
    <row r="174" spans="1:1" x14ac:dyDescent="0.3">
      <c r="A174" s="81"/>
    </row>
    <row r="175" spans="1:1" x14ac:dyDescent="0.3">
      <c r="A175" s="81"/>
    </row>
    <row r="176" spans="1:1" x14ac:dyDescent="0.3">
      <c r="A176" s="81"/>
    </row>
    <row r="177" spans="1:1" x14ac:dyDescent="0.3">
      <c r="A177" s="81"/>
    </row>
    <row r="178" spans="1:1" x14ac:dyDescent="0.3">
      <c r="A178" s="81"/>
    </row>
    <row r="179" spans="1:1" x14ac:dyDescent="0.3">
      <c r="A179" s="81"/>
    </row>
    <row r="180" spans="1:1" x14ac:dyDescent="0.3">
      <c r="A180" s="81"/>
    </row>
    <row r="181" spans="1:1" x14ac:dyDescent="0.3">
      <c r="A181" s="81"/>
    </row>
    <row r="182" spans="1:1" x14ac:dyDescent="0.3">
      <c r="A182" s="81"/>
    </row>
    <row r="183" spans="1:1" x14ac:dyDescent="0.3">
      <c r="A183" s="81"/>
    </row>
    <row r="184" spans="1:1" x14ac:dyDescent="0.3">
      <c r="A184" s="81"/>
    </row>
    <row r="185" spans="1:1" x14ac:dyDescent="0.3">
      <c r="A185" s="81"/>
    </row>
    <row r="186" spans="1:1" x14ac:dyDescent="0.3">
      <c r="A186" s="81"/>
    </row>
    <row r="187" spans="1:1" x14ac:dyDescent="0.3">
      <c r="A187" s="81"/>
    </row>
    <row r="188" spans="1:1" x14ac:dyDescent="0.3">
      <c r="A188" s="81"/>
    </row>
    <row r="189" spans="1:1" x14ac:dyDescent="0.3">
      <c r="A189" s="81"/>
    </row>
    <row r="190" spans="1:1" x14ac:dyDescent="0.3">
      <c r="A190" s="81"/>
    </row>
    <row r="191" spans="1:1" x14ac:dyDescent="0.3">
      <c r="A191" s="81"/>
    </row>
    <row r="192" spans="1:1" x14ac:dyDescent="0.3">
      <c r="A192" s="81"/>
    </row>
    <row r="193" spans="1:1" x14ac:dyDescent="0.3">
      <c r="A193" s="81"/>
    </row>
    <row r="194" spans="1:1" x14ac:dyDescent="0.3">
      <c r="A194" s="81"/>
    </row>
    <row r="195" spans="1:1" x14ac:dyDescent="0.3">
      <c r="A195" s="81"/>
    </row>
    <row r="196" spans="1:1" x14ac:dyDescent="0.3">
      <c r="A196" s="81"/>
    </row>
    <row r="197" spans="1:1" x14ac:dyDescent="0.3">
      <c r="A197" s="81"/>
    </row>
    <row r="198" spans="1:1" x14ac:dyDescent="0.3">
      <c r="A198" s="81"/>
    </row>
    <row r="199" spans="1:1" x14ac:dyDescent="0.3">
      <c r="A199" s="81"/>
    </row>
    <row r="200" spans="1:1" x14ac:dyDescent="0.3">
      <c r="A200" s="81"/>
    </row>
    <row r="201" spans="1:1" x14ac:dyDescent="0.3">
      <c r="A201" s="81"/>
    </row>
    <row r="202" spans="1:1" x14ac:dyDescent="0.3">
      <c r="A202" s="81"/>
    </row>
    <row r="203" spans="1:1" x14ac:dyDescent="0.3">
      <c r="A203" s="81"/>
    </row>
    <row r="204" spans="1:1" x14ac:dyDescent="0.3">
      <c r="A204" s="81"/>
    </row>
    <row r="205" spans="1:1" x14ac:dyDescent="0.3">
      <c r="A205" s="81"/>
    </row>
    <row r="206" spans="1:1" x14ac:dyDescent="0.3">
      <c r="A206" s="81"/>
    </row>
    <row r="207" spans="1:1" x14ac:dyDescent="0.3">
      <c r="A207" s="81"/>
    </row>
    <row r="208" spans="1:1" x14ac:dyDescent="0.3">
      <c r="A208" s="81"/>
    </row>
    <row r="209" spans="1:1" x14ac:dyDescent="0.3">
      <c r="A209" s="81"/>
    </row>
    <row r="210" spans="1:1" x14ac:dyDescent="0.3">
      <c r="A210" s="81"/>
    </row>
    <row r="211" spans="1:1" x14ac:dyDescent="0.3">
      <c r="A211" s="81"/>
    </row>
    <row r="212" spans="1:1" x14ac:dyDescent="0.3">
      <c r="A212" s="81"/>
    </row>
    <row r="213" spans="1:1" x14ac:dyDescent="0.3">
      <c r="A213" s="81"/>
    </row>
    <row r="214" spans="1:1" x14ac:dyDescent="0.3">
      <c r="A214" s="81"/>
    </row>
    <row r="215" spans="1:1" x14ac:dyDescent="0.3">
      <c r="A215" s="81"/>
    </row>
    <row r="216" spans="1:1" x14ac:dyDescent="0.3">
      <c r="A216" s="81"/>
    </row>
    <row r="217" spans="1:1" x14ac:dyDescent="0.3">
      <c r="A217" s="81"/>
    </row>
    <row r="218" spans="1:1" x14ac:dyDescent="0.3">
      <c r="A218" s="81"/>
    </row>
    <row r="219" spans="1:1" x14ac:dyDescent="0.3">
      <c r="A219" s="81"/>
    </row>
    <row r="220" spans="1:1" x14ac:dyDescent="0.3">
      <c r="A220" s="81"/>
    </row>
    <row r="221" spans="1:1" x14ac:dyDescent="0.3">
      <c r="A221" s="81"/>
    </row>
    <row r="222" spans="1:1" x14ac:dyDescent="0.3">
      <c r="A222" s="81"/>
    </row>
    <row r="223" spans="1:1" x14ac:dyDescent="0.3">
      <c r="A223" s="81"/>
    </row>
    <row r="224" spans="1:1" x14ac:dyDescent="0.3">
      <c r="A224" s="81"/>
    </row>
    <row r="225" spans="1:1" x14ac:dyDescent="0.3">
      <c r="A225" s="81"/>
    </row>
    <row r="226" spans="1:1" x14ac:dyDescent="0.3">
      <c r="A226" s="81"/>
    </row>
    <row r="227" spans="1:1" x14ac:dyDescent="0.3">
      <c r="A227" s="81"/>
    </row>
    <row r="228" spans="1:1" x14ac:dyDescent="0.3">
      <c r="A228" s="81"/>
    </row>
    <row r="229" spans="1:1" x14ac:dyDescent="0.3">
      <c r="A229" s="81"/>
    </row>
    <row r="230" spans="1:1" x14ac:dyDescent="0.3">
      <c r="A230" s="81"/>
    </row>
    <row r="231" spans="1:1" x14ac:dyDescent="0.3">
      <c r="A231" s="81"/>
    </row>
    <row r="232" spans="1:1" x14ac:dyDescent="0.3">
      <c r="A232" s="81"/>
    </row>
    <row r="233" spans="1:1" x14ac:dyDescent="0.3">
      <c r="A233" s="81"/>
    </row>
    <row r="234" spans="1:1" x14ac:dyDescent="0.3">
      <c r="A234" s="81"/>
    </row>
    <row r="235" spans="1:1" x14ac:dyDescent="0.3">
      <c r="A235" s="81"/>
    </row>
    <row r="236" spans="1:1" x14ac:dyDescent="0.3">
      <c r="A236" s="81"/>
    </row>
    <row r="237" spans="1:1" x14ac:dyDescent="0.3">
      <c r="A237" s="81"/>
    </row>
    <row r="238" spans="1:1" x14ac:dyDescent="0.3">
      <c r="A238" s="81"/>
    </row>
    <row r="239" spans="1:1" x14ac:dyDescent="0.3">
      <c r="A239" s="81"/>
    </row>
    <row r="240" spans="1:1" x14ac:dyDescent="0.3">
      <c r="A240" s="81"/>
    </row>
    <row r="241" spans="1:1" x14ac:dyDescent="0.3">
      <c r="A241" s="81"/>
    </row>
    <row r="242" spans="1:1" x14ac:dyDescent="0.3">
      <c r="A242" s="81"/>
    </row>
    <row r="243" spans="1:1" x14ac:dyDescent="0.3">
      <c r="A243" s="81"/>
    </row>
    <row r="244" spans="1:1" x14ac:dyDescent="0.3">
      <c r="A244" s="81"/>
    </row>
    <row r="245" spans="1:1" x14ac:dyDescent="0.3">
      <c r="A245" s="81"/>
    </row>
    <row r="246" spans="1:1" x14ac:dyDescent="0.3">
      <c r="A246" s="81"/>
    </row>
    <row r="247" spans="1:1" x14ac:dyDescent="0.3">
      <c r="A247" s="81"/>
    </row>
    <row r="248" spans="1:1" x14ac:dyDescent="0.3">
      <c r="A248" s="81"/>
    </row>
    <row r="249" spans="1:1" x14ac:dyDescent="0.3">
      <c r="A249" s="81"/>
    </row>
  </sheetData>
  <sheetProtection algorithmName="SHA-512" hashValue="74VvzmGmkTrky4EKoa2yCDqAUGhgo5z2ZtKwT8krxJ9IglhQAR9tv9A8Il2fX2FkazakJlw/nqtA+WJDEVun4g==" saltValue="n5d0Xzc4Zv/MgPecdUHZ0A==" spinCount="100000" sheet="1" selectLockedCells="1"/>
  <mergeCells count="13">
    <mergeCell ref="B29:D29"/>
    <mergeCell ref="B1:D1"/>
    <mergeCell ref="B49:D49"/>
    <mergeCell ref="A54:C54"/>
    <mergeCell ref="B7:D7"/>
    <mergeCell ref="B8:D8"/>
    <mergeCell ref="B25:D25"/>
    <mergeCell ref="B24:D24"/>
    <mergeCell ref="B26:D26"/>
    <mergeCell ref="A2:B2"/>
    <mergeCell ref="B27:D27"/>
    <mergeCell ref="B28:D28"/>
    <mergeCell ref="B30:D30"/>
  </mergeCells>
  <pageMargins left="0.23622047244094491" right="0.23622047244094491" top="0.74803149606299213" bottom="0.74803149606299213" header="0.31496062992125984" footer="0.31496062992125984"/>
  <pageSetup paperSize="9" scale="72" fitToHeight="2" orientation="landscape" r:id="rId1"/>
  <headerFooter>
    <oddFooter>&amp;L&amp;"Century Gothic,Standaard"&amp;8&amp;F
&amp;D&amp;C&amp;"Century Gothic,Standaard"&amp;8Pagina &amp;P van &amp;N</oddFooter>
  </headerFooter>
  <rowBreaks count="1" manualBreakCount="1">
    <brk id="23"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2BC11-340A-4AB1-A0A3-39C10855765F}">
  <dimension ref="A1:C249"/>
  <sheetViews>
    <sheetView showGridLines="0" zoomScaleNormal="100" workbookViewId="0">
      <pane xSplit="1" ySplit="3" topLeftCell="B26" activePane="bottomRight" state="frozen"/>
      <selection activeCell="C4" sqref="C4"/>
      <selection pane="topRight" activeCell="C4" sqref="C4"/>
      <selection pane="bottomLeft" activeCell="C4" sqref="C4"/>
      <selection pane="bottomRight" activeCell="C4" sqref="C4"/>
    </sheetView>
  </sheetViews>
  <sheetFormatPr defaultColWidth="9.109375" defaultRowHeight="14.4" x14ac:dyDescent="0.3"/>
  <cols>
    <col min="1" max="1" width="59.33203125" style="82" customWidth="1"/>
    <col min="2" max="2" width="47.44140625" style="80" customWidth="1"/>
    <col min="3" max="3" width="47.33203125" style="80" customWidth="1"/>
    <col min="4" max="16384" width="9.109375" style="80"/>
  </cols>
  <sheetData>
    <row r="1" spans="1:3" s="45" customFormat="1" ht="15.6" x14ac:dyDescent="0.3">
      <c r="A1" s="43" t="s">
        <v>7</v>
      </c>
      <c r="B1" s="102" t="s">
        <v>105</v>
      </c>
      <c r="C1" s="103"/>
    </row>
    <row r="2" spans="1:3" s="47" customFormat="1" ht="12" x14ac:dyDescent="0.25">
      <c r="A2" s="106" t="s">
        <v>8</v>
      </c>
      <c r="B2" s="106"/>
    </row>
    <row r="3" spans="1:3" s="50" customFormat="1" ht="13.8" x14ac:dyDescent="0.3">
      <c r="A3" s="48" t="s">
        <v>9</v>
      </c>
      <c r="B3" s="49" t="s">
        <v>62</v>
      </c>
      <c r="C3" s="49" t="s">
        <v>63</v>
      </c>
    </row>
    <row r="4" spans="1:3" s="47" customFormat="1" ht="13.2" x14ac:dyDescent="0.25">
      <c r="A4" s="51" t="s">
        <v>0</v>
      </c>
      <c r="B4" s="52" t="s">
        <v>4</v>
      </c>
      <c r="C4" s="52" t="s">
        <v>110</v>
      </c>
    </row>
    <row r="5" spans="1:3" s="47" customFormat="1" ht="13.2" x14ac:dyDescent="0.25">
      <c r="A5" s="51" t="s">
        <v>1</v>
      </c>
      <c r="B5" s="52" t="s">
        <v>107</v>
      </c>
      <c r="C5" s="52" t="s">
        <v>111</v>
      </c>
    </row>
    <row r="6" spans="1:3" s="47" customFormat="1" ht="13.2" x14ac:dyDescent="0.25">
      <c r="A6" s="51" t="s">
        <v>2</v>
      </c>
      <c r="B6" s="52" t="s">
        <v>108</v>
      </c>
      <c r="C6" s="52" t="s">
        <v>126</v>
      </c>
    </row>
    <row r="7" spans="1:3" s="47" customFormat="1" ht="13.2" x14ac:dyDescent="0.25">
      <c r="A7" s="51" t="s">
        <v>10</v>
      </c>
      <c r="B7" s="107" t="s">
        <v>106</v>
      </c>
      <c r="C7" s="109"/>
    </row>
    <row r="8" spans="1:3" s="47" customFormat="1" ht="13.2" x14ac:dyDescent="0.25">
      <c r="A8" s="51" t="s">
        <v>11</v>
      </c>
      <c r="B8" s="107" t="s">
        <v>12</v>
      </c>
      <c r="C8" s="109"/>
    </row>
    <row r="9" spans="1:3" s="47" customFormat="1" ht="18" customHeight="1" x14ac:dyDescent="0.25">
      <c r="A9" s="51" t="s">
        <v>68</v>
      </c>
      <c r="B9" s="53">
        <v>1704</v>
      </c>
      <c r="C9" s="53">
        <v>1597</v>
      </c>
    </row>
    <row r="10" spans="1:3" s="47" customFormat="1" ht="13.2" x14ac:dyDescent="0.25">
      <c r="A10" s="54"/>
      <c r="B10" s="55"/>
      <c r="C10" s="55"/>
    </row>
    <row r="11" spans="1:3" s="50" customFormat="1" ht="13.8" x14ac:dyDescent="0.3">
      <c r="A11" s="48" t="s">
        <v>13</v>
      </c>
      <c r="B11" s="56"/>
      <c r="C11" s="56"/>
    </row>
    <row r="12" spans="1:3" s="59" customFormat="1" ht="26.4" x14ac:dyDescent="0.25">
      <c r="A12" s="57" t="s">
        <v>14</v>
      </c>
      <c r="B12" s="58">
        <f>(B13*1.21)+B14</f>
        <v>39197.949999999997</v>
      </c>
      <c r="C12" s="58">
        <f>(C13*1.21)+C14</f>
        <v>41127.9</v>
      </c>
    </row>
    <row r="13" spans="1:3" s="59" customFormat="1" ht="13.2" x14ac:dyDescent="0.25">
      <c r="A13" s="57" t="s">
        <v>15</v>
      </c>
      <c r="B13" s="58">
        <v>32395</v>
      </c>
      <c r="C13" s="58">
        <v>33990</v>
      </c>
    </row>
    <row r="14" spans="1:3" s="59" customFormat="1" ht="13.2" x14ac:dyDescent="0.25">
      <c r="A14" s="57" t="s">
        <v>46</v>
      </c>
      <c r="B14" s="58">
        <v>0</v>
      </c>
      <c r="C14" s="58">
        <v>0</v>
      </c>
    </row>
    <row r="15" spans="1:3" s="59" customFormat="1" ht="79.2" x14ac:dyDescent="0.25">
      <c r="A15" s="57" t="s">
        <v>16</v>
      </c>
      <c r="B15" s="60" t="s">
        <v>109</v>
      </c>
      <c r="C15" s="60" t="s">
        <v>125</v>
      </c>
    </row>
    <row r="16" spans="1:3" s="59" customFormat="1" ht="13.2" x14ac:dyDescent="0.25">
      <c r="A16" s="57" t="s">
        <v>17</v>
      </c>
      <c r="B16" s="58">
        <f>800+300+100+500</f>
        <v>1700</v>
      </c>
      <c r="C16" s="58">
        <v>0</v>
      </c>
    </row>
    <row r="17" spans="1:3" s="59" customFormat="1" ht="66" x14ac:dyDescent="0.25">
      <c r="A17" s="57" t="s">
        <v>18</v>
      </c>
      <c r="B17" s="60" t="s">
        <v>144</v>
      </c>
      <c r="C17" s="60" t="s">
        <v>145</v>
      </c>
    </row>
    <row r="18" spans="1:3" s="59" customFormat="1" ht="13.2" x14ac:dyDescent="0.25">
      <c r="A18" s="57" t="s">
        <v>19</v>
      </c>
      <c r="B18" s="58">
        <f>150+360+400</f>
        <v>910</v>
      </c>
      <c r="C18" s="58">
        <f>450+150+360+400</f>
        <v>1360</v>
      </c>
    </row>
    <row r="19" spans="1:3" s="59" customFormat="1" ht="13.2" x14ac:dyDescent="0.25">
      <c r="A19" s="57" t="s">
        <v>70</v>
      </c>
      <c r="B19" s="58">
        <v>1102.47</v>
      </c>
      <c r="C19" s="58">
        <f>(41924-41128)/1.21</f>
        <v>657.85123966942149</v>
      </c>
    </row>
    <row r="20" spans="1:3" s="59" customFormat="1" ht="13.2" x14ac:dyDescent="0.25">
      <c r="A20" s="57" t="s">
        <v>20</v>
      </c>
      <c r="B20" s="61">
        <f t="shared" ref="B20:C20" si="0">B19+B18+B16+B14+B13</f>
        <v>36107.47</v>
      </c>
      <c r="C20" s="61">
        <f t="shared" si="0"/>
        <v>36007.85123966942</v>
      </c>
    </row>
    <row r="21" spans="1:3" s="59" customFormat="1" ht="13.2" x14ac:dyDescent="0.25">
      <c r="A21" s="57" t="s">
        <v>21</v>
      </c>
      <c r="B21" s="34">
        <v>0</v>
      </c>
      <c r="C21" s="34">
        <v>0</v>
      </c>
    </row>
    <row r="22" spans="1:3" s="59" customFormat="1" ht="13.2" x14ac:dyDescent="0.25">
      <c r="A22" s="57" t="s">
        <v>22</v>
      </c>
      <c r="B22" s="61">
        <f t="shared" ref="B22:C22" si="1">B20-B21</f>
        <v>36107.47</v>
      </c>
      <c r="C22" s="61">
        <f t="shared" si="1"/>
        <v>36007.85123966942</v>
      </c>
    </row>
    <row r="23" spans="1:3" s="47" customFormat="1" ht="13.2" x14ac:dyDescent="0.25">
      <c r="A23" s="54"/>
      <c r="B23" s="62"/>
      <c r="C23" s="62"/>
    </row>
    <row r="24" spans="1:3" s="50" customFormat="1" ht="13.8" x14ac:dyDescent="0.3">
      <c r="A24" s="48" t="s">
        <v>23</v>
      </c>
      <c r="B24" s="122"/>
      <c r="C24" s="123"/>
    </row>
    <row r="25" spans="1:3" s="47" customFormat="1" ht="13.2" x14ac:dyDescent="0.25">
      <c r="A25" s="51" t="s">
        <v>24</v>
      </c>
      <c r="B25" s="116">
        <v>72</v>
      </c>
      <c r="C25" s="118"/>
    </row>
    <row r="26" spans="1:3" s="47" customFormat="1" ht="13.2" x14ac:dyDescent="0.25">
      <c r="A26" s="51" t="s">
        <v>25</v>
      </c>
      <c r="B26" s="116">
        <v>10000</v>
      </c>
      <c r="C26" s="118"/>
    </row>
    <row r="27" spans="1:3" s="47" customFormat="1" ht="13.2" x14ac:dyDescent="0.25">
      <c r="A27" s="68" t="s">
        <v>78</v>
      </c>
      <c r="B27" s="113">
        <v>0.03</v>
      </c>
      <c r="C27" s="115"/>
    </row>
    <row r="28" spans="1:3" s="47" customFormat="1" ht="13.2" x14ac:dyDescent="0.25">
      <c r="A28" s="68" t="s">
        <v>79</v>
      </c>
      <c r="B28" s="113">
        <f>'Rente opslag'!C4</f>
        <v>0</v>
      </c>
      <c r="C28" s="115"/>
    </row>
    <row r="29" spans="1:3" s="47" customFormat="1" ht="26.4" x14ac:dyDescent="0.25">
      <c r="A29" s="68" t="s">
        <v>80</v>
      </c>
      <c r="B29" s="113">
        <f>B28+B27</f>
        <v>0.03</v>
      </c>
      <c r="C29" s="115"/>
    </row>
    <row r="30" spans="1:3" s="70" customFormat="1" ht="13.2" x14ac:dyDescent="0.2">
      <c r="A30" s="69" t="s">
        <v>131</v>
      </c>
      <c r="B30" s="119">
        <v>0.1</v>
      </c>
      <c r="C30" s="121"/>
    </row>
    <row r="31" spans="1:3" s="47" customFormat="1" ht="13.2" x14ac:dyDescent="0.25">
      <c r="A31" s="51" t="s">
        <v>26</v>
      </c>
      <c r="B31" s="35">
        <v>0</v>
      </c>
      <c r="C31" s="35">
        <v>0</v>
      </c>
    </row>
    <row r="32" spans="1:3" s="47" customFormat="1" ht="13.2" x14ac:dyDescent="0.25">
      <c r="A32" s="51" t="s">
        <v>27</v>
      </c>
      <c r="B32" s="35">
        <v>0</v>
      </c>
      <c r="C32" s="35">
        <v>0</v>
      </c>
    </row>
    <row r="33" spans="1:3" s="47" customFormat="1" ht="13.2" x14ac:dyDescent="0.25">
      <c r="A33" s="51" t="s">
        <v>28</v>
      </c>
      <c r="B33" s="35">
        <v>0</v>
      </c>
      <c r="C33" s="35">
        <v>0</v>
      </c>
    </row>
    <row r="34" spans="1:3" s="70" customFormat="1" ht="13.2" x14ac:dyDescent="0.2">
      <c r="A34" s="69" t="s">
        <v>128</v>
      </c>
      <c r="B34" s="37">
        <v>0</v>
      </c>
      <c r="C34" s="37">
        <v>0</v>
      </c>
    </row>
    <row r="35" spans="1:3" s="47" customFormat="1" ht="13.2" x14ac:dyDescent="0.25">
      <c r="A35" s="54"/>
      <c r="B35" s="71"/>
      <c r="C35" s="71"/>
    </row>
    <row r="36" spans="1:3" s="50" customFormat="1" ht="13.8" x14ac:dyDescent="0.3">
      <c r="A36" s="48" t="s">
        <v>44</v>
      </c>
      <c r="B36" s="72"/>
      <c r="C36" s="72"/>
    </row>
    <row r="37" spans="1:3" s="59" customFormat="1" ht="13.2" x14ac:dyDescent="0.25">
      <c r="A37" s="57" t="s">
        <v>30</v>
      </c>
      <c r="B37" s="39">
        <v>0</v>
      </c>
      <c r="C37" s="39">
        <v>0</v>
      </c>
    </row>
    <row r="38" spans="1:3" s="59" customFormat="1" ht="13.2" x14ac:dyDescent="0.25">
      <c r="A38" s="57" t="s">
        <v>31</v>
      </c>
      <c r="B38" s="40">
        <v>0</v>
      </c>
      <c r="C38" s="40">
        <v>0</v>
      </c>
    </row>
    <row r="39" spans="1:3" s="59" customFormat="1" ht="13.2" x14ac:dyDescent="0.25">
      <c r="A39" s="57" t="s">
        <v>32</v>
      </c>
      <c r="B39" s="39">
        <v>0</v>
      </c>
      <c r="C39" s="39">
        <v>0</v>
      </c>
    </row>
    <row r="40" spans="1:3" s="59" customFormat="1" ht="13.2" x14ac:dyDescent="0.25">
      <c r="A40" s="57" t="s">
        <v>33</v>
      </c>
      <c r="B40" s="39">
        <v>0</v>
      </c>
      <c r="C40" s="39">
        <v>0</v>
      </c>
    </row>
    <row r="41" spans="1:3" s="59" customFormat="1" ht="13.2" x14ac:dyDescent="0.25">
      <c r="A41" s="57" t="s">
        <v>34</v>
      </c>
      <c r="B41" s="39">
        <v>0</v>
      </c>
      <c r="C41" s="39">
        <v>0</v>
      </c>
    </row>
    <row r="42" spans="1:3" s="59" customFormat="1" ht="13.2" x14ac:dyDescent="0.25">
      <c r="A42" s="57" t="s">
        <v>35</v>
      </c>
      <c r="B42" s="39">
        <v>0</v>
      </c>
      <c r="C42" s="39">
        <v>0</v>
      </c>
    </row>
    <row r="43" spans="1:3" s="59" customFormat="1" ht="13.2" x14ac:dyDescent="0.25">
      <c r="A43" s="57" t="s">
        <v>36</v>
      </c>
      <c r="B43" s="58">
        <f>156/3</f>
        <v>52</v>
      </c>
      <c r="C43" s="58">
        <f>185/3</f>
        <v>61.666666666666664</v>
      </c>
    </row>
    <row r="44" spans="1:3" s="59" customFormat="1" ht="13.2" x14ac:dyDescent="0.25">
      <c r="A44" s="57" t="s">
        <v>127</v>
      </c>
      <c r="B44" s="58">
        <v>8</v>
      </c>
      <c r="C44" s="58">
        <v>8</v>
      </c>
    </row>
    <row r="45" spans="1:3" s="59" customFormat="1" ht="13.2" x14ac:dyDescent="0.25">
      <c r="A45" s="57" t="s">
        <v>38</v>
      </c>
      <c r="B45" s="39">
        <v>0</v>
      </c>
      <c r="C45" s="39">
        <v>0</v>
      </c>
    </row>
    <row r="46" spans="1:3" s="59" customFormat="1" ht="13.2" x14ac:dyDescent="0.25">
      <c r="A46" s="68" t="s">
        <v>71</v>
      </c>
      <c r="B46" s="39">
        <v>0</v>
      </c>
      <c r="C46" s="39">
        <v>0</v>
      </c>
    </row>
    <row r="47" spans="1:3" s="59" customFormat="1" ht="13.2" x14ac:dyDescent="0.25">
      <c r="A47" s="57" t="s">
        <v>39</v>
      </c>
      <c r="B47" s="39">
        <v>0</v>
      </c>
      <c r="C47" s="39">
        <v>0</v>
      </c>
    </row>
    <row r="48" spans="1:3" s="59" customFormat="1" ht="13.2" x14ac:dyDescent="0.25">
      <c r="A48" s="68" t="s">
        <v>40</v>
      </c>
      <c r="B48" s="41">
        <v>0</v>
      </c>
      <c r="C48" s="41">
        <v>0</v>
      </c>
    </row>
    <row r="49" spans="1:3" s="59" customFormat="1" ht="54" customHeight="1" x14ac:dyDescent="0.25">
      <c r="A49" s="68" t="s">
        <v>41</v>
      </c>
      <c r="B49" s="110"/>
      <c r="C49" s="111"/>
    </row>
    <row r="50" spans="1:3" s="70" customFormat="1" ht="13.2" x14ac:dyDescent="0.2">
      <c r="A50" s="73" t="s">
        <v>129</v>
      </c>
      <c r="B50" s="74">
        <f>(B26*B30*B34)/12</f>
        <v>0</v>
      </c>
      <c r="C50" s="74">
        <f>(B26*B30*C34)/12</f>
        <v>0</v>
      </c>
    </row>
    <row r="51" spans="1:3" s="47" customFormat="1" ht="13.2" x14ac:dyDescent="0.25">
      <c r="A51" s="54"/>
      <c r="B51" s="62"/>
      <c r="C51" s="62"/>
    </row>
    <row r="52" spans="1:3" s="50" customFormat="1" ht="13.8" x14ac:dyDescent="0.3">
      <c r="A52" s="75" t="s">
        <v>130</v>
      </c>
      <c r="B52" s="76">
        <f>SUM(B37:B50)</f>
        <v>60</v>
      </c>
      <c r="C52" s="76">
        <f>SUM(C37:C50)</f>
        <v>69.666666666666657</v>
      </c>
    </row>
    <row r="53" spans="1:3" s="47" customFormat="1" ht="13.2" x14ac:dyDescent="0.25">
      <c r="A53" s="54"/>
      <c r="B53" s="62"/>
      <c r="C53" s="62"/>
    </row>
    <row r="54" spans="1:3" s="78" customFormat="1" ht="51" customHeight="1" x14ac:dyDescent="0.25">
      <c r="A54" s="104" t="s">
        <v>72</v>
      </c>
      <c r="B54" s="105"/>
      <c r="C54" s="105"/>
    </row>
    <row r="55" spans="1:3" x14ac:dyDescent="0.3">
      <c r="A55" s="79" t="s">
        <v>29</v>
      </c>
    </row>
    <row r="56" spans="1:3" x14ac:dyDescent="0.3">
      <c r="A56" s="79"/>
    </row>
    <row r="57" spans="1:3" x14ac:dyDescent="0.3">
      <c r="A57" s="79" t="s">
        <v>29</v>
      </c>
    </row>
    <row r="58" spans="1:3" x14ac:dyDescent="0.3">
      <c r="A58" s="79"/>
    </row>
    <row r="59" spans="1:3" x14ac:dyDescent="0.3">
      <c r="A59" s="79"/>
    </row>
    <row r="60" spans="1:3" x14ac:dyDescent="0.3">
      <c r="A60" s="79"/>
    </row>
    <row r="61" spans="1:3" x14ac:dyDescent="0.3">
      <c r="A61" s="79"/>
    </row>
    <row r="62" spans="1:3" x14ac:dyDescent="0.3">
      <c r="A62" s="79"/>
    </row>
    <row r="63" spans="1:3" x14ac:dyDescent="0.3">
      <c r="A63" s="79"/>
    </row>
    <row r="64" spans="1:3"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81"/>
    </row>
    <row r="76" spans="1:1" x14ac:dyDescent="0.3">
      <c r="A76" s="81"/>
    </row>
    <row r="77" spans="1:1" x14ac:dyDescent="0.3">
      <c r="A77" s="81"/>
    </row>
    <row r="78" spans="1:1" x14ac:dyDescent="0.3">
      <c r="A78" s="81"/>
    </row>
    <row r="79" spans="1:1" x14ac:dyDescent="0.3">
      <c r="A79" s="81"/>
    </row>
    <row r="80" spans="1:1" x14ac:dyDescent="0.3">
      <c r="A80" s="81"/>
    </row>
    <row r="81" spans="1:1" x14ac:dyDescent="0.3">
      <c r="A81" s="81"/>
    </row>
    <row r="82" spans="1:1" x14ac:dyDescent="0.3">
      <c r="A82" s="81"/>
    </row>
    <row r="83" spans="1:1" x14ac:dyDescent="0.3">
      <c r="A83" s="81"/>
    </row>
    <row r="84" spans="1:1" x14ac:dyDescent="0.3">
      <c r="A84" s="81"/>
    </row>
    <row r="85" spans="1:1" x14ac:dyDescent="0.3">
      <c r="A85" s="81"/>
    </row>
    <row r="86" spans="1:1" x14ac:dyDescent="0.3">
      <c r="A86" s="81"/>
    </row>
    <row r="87" spans="1:1" x14ac:dyDescent="0.3">
      <c r="A87" s="81"/>
    </row>
    <row r="88" spans="1:1" x14ac:dyDescent="0.3">
      <c r="A88" s="81"/>
    </row>
    <row r="89" spans="1:1" x14ac:dyDescent="0.3">
      <c r="A89" s="81"/>
    </row>
    <row r="90" spans="1:1" x14ac:dyDescent="0.3">
      <c r="A90" s="81"/>
    </row>
    <row r="91" spans="1:1" x14ac:dyDescent="0.3">
      <c r="A91" s="81"/>
    </row>
    <row r="92" spans="1:1" x14ac:dyDescent="0.3">
      <c r="A92" s="81"/>
    </row>
    <row r="93" spans="1:1" x14ac:dyDescent="0.3">
      <c r="A93" s="81"/>
    </row>
    <row r="94" spans="1:1" x14ac:dyDescent="0.3">
      <c r="A94" s="81"/>
    </row>
    <row r="95" spans="1:1" x14ac:dyDescent="0.3">
      <c r="A95" s="81"/>
    </row>
    <row r="96" spans="1:1" x14ac:dyDescent="0.3">
      <c r="A96" s="81"/>
    </row>
    <row r="97" spans="1:1" x14ac:dyDescent="0.3">
      <c r="A97" s="81"/>
    </row>
    <row r="98" spans="1:1" x14ac:dyDescent="0.3">
      <c r="A98" s="81"/>
    </row>
    <row r="99" spans="1:1" x14ac:dyDescent="0.3">
      <c r="A99" s="81"/>
    </row>
    <row r="100" spans="1:1" x14ac:dyDescent="0.3">
      <c r="A100" s="81"/>
    </row>
    <row r="101" spans="1:1" x14ac:dyDescent="0.3">
      <c r="A101" s="81"/>
    </row>
    <row r="102" spans="1:1" x14ac:dyDescent="0.3">
      <c r="A102" s="81"/>
    </row>
    <row r="103" spans="1:1" x14ac:dyDescent="0.3">
      <c r="A103" s="81"/>
    </row>
    <row r="104" spans="1:1" x14ac:dyDescent="0.3">
      <c r="A104" s="81"/>
    </row>
    <row r="105" spans="1:1" x14ac:dyDescent="0.3">
      <c r="A105" s="81"/>
    </row>
    <row r="106" spans="1:1" x14ac:dyDescent="0.3">
      <c r="A106" s="81"/>
    </row>
    <row r="107" spans="1:1" x14ac:dyDescent="0.3">
      <c r="A107" s="81"/>
    </row>
    <row r="108" spans="1:1" x14ac:dyDescent="0.3">
      <c r="A108" s="81"/>
    </row>
    <row r="109" spans="1:1" x14ac:dyDescent="0.3">
      <c r="A109" s="81"/>
    </row>
    <row r="110" spans="1:1" x14ac:dyDescent="0.3">
      <c r="A110" s="81"/>
    </row>
    <row r="111" spans="1:1" ht="69" x14ac:dyDescent="0.3">
      <c r="A111" s="81" t="s">
        <v>73</v>
      </c>
    </row>
    <row r="112" spans="1:1" x14ac:dyDescent="0.3">
      <c r="A112" s="81"/>
    </row>
    <row r="113" spans="1:1" x14ac:dyDescent="0.3">
      <c r="A113" s="81"/>
    </row>
    <row r="114" spans="1:1" x14ac:dyDescent="0.3">
      <c r="A114" s="81"/>
    </row>
    <row r="115" spans="1:1" x14ac:dyDescent="0.3">
      <c r="A115" s="81"/>
    </row>
    <row r="116" spans="1:1" x14ac:dyDescent="0.3">
      <c r="A116" s="81"/>
    </row>
    <row r="117" spans="1:1" x14ac:dyDescent="0.3">
      <c r="A117" s="81"/>
    </row>
    <row r="118" spans="1:1" x14ac:dyDescent="0.3">
      <c r="A118" s="81"/>
    </row>
    <row r="119" spans="1:1" x14ac:dyDescent="0.3">
      <c r="A119" s="81"/>
    </row>
    <row r="120" spans="1:1" x14ac:dyDescent="0.3">
      <c r="A120" s="81"/>
    </row>
    <row r="121" spans="1:1" x14ac:dyDescent="0.3">
      <c r="A121" s="81"/>
    </row>
    <row r="122" spans="1:1" x14ac:dyDescent="0.3">
      <c r="A122" s="81"/>
    </row>
    <row r="123" spans="1:1" x14ac:dyDescent="0.3">
      <c r="A123" s="81"/>
    </row>
    <row r="124" spans="1:1" x14ac:dyDescent="0.3">
      <c r="A124" s="81"/>
    </row>
    <row r="125" spans="1:1" x14ac:dyDescent="0.3">
      <c r="A125" s="81"/>
    </row>
    <row r="126" spans="1:1" x14ac:dyDescent="0.3">
      <c r="A126" s="81"/>
    </row>
    <row r="127" spans="1:1" x14ac:dyDescent="0.3">
      <c r="A127" s="81"/>
    </row>
    <row r="128" spans="1:1" x14ac:dyDescent="0.3">
      <c r="A128" s="81"/>
    </row>
    <row r="129" spans="1:1" x14ac:dyDescent="0.3">
      <c r="A129" s="81"/>
    </row>
    <row r="130" spans="1:1" x14ac:dyDescent="0.3">
      <c r="A130" s="81"/>
    </row>
    <row r="131" spans="1:1" x14ac:dyDescent="0.3">
      <c r="A131" s="81"/>
    </row>
    <row r="132" spans="1:1" x14ac:dyDescent="0.3">
      <c r="A132" s="81"/>
    </row>
    <row r="133" spans="1:1" x14ac:dyDescent="0.3">
      <c r="A133" s="81"/>
    </row>
    <row r="134" spans="1:1" x14ac:dyDescent="0.3">
      <c r="A134" s="81"/>
    </row>
    <row r="135" spans="1:1" x14ac:dyDescent="0.3">
      <c r="A135" s="81"/>
    </row>
    <row r="136" spans="1:1" x14ac:dyDescent="0.3">
      <c r="A136" s="81"/>
    </row>
    <row r="137" spans="1:1" x14ac:dyDescent="0.3">
      <c r="A137" s="81"/>
    </row>
    <row r="138" spans="1:1" x14ac:dyDescent="0.3">
      <c r="A138" s="81"/>
    </row>
    <row r="139" spans="1:1" x14ac:dyDescent="0.3">
      <c r="A139" s="81"/>
    </row>
    <row r="140" spans="1:1" x14ac:dyDescent="0.3">
      <c r="A140" s="81"/>
    </row>
    <row r="141" spans="1:1" x14ac:dyDescent="0.3">
      <c r="A141" s="81"/>
    </row>
    <row r="142" spans="1:1" x14ac:dyDescent="0.3">
      <c r="A142" s="81"/>
    </row>
    <row r="143" spans="1:1" x14ac:dyDescent="0.3">
      <c r="A143" s="81"/>
    </row>
    <row r="144" spans="1:1" x14ac:dyDescent="0.3">
      <c r="A144" s="81"/>
    </row>
    <row r="145" spans="1:1" x14ac:dyDescent="0.3">
      <c r="A145" s="81"/>
    </row>
    <row r="146" spans="1:1" x14ac:dyDescent="0.3">
      <c r="A146" s="81"/>
    </row>
    <row r="147" spans="1:1" x14ac:dyDescent="0.3">
      <c r="A147" s="81"/>
    </row>
    <row r="148" spans="1:1" x14ac:dyDescent="0.3">
      <c r="A148" s="81"/>
    </row>
    <row r="149" spans="1:1" x14ac:dyDescent="0.3">
      <c r="A149" s="81"/>
    </row>
    <row r="150" spans="1:1" x14ac:dyDescent="0.3">
      <c r="A150" s="81"/>
    </row>
    <row r="151" spans="1:1" x14ac:dyDescent="0.3">
      <c r="A151" s="81"/>
    </row>
    <row r="152" spans="1:1" x14ac:dyDescent="0.3">
      <c r="A152" s="81"/>
    </row>
    <row r="153" spans="1:1" x14ac:dyDescent="0.3">
      <c r="A153" s="81"/>
    </row>
    <row r="154" spans="1:1" x14ac:dyDescent="0.3">
      <c r="A154" s="81"/>
    </row>
    <row r="155" spans="1:1" x14ac:dyDescent="0.3">
      <c r="A155" s="81"/>
    </row>
    <row r="156" spans="1:1" x14ac:dyDescent="0.3">
      <c r="A156" s="81"/>
    </row>
    <row r="157" spans="1:1" x14ac:dyDescent="0.3">
      <c r="A157" s="81"/>
    </row>
    <row r="158" spans="1:1" x14ac:dyDescent="0.3">
      <c r="A158" s="81"/>
    </row>
    <row r="159" spans="1:1" x14ac:dyDescent="0.3">
      <c r="A159" s="81"/>
    </row>
    <row r="160" spans="1:1" x14ac:dyDescent="0.3">
      <c r="A160" s="81"/>
    </row>
    <row r="161" spans="1:1" x14ac:dyDescent="0.3">
      <c r="A161" s="81"/>
    </row>
    <row r="162" spans="1:1" x14ac:dyDescent="0.3">
      <c r="A162" s="81"/>
    </row>
    <row r="163" spans="1:1" x14ac:dyDescent="0.3">
      <c r="A163" s="81"/>
    </row>
    <row r="164" spans="1:1" x14ac:dyDescent="0.3">
      <c r="A164" s="81"/>
    </row>
    <row r="165" spans="1:1" x14ac:dyDescent="0.3">
      <c r="A165" s="81"/>
    </row>
    <row r="166" spans="1:1" x14ac:dyDescent="0.3">
      <c r="A166" s="81"/>
    </row>
    <row r="167" spans="1:1" x14ac:dyDescent="0.3">
      <c r="A167" s="81"/>
    </row>
    <row r="168" spans="1:1" x14ac:dyDescent="0.3">
      <c r="A168" s="81"/>
    </row>
    <row r="169" spans="1:1" x14ac:dyDescent="0.3">
      <c r="A169" s="81"/>
    </row>
    <row r="170" spans="1:1" x14ac:dyDescent="0.3">
      <c r="A170" s="81"/>
    </row>
    <row r="171" spans="1:1" x14ac:dyDescent="0.3">
      <c r="A171" s="81"/>
    </row>
    <row r="172" spans="1:1" x14ac:dyDescent="0.3">
      <c r="A172" s="81"/>
    </row>
    <row r="173" spans="1:1" x14ac:dyDescent="0.3">
      <c r="A173" s="81"/>
    </row>
    <row r="174" spans="1:1" x14ac:dyDescent="0.3">
      <c r="A174" s="81"/>
    </row>
    <row r="175" spans="1:1" x14ac:dyDescent="0.3">
      <c r="A175" s="81"/>
    </row>
    <row r="176" spans="1:1" x14ac:dyDescent="0.3">
      <c r="A176" s="81"/>
    </row>
    <row r="177" spans="1:1" x14ac:dyDescent="0.3">
      <c r="A177" s="81"/>
    </row>
    <row r="178" spans="1:1" x14ac:dyDescent="0.3">
      <c r="A178" s="81"/>
    </row>
    <row r="179" spans="1:1" x14ac:dyDescent="0.3">
      <c r="A179" s="81"/>
    </row>
    <row r="180" spans="1:1" x14ac:dyDescent="0.3">
      <c r="A180" s="81"/>
    </row>
    <row r="181" spans="1:1" x14ac:dyDescent="0.3">
      <c r="A181" s="81"/>
    </row>
    <row r="182" spans="1:1" x14ac:dyDescent="0.3">
      <c r="A182" s="81"/>
    </row>
    <row r="183" spans="1:1" x14ac:dyDescent="0.3">
      <c r="A183" s="81"/>
    </row>
    <row r="184" spans="1:1" x14ac:dyDescent="0.3">
      <c r="A184" s="81"/>
    </row>
    <row r="185" spans="1:1" x14ac:dyDescent="0.3">
      <c r="A185" s="81"/>
    </row>
    <row r="186" spans="1:1" x14ac:dyDescent="0.3">
      <c r="A186" s="81"/>
    </row>
    <row r="187" spans="1:1" x14ac:dyDescent="0.3">
      <c r="A187" s="81"/>
    </row>
    <row r="188" spans="1:1" x14ac:dyDescent="0.3">
      <c r="A188" s="81"/>
    </row>
    <row r="189" spans="1:1" x14ac:dyDescent="0.3">
      <c r="A189" s="81"/>
    </row>
    <row r="190" spans="1:1" x14ac:dyDescent="0.3">
      <c r="A190" s="81"/>
    </row>
    <row r="191" spans="1:1" x14ac:dyDescent="0.3">
      <c r="A191" s="81"/>
    </row>
    <row r="192" spans="1:1" x14ac:dyDescent="0.3">
      <c r="A192" s="81"/>
    </row>
    <row r="193" spans="1:1" x14ac:dyDescent="0.3">
      <c r="A193" s="81"/>
    </row>
    <row r="194" spans="1:1" x14ac:dyDescent="0.3">
      <c r="A194" s="81"/>
    </row>
    <row r="195" spans="1:1" x14ac:dyDescent="0.3">
      <c r="A195" s="81"/>
    </row>
    <row r="196" spans="1:1" x14ac:dyDescent="0.3">
      <c r="A196" s="81"/>
    </row>
    <row r="197" spans="1:1" x14ac:dyDescent="0.3">
      <c r="A197" s="81"/>
    </row>
    <row r="198" spans="1:1" x14ac:dyDescent="0.3">
      <c r="A198" s="81"/>
    </row>
    <row r="199" spans="1:1" x14ac:dyDescent="0.3">
      <c r="A199" s="81"/>
    </row>
    <row r="200" spans="1:1" x14ac:dyDescent="0.3">
      <c r="A200" s="81"/>
    </row>
    <row r="201" spans="1:1" x14ac:dyDescent="0.3">
      <c r="A201" s="81"/>
    </row>
    <row r="202" spans="1:1" x14ac:dyDescent="0.3">
      <c r="A202" s="81"/>
    </row>
    <row r="203" spans="1:1" x14ac:dyDescent="0.3">
      <c r="A203" s="81"/>
    </row>
    <row r="204" spans="1:1" x14ac:dyDescent="0.3">
      <c r="A204" s="81"/>
    </row>
    <row r="205" spans="1:1" x14ac:dyDescent="0.3">
      <c r="A205" s="81"/>
    </row>
    <row r="206" spans="1:1" x14ac:dyDescent="0.3">
      <c r="A206" s="81"/>
    </row>
    <row r="207" spans="1:1" x14ac:dyDescent="0.3">
      <c r="A207" s="81"/>
    </row>
    <row r="208" spans="1:1" x14ac:dyDescent="0.3">
      <c r="A208" s="81"/>
    </row>
    <row r="209" spans="1:1" x14ac:dyDescent="0.3">
      <c r="A209" s="81"/>
    </row>
    <row r="210" spans="1:1" x14ac:dyDescent="0.3">
      <c r="A210" s="81"/>
    </row>
    <row r="211" spans="1:1" x14ac:dyDescent="0.3">
      <c r="A211" s="81"/>
    </row>
    <row r="212" spans="1:1" x14ac:dyDescent="0.3">
      <c r="A212" s="81"/>
    </row>
    <row r="213" spans="1:1" x14ac:dyDescent="0.3">
      <c r="A213" s="81"/>
    </row>
    <row r="214" spans="1:1" x14ac:dyDescent="0.3">
      <c r="A214" s="81"/>
    </row>
    <row r="215" spans="1:1" x14ac:dyDescent="0.3">
      <c r="A215" s="81"/>
    </row>
    <row r="216" spans="1:1" x14ac:dyDescent="0.3">
      <c r="A216" s="81"/>
    </row>
    <row r="217" spans="1:1" x14ac:dyDescent="0.3">
      <c r="A217" s="81"/>
    </row>
    <row r="218" spans="1:1" x14ac:dyDescent="0.3">
      <c r="A218" s="81"/>
    </row>
    <row r="219" spans="1:1" x14ac:dyDescent="0.3">
      <c r="A219" s="81"/>
    </row>
    <row r="220" spans="1:1" x14ac:dyDescent="0.3">
      <c r="A220" s="81"/>
    </row>
    <row r="221" spans="1:1" x14ac:dyDescent="0.3">
      <c r="A221" s="81"/>
    </row>
    <row r="222" spans="1:1" x14ac:dyDescent="0.3">
      <c r="A222" s="81"/>
    </row>
    <row r="223" spans="1:1" x14ac:dyDescent="0.3">
      <c r="A223" s="81"/>
    </row>
    <row r="224" spans="1:1" x14ac:dyDescent="0.3">
      <c r="A224" s="81"/>
    </row>
    <row r="225" spans="1:1" x14ac:dyDescent="0.3">
      <c r="A225" s="81"/>
    </row>
    <row r="226" spans="1:1" x14ac:dyDescent="0.3">
      <c r="A226" s="81"/>
    </row>
    <row r="227" spans="1:1" x14ac:dyDescent="0.3">
      <c r="A227" s="81"/>
    </row>
    <row r="228" spans="1:1" x14ac:dyDescent="0.3">
      <c r="A228" s="81"/>
    </row>
    <row r="229" spans="1:1" x14ac:dyDescent="0.3">
      <c r="A229" s="81"/>
    </row>
    <row r="230" spans="1:1" x14ac:dyDescent="0.3">
      <c r="A230" s="81"/>
    </row>
    <row r="231" spans="1:1" x14ac:dyDescent="0.3">
      <c r="A231" s="81"/>
    </row>
    <row r="232" spans="1:1" x14ac:dyDescent="0.3">
      <c r="A232" s="81"/>
    </row>
    <row r="233" spans="1:1" x14ac:dyDescent="0.3">
      <c r="A233" s="81"/>
    </row>
    <row r="234" spans="1:1" x14ac:dyDescent="0.3">
      <c r="A234" s="81"/>
    </row>
    <row r="235" spans="1:1" x14ac:dyDescent="0.3">
      <c r="A235" s="81"/>
    </row>
    <row r="236" spans="1:1" x14ac:dyDescent="0.3">
      <c r="A236" s="81"/>
    </row>
    <row r="237" spans="1:1" x14ac:dyDescent="0.3">
      <c r="A237" s="81"/>
    </row>
    <row r="238" spans="1:1" x14ac:dyDescent="0.3">
      <c r="A238" s="81"/>
    </row>
    <row r="239" spans="1:1" x14ac:dyDescent="0.3">
      <c r="A239" s="81"/>
    </row>
    <row r="240" spans="1:1" x14ac:dyDescent="0.3">
      <c r="A240" s="81"/>
    </row>
    <row r="241" spans="1:1" x14ac:dyDescent="0.3">
      <c r="A241" s="81"/>
    </row>
    <row r="242" spans="1:1" x14ac:dyDescent="0.3">
      <c r="A242" s="81"/>
    </row>
    <row r="243" spans="1:1" x14ac:dyDescent="0.3">
      <c r="A243" s="81"/>
    </row>
    <row r="244" spans="1:1" x14ac:dyDescent="0.3">
      <c r="A244" s="81"/>
    </row>
    <row r="245" spans="1:1" x14ac:dyDescent="0.3">
      <c r="A245" s="81"/>
    </row>
    <row r="246" spans="1:1" x14ac:dyDescent="0.3">
      <c r="A246" s="81"/>
    </row>
    <row r="247" spans="1:1" x14ac:dyDescent="0.3">
      <c r="A247" s="81"/>
    </row>
    <row r="248" spans="1:1" x14ac:dyDescent="0.3">
      <c r="A248" s="81"/>
    </row>
    <row r="249" spans="1:1" x14ac:dyDescent="0.3">
      <c r="A249" s="81"/>
    </row>
  </sheetData>
  <sheetProtection algorithmName="SHA-512" hashValue="Slt30LWt1hRZZiQQr9eJn1mipoyZWEXheY5mDPG5PZXS7DkLBioE76OUldTGuzP826zBJ+0vk8VWpdi+nRiWFw==" saltValue="a9D/UaUA47WT7gnbGqwjAw==" spinCount="100000" sheet="1" selectLockedCells="1"/>
  <mergeCells count="13">
    <mergeCell ref="A54:C54"/>
    <mergeCell ref="B1:C1"/>
    <mergeCell ref="A2:B2"/>
    <mergeCell ref="B7:C7"/>
    <mergeCell ref="B8:C8"/>
    <mergeCell ref="B24:C24"/>
    <mergeCell ref="B25:C25"/>
    <mergeCell ref="B26:C26"/>
    <mergeCell ref="B27:C27"/>
    <mergeCell ref="B28:C28"/>
    <mergeCell ref="B29:C29"/>
    <mergeCell ref="B49:C49"/>
    <mergeCell ref="B30:C30"/>
  </mergeCells>
  <phoneticPr fontId="46" type="noConversion"/>
  <pageMargins left="0.23622047244094491" right="0.23622047244094491" top="0.74803149606299213" bottom="0.74803149606299213" header="0.31496062992125984" footer="0.31496062992125984"/>
  <pageSetup paperSize="9" scale="89" fitToHeight="2" orientation="landscape" r:id="rId1"/>
  <headerFooter>
    <oddFooter>&amp;L&amp;"Century Gothic,Standaard"&amp;8&amp;F
&amp;D&amp;C&amp;"Century Gothic,Standaard"&amp;8Pagina &amp;P van &amp;N</oddFooter>
  </headerFooter>
  <rowBreaks count="1" manualBreakCount="1">
    <brk id="23"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04AB4-1D46-4F82-9D11-AA13DCDBBD2D}">
  <dimension ref="A1:C249"/>
  <sheetViews>
    <sheetView showGridLines="0" zoomScaleNormal="100" workbookViewId="0">
      <pane xSplit="1" ySplit="3" topLeftCell="B23" activePane="bottomRight" state="frozen"/>
      <selection activeCell="C4" sqref="C4"/>
      <selection pane="topRight" activeCell="C4" sqref="C4"/>
      <selection pane="bottomLeft" activeCell="C4" sqref="C4"/>
      <selection pane="bottomRight" activeCell="C4" sqref="C4"/>
    </sheetView>
  </sheetViews>
  <sheetFormatPr defaultColWidth="9.109375" defaultRowHeight="14.4" x14ac:dyDescent="0.3"/>
  <cols>
    <col min="1" max="1" width="59.33203125" style="82" customWidth="1"/>
    <col min="2" max="2" width="47.44140625" style="80" customWidth="1"/>
    <col min="3" max="3" width="47.33203125" style="80" customWidth="1"/>
    <col min="4" max="16384" width="9.109375" style="80"/>
  </cols>
  <sheetData>
    <row r="1" spans="1:3" s="45" customFormat="1" ht="15.6" x14ac:dyDescent="0.3">
      <c r="A1" s="43" t="s">
        <v>7</v>
      </c>
      <c r="B1" s="128" t="s">
        <v>119</v>
      </c>
      <c r="C1" s="128"/>
    </row>
    <row r="2" spans="1:3" s="47" customFormat="1" ht="12" x14ac:dyDescent="0.25">
      <c r="A2" s="106" t="s">
        <v>8</v>
      </c>
      <c r="B2" s="106"/>
    </row>
    <row r="3" spans="1:3" s="50" customFormat="1" ht="13.8" x14ac:dyDescent="0.3">
      <c r="A3" s="48" t="s">
        <v>9</v>
      </c>
      <c r="B3" s="49" t="s">
        <v>62</v>
      </c>
      <c r="C3" s="49" t="s">
        <v>63</v>
      </c>
    </row>
    <row r="4" spans="1:3" s="47" customFormat="1" ht="13.2" x14ac:dyDescent="0.25">
      <c r="A4" s="51" t="s">
        <v>0</v>
      </c>
      <c r="B4" s="52" t="s">
        <v>122</v>
      </c>
      <c r="C4" s="52" t="s">
        <v>3</v>
      </c>
    </row>
    <row r="5" spans="1:3" s="47" customFormat="1" ht="13.2" x14ac:dyDescent="0.25">
      <c r="A5" s="51" t="s">
        <v>1</v>
      </c>
      <c r="B5" s="52" t="s">
        <v>123</v>
      </c>
      <c r="C5" s="52" t="s">
        <v>132</v>
      </c>
    </row>
    <row r="6" spans="1:3" s="47" customFormat="1" ht="26.4" x14ac:dyDescent="0.25">
      <c r="A6" s="51" t="s">
        <v>2</v>
      </c>
      <c r="B6" s="52" t="s">
        <v>124</v>
      </c>
      <c r="C6" s="88" t="s">
        <v>134</v>
      </c>
    </row>
    <row r="7" spans="1:3" s="47" customFormat="1" ht="13.2" x14ac:dyDescent="0.25">
      <c r="A7" s="51" t="s">
        <v>10</v>
      </c>
      <c r="B7" s="107" t="s">
        <v>106</v>
      </c>
      <c r="C7" s="109"/>
    </row>
    <row r="8" spans="1:3" s="47" customFormat="1" ht="13.2" x14ac:dyDescent="0.25">
      <c r="A8" s="51" t="s">
        <v>11</v>
      </c>
      <c r="B8" s="107" t="s">
        <v>12</v>
      </c>
      <c r="C8" s="109"/>
    </row>
    <row r="9" spans="1:3" s="47" customFormat="1" ht="18" customHeight="1" x14ac:dyDescent="0.25">
      <c r="A9" s="51" t="s">
        <v>68</v>
      </c>
      <c r="B9" s="53">
        <v>2357</v>
      </c>
      <c r="C9" s="53">
        <v>2076</v>
      </c>
    </row>
    <row r="10" spans="1:3" s="47" customFormat="1" ht="13.2" x14ac:dyDescent="0.25">
      <c r="A10" s="54"/>
      <c r="B10" s="55"/>
      <c r="C10" s="55"/>
    </row>
    <row r="11" spans="1:3" s="50" customFormat="1" ht="13.8" x14ac:dyDescent="0.3">
      <c r="A11" s="48" t="s">
        <v>13</v>
      </c>
      <c r="B11" s="56"/>
      <c r="C11" s="56"/>
    </row>
    <row r="12" spans="1:3" s="59" customFormat="1" ht="26.4" x14ac:dyDescent="0.25">
      <c r="A12" s="57" t="s">
        <v>14</v>
      </c>
      <c r="B12" s="58">
        <f>(B13*1.21)+B14</f>
        <v>56373.9</v>
      </c>
      <c r="C12" s="58">
        <f>(C13*1.21)+C14</f>
        <v>56978.9</v>
      </c>
    </row>
    <row r="13" spans="1:3" s="59" customFormat="1" ht="13.2" x14ac:dyDescent="0.25">
      <c r="A13" s="57" t="s">
        <v>15</v>
      </c>
      <c r="B13" s="58">
        <v>46590</v>
      </c>
      <c r="C13" s="58">
        <v>47090</v>
      </c>
    </row>
    <row r="14" spans="1:3" s="59" customFormat="1" ht="13.2" x14ac:dyDescent="0.25">
      <c r="A14" s="57" t="s">
        <v>46</v>
      </c>
      <c r="B14" s="58">
        <v>0</v>
      </c>
      <c r="C14" s="58">
        <v>0</v>
      </c>
    </row>
    <row r="15" spans="1:3" s="59" customFormat="1" ht="184.8" x14ac:dyDescent="0.25">
      <c r="A15" s="57" t="s">
        <v>16</v>
      </c>
      <c r="B15" s="60" t="s">
        <v>142</v>
      </c>
      <c r="C15" s="60" t="s">
        <v>133</v>
      </c>
    </row>
    <row r="16" spans="1:3" s="59" customFormat="1" ht="13.2" x14ac:dyDescent="0.25">
      <c r="A16" s="57" t="s">
        <v>17</v>
      </c>
      <c r="B16" s="58">
        <f>170+680+200+30+100+110+80+170+170+300+20</f>
        <v>2030</v>
      </c>
      <c r="C16" s="58">
        <f>700+75-50+350+600+100+150+450+650</f>
        <v>3025</v>
      </c>
    </row>
    <row r="17" spans="1:3" s="59" customFormat="1" ht="158.4" x14ac:dyDescent="0.25">
      <c r="A17" s="57" t="s">
        <v>18</v>
      </c>
      <c r="B17" s="60" t="s">
        <v>143</v>
      </c>
      <c r="C17" s="60" t="s">
        <v>143</v>
      </c>
    </row>
    <row r="18" spans="1:3" s="59" customFormat="1" ht="13.2" x14ac:dyDescent="0.25">
      <c r="A18" s="57" t="s">
        <v>19</v>
      </c>
      <c r="B18" s="58">
        <f>8000+150+360+400</f>
        <v>8910</v>
      </c>
      <c r="C18" s="58">
        <f>B18</f>
        <v>8910</v>
      </c>
    </row>
    <row r="19" spans="1:3" s="59" customFormat="1" ht="13.2" x14ac:dyDescent="0.25">
      <c r="A19" s="57" t="s">
        <v>70</v>
      </c>
      <c r="B19" s="58">
        <v>1180</v>
      </c>
      <c r="C19" s="58">
        <f>1295+64.05+62.19</f>
        <v>1421.24</v>
      </c>
    </row>
    <row r="20" spans="1:3" s="59" customFormat="1" ht="13.2" x14ac:dyDescent="0.25">
      <c r="A20" s="57" t="s">
        <v>20</v>
      </c>
      <c r="B20" s="61">
        <f t="shared" ref="B20:C20" si="0">B19+B18+B16+B14+B13</f>
        <v>58710</v>
      </c>
      <c r="C20" s="61">
        <f t="shared" si="0"/>
        <v>60446.239999999998</v>
      </c>
    </row>
    <row r="21" spans="1:3" s="59" customFormat="1" ht="13.2" x14ac:dyDescent="0.25">
      <c r="A21" s="57" t="s">
        <v>21</v>
      </c>
      <c r="B21" s="34">
        <v>0</v>
      </c>
      <c r="C21" s="34">
        <v>0</v>
      </c>
    </row>
    <row r="22" spans="1:3" s="59" customFormat="1" ht="13.2" x14ac:dyDescent="0.25">
      <c r="A22" s="57" t="s">
        <v>22</v>
      </c>
      <c r="B22" s="61">
        <f t="shared" ref="B22:C22" si="1">B20-B21</f>
        <v>58710</v>
      </c>
      <c r="C22" s="61">
        <f t="shared" si="1"/>
        <v>60446.239999999998</v>
      </c>
    </row>
    <row r="23" spans="1:3" s="47" customFormat="1" ht="13.2" x14ac:dyDescent="0.25">
      <c r="A23" s="54"/>
      <c r="B23" s="62"/>
      <c r="C23" s="62"/>
    </row>
    <row r="24" spans="1:3" s="50" customFormat="1" ht="13.8" x14ac:dyDescent="0.3">
      <c r="A24" s="48" t="s">
        <v>23</v>
      </c>
      <c r="B24" s="49"/>
      <c r="C24" s="49"/>
    </row>
    <row r="25" spans="1:3" s="47" customFormat="1" ht="13.2" x14ac:dyDescent="0.25">
      <c r="A25" s="51" t="s">
        <v>24</v>
      </c>
      <c r="B25" s="116">
        <v>72</v>
      </c>
      <c r="C25" s="118"/>
    </row>
    <row r="26" spans="1:3" s="47" customFormat="1" ht="13.2" x14ac:dyDescent="0.25">
      <c r="A26" s="51" t="s">
        <v>25</v>
      </c>
      <c r="B26" s="116">
        <v>10000</v>
      </c>
      <c r="C26" s="118"/>
    </row>
    <row r="27" spans="1:3" s="47" customFormat="1" ht="13.2" x14ac:dyDescent="0.25">
      <c r="A27" s="68" t="s">
        <v>78</v>
      </c>
      <c r="B27" s="125">
        <v>0.03</v>
      </c>
      <c r="C27" s="125"/>
    </row>
    <row r="28" spans="1:3" s="47" customFormat="1" ht="13.2" x14ac:dyDescent="0.25">
      <c r="A28" s="68" t="s">
        <v>79</v>
      </c>
      <c r="B28" s="125">
        <f>'Rente opslag'!C4</f>
        <v>0</v>
      </c>
      <c r="C28" s="125"/>
    </row>
    <row r="29" spans="1:3" s="47" customFormat="1" ht="26.4" x14ac:dyDescent="0.25">
      <c r="A29" s="68" t="s">
        <v>80</v>
      </c>
      <c r="B29" s="125">
        <f>B27+B28</f>
        <v>0.03</v>
      </c>
      <c r="C29" s="125"/>
    </row>
    <row r="30" spans="1:3" s="70" customFormat="1" ht="13.2" x14ac:dyDescent="0.2">
      <c r="A30" s="69" t="s">
        <v>131</v>
      </c>
      <c r="B30" s="119">
        <v>0.1</v>
      </c>
      <c r="C30" s="121"/>
    </row>
    <row r="31" spans="1:3" s="47" customFormat="1" ht="13.2" x14ac:dyDescent="0.25">
      <c r="A31" s="51" t="s">
        <v>26</v>
      </c>
      <c r="B31" s="35">
        <v>0</v>
      </c>
      <c r="C31" s="35">
        <v>0</v>
      </c>
    </row>
    <row r="32" spans="1:3" s="47" customFormat="1" ht="13.2" x14ac:dyDescent="0.25">
      <c r="A32" s="51" t="s">
        <v>27</v>
      </c>
      <c r="B32" s="35">
        <v>0</v>
      </c>
      <c r="C32" s="35">
        <v>0</v>
      </c>
    </row>
    <row r="33" spans="1:3" s="47" customFormat="1" ht="13.2" x14ac:dyDescent="0.25">
      <c r="A33" s="51" t="s">
        <v>28</v>
      </c>
      <c r="B33" s="35">
        <v>0</v>
      </c>
      <c r="C33" s="35">
        <v>0</v>
      </c>
    </row>
    <row r="34" spans="1:3" s="70" customFormat="1" ht="13.2" x14ac:dyDescent="0.2">
      <c r="A34" s="69" t="s">
        <v>128</v>
      </c>
      <c r="B34" s="37">
        <v>0</v>
      </c>
      <c r="C34" s="37">
        <v>0</v>
      </c>
    </row>
    <row r="35" spans="1:3" s="47" customFormat="1" ht="13.2" x14ac:dyDescent="0.25">
      <c r="A35" s="54"/>
      <c r="B35" s="71"/>
      <c r="C35" s="71"/>
    </row>
    <row r="36" spans="1:3" s="50" customFormat="1" ht="13.8" x14ac:dyDescent="0.3">
      <c r="A36" s="48" t="s">
        <v>44</v>
      </c>
      <c r="B36" s="72"/>
      <c r="C36" s="72"/>
    </row>
    <row r="37" spans="1:3" s="59" customFormat="1" ht="13.2" x14ac:dyDescent="0.25">
      <c r="A37" s="57" t="s">
        <v>30</v>
      </c>
      <c r="B37" s="39">
        <v>0</v>
      </c>
      <c r="C37" s="39">
        <v>0</v>
      </c>
    </row>
    <row r="38" spans="1:3" s="59" customFormat="1" ht="13.2" x14ac:dyDescent="0.25">
      <c r="A38" s="57" t="s">
        <v>31</v>
      </c>
      <c r="B38" s="40">
        <v>0</v>
      </c>
      <c r="C38" s="40">
        <v>0</v>
      </c>
    </row>
    <row r="39" spans="1:3" s="59" customFormat="1" ht="13.2" x14ac:dyDescent="0.25">
      <c r="A39" s="57" t="s">
        <v>32</v>
      </c>
      <c r="B39" s="39">
        <v>0</v>
      </c>
      <c r="C39" s="39">
        <v>0</v>
      </c>
    </row>
    <row r="40" spans="1:3" s="59" customFormat="1" ht="13.2" x14ac:dyDescent="0.25">
      <c r="A40" s="57" t="s">
        <v>33</v>
      </c>
      <c r="B40" s="39">
        <v>0</v>
      </c>
      <c r="C40" s="39">
        <v>0</v>
      </c>
    </row>
    <row r="41" spans="1:3" s="59" customFormat="1" ht="13.2" x14ac:dyDescent="0.25">
      <c r="A41" s="57" t="s">
        <v>34</v>
      </c>
      <c r="B41" s="39">
        <v>0</v>
      </c>
      <c r="C41" s="39">
        <v>0</v>
      </c>
    </row>
    <row r="42" spans="1:3" s="59" customFormat="1" ht="13.2" x14ac:dyDescent="0.25">
      <c r="A42" s="57" t="s">
        <v>35</v>
      </c>
      <c r="B42" s="39">
        <v>0</v>
      </c>
      <c r="C42" s="39">
        <v>0</v>
      </c>
    </row>
    <row r="43" spans="1:3" s="59" customFormat="1" ht="13.2" x14ac:dyDescent="0.25">
      <c r="A43" s="57" t="s">
        <v>36</v>
      </c>
      <c r="B43" s="58">
        <f>306/3</f>
        <v>102</v>
      </c>
      <c r="C43" s="58">
        <f>271/3</f>
        <v>90.333333333333329</v>
      </c>
    </row>
    <row r="44" spans="1:3" s="59" customFormat="1" ht="13.2" x14ac:dyDescent="0.25">
      <c r="A44" s="57" t="s">
        <v>127</v>
      </c>
      <c r="B44" s="58">
        <v>8</v>
      </c>
      <c r="C44" s="58">
        <v>8</v>
      </c>
    </row>
    <row r="45" spans="1:3" s="59" customFormat="1" ht="13.2" x14ac:dyDescent="0.25">
      <c r="A45" s="57" t="s">
        <v>38</v>
      </c>
      <c r="B45" s="39">
        <v>0</v>
      </c>
      <c r="C45" s="39">
        <v>0</v>
      </c>
    </row>
    <row r="46" spans="1:3" s="59" customFormat="1" ht="13.2" x14ac:dyDescent="0.25">
      <c r="A46" s="68" t="s">
        <v>71</v>
      </c>
      <c r="B46" s="39">
        <v>0</v>
      </c>
      <c r="C46" s="39">
        <v>0</v>
      </c>
    </row>
    <row r="47" spans="1:3" s="59" customFormat="1" ht="13.2" x14ac:dyDescent="0.25">
      <c r="A47" s="57" t="s">
        <v>39</v>
      </c>
      <c r="B47" s="39">
        <v>0</v>
      </c>
      <c r="C47" s="39">
        <v>0</v>
      </c>
    </row>
    <row r="48" spans="1:3" s="59" customFormat="1" ht="13.2" x14ac:dyDescent="0.25">
      <c r="A48" s="68" t="s">
        <v>40</v>
      </c>
      <c r="B48" s="41">
        <v>0</v>
      </c>
      <c r="C48" s="41">
        <v>0</v>
      </c>
    </row>
    <row r="49" spans="1:3" s="59" customFormat="1" ht="54" customHeight="1" x14ac:dyDescent="0.25">
      <c r="A49" s="68" t="s">
        <v>41</v>
      </c>
      <c r="B49" s="126"/>
      <c r="C49" s="127"/>
    </row>
    <row r="50" spans="1:3" s="70" customFormat="1" ht="13.2" x14ac:dyDescent="0.2">
      <c r="A50" s="73" t="s">
        <v>129</v>
      </c>
      <c r="B50" s="74">
        <f>(B26*B30*B34)/12</f>
        <v>0</v>
      </c>
      <c r="C50" s="74">
        <f>(B26*B30*C34)/12</f>
        <v>0</v>
      </c>
    </row>
    <row r="51" spans="1:3" s="47" customFormat="1" ht="13.2" x14ac:dyDescent="0.25">
      <c r="A51" s="54"/>
      <c r="B51" s="62"/>
      <c r="C51" s="62"/>
    </row>
    <row r="52" spans="1:3" s="50" customFormat="1" ht="13.8" x14ac:dyDescent="0.3">
      <c r="A52" s="75" t="s">
        <v>130</v>
      </c>
      <c r="B52" s="76">
        <f>SUM(B37:B50)</f>
        <v>110</v>
      </c>
      <c r="C52" s="76">
        <f>SUM(C37:C50)</f>
        <v>98.333333333333329</v>
      </c>
    </row>
    <row r="53" spans="1:3" s="47" customFormat="1" ht="13.2" x14ac:dyDescent="0.25">
      <c r="A53" s="54"/>
      <c r="B53" s="62"/>
      <c r="C53" s="62"/>
    </row>
    <row r="54" spans="1:3" s="78" customFormat="1" ht="51" customHeight="1" x14ac:dyDescent="0.25">
      <c r="A54" s="104" t="s">
        <v>72</v>
      </c>
      <c r="B54" s="105"/>
      <c r="C54" s="105"/>
    </row>
    <row r="55" spans="1:3" x14ac:dyDescent="0.3">
      <c r="A55" s="79" t="s">
        <v>29</v>
      </c>
    </row>
    <row r="56" spans="1:3" x14ac:dyDescent="0.3">
      <c r="A56" s="79"/>
    </row>
    <row r="57" spans="1:3" x14ac:dyDescent="0.3">
      <c r="A57" s="79" t="s">
        <v>29</v>
      </c>
    </row>
    <row r="58" spans="1:3" x14ac:dyDescent="0.3">
      <c r="A58" s="79"/>
    </row>
    <row r="59" spans="1:3" x14ac:dyDescent="0.3">
      <c r="A59" s="79"/>
    </row>
    <row r="60" spans="1:3" x14ac:dyDescent="0.3">
      <c r="A60" s="79"/>
    </row>
    <row r="61" spans="1:3" x14ac:dyDescent="0.3">
      <c r="A61" s="79"/>
    </row>
    <row r="62" spans="1:3" x14ac:dyDescent="0.3">
      <c r="A62" s="79"/>
    </row>
    <row r="63" spans="1:3" x14ac:dyDescent="0.3">
      <c r="A63" s="79"/>
    </row>
    <row r="64" spans="1:3"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81"/>
    </row>
    <row r="76" spans="1:1" x14ac:dyDescent="0.3">
      <c r="A76" s="81"/>
    </row>
    <row r="77" spans="1:1" x14ac:dyDescent="0.3">
      <c r="A77" s="81"/>
    </row>
    <row r="78" spans="1:1" x14ac:dyDescent="0.3">
      <c r="A78" s="81"/>
    </row>
    <row r="79" spans="1:1" x14ac:dyDescent="0.3">
      <c r="A79" s="81"/>
    </row>
    <row r="80" spans="1:1" x14ac:dyDescent="0.3">
      <c r="A80" s="81"/>
    </row>
    <row r="81" spans="1:1" x14ac:dyDescent="0.3">
      <c r="A81" s="81"/>
    </row>
    <row r="82" spans="1:1" x14ac:dyDescent="0.3">
      <c r="A82" s="81"/>
    </row>
    <row r="83" spans="1:1" x14ac:dyDescent="0.3">
      <c r="A83" s="81"/>
    </row>
    <row r="84" spans="1:1" x14ac:dyDescent="0.3">
      <c r="A84" s="81"/>
    </row>
    <row r="85" spans="1:1" x14ac:dyDescent="0.3">
      <c r="A85" s="81"/>
    </row>
    <row r="86" spans="1:1" x14ac:dyDescent="0.3">
      <c r="A86" s="81"/>
    </row>
    <row r="87" spans="1:1" x14ac:dyDescent="0.3">
      <c r="A87" s="81"/>
    </row>
    <row r="88" spans="1:1" x14ac:dyDescent="0.3">
      <c r="A88" s="81"/>
    </row>
    <row r="89" spans="1:1" x14ac:dyDescent="0.3">
      <c r="A89" s="81"/>
    </row>
    <row r="90" spans="1:1" x14ac:dyDescent="0.3">
      <c r="A90" s="81"/>
    </row>
    <row r="91" spans="1:1" x14ac:dyDescent="0.3">
      <c r="A91" s="81"/>
    </row>
    <row r="92" spans="1:1" x14ac:dyDescent="0.3">
      <c r="A92" s="81"/>
    </row>
    <row r="93" spans="1:1" x14ac:dyDescent="0.3">
      <c r="A93" s="81"/>
    </row>
    <row r="94" spans="1:1" x14ac:dyDescent="0.3">
      <c r="A94" s="81"/>
    </row>
    <row r="95" spans="1:1" x14ac:dyDescent="0.3">
      <c r="A95" s="81"/>
    </row>
    <row r="96" spans="1:1" x14ac:dyDescent="0.3">
      <c r="A96" s="81"/>
    </row>
    <row r="97" spans="1:1" x14ac:dyDescent="0.3">
      <c r="A97" s="81"/>
    </row>
    <row r="98" spans="1:1" x14ac:dyDescent="0.3">
      <c r="A98" s="81"/>
    </row>
    <row r="99" spans="1:1" x14ac:dyDescent="0.3">
      <c r="A99" s="81"/>
    </row>
    <row r="100" spans="1:1" x14ac:dyDescent="0.3">
      <c r="A100" s="81"/>
    </row>
    <row r="101" spans="1:1" x14ac:dyDescent="0.3">
      <c r="A101" s="81"/>
    </row>
    <row r="102" spans="1:1" x14ac:dyDescent="0.3">
      <c r="A102" s="81"/>
    </row>
    <row r="103" spans="1:1" x14ac:dyDescent="0.3">
      <c r="A103" s="81"/>
    </row>
    <row r="104" spans="1:1" x14ac:dyDescent="0.3">
      <c r="A104" s="81"/>
    </row>
    <row r="105" spans="1:1" x14ac:dyDescent="0.3">
      <c r="A105" s="81"/>
    </row>
    <row r="106" spans="1:1" x14ac:dyDescent="0.3">
      <c r="A106" s="81"/>
    </row>
    <row r="107" spans="1:1" x14ac:dyDescent="0.3">
      <c r="A107" s="81"/>
    </row>
    <row r="108" spans="1:1" x14ac:dyDescent="0.3">
      <c r="A108" s="81"/>
    </row>
    <row r="109" spans="1:1" x14ac:dyDescent="0.3">
      <c r="A109" s="81"/>
    </row>
    <row r="110" spans="1:1" x14ac:dyDescent="0.3">
      <c r="A110" s="81"/>
    </row>
    <row r="111" spans="1:1" ht="69" x14ac:dyDescent="0.3">
      <c r="A111" s="81" t="s">
        <v>73</v>
      </c>
    </row>
    <row r="112" spans="1:1" x14ac:dyDescent="0.3">
      <c r="A112" s="81"/>
    </row>
    <row r="113" spans="1:1" x14ac:dyDescent="0.3">
      <c r="A113" s="81"/>
    </row>
    <row r="114" spans="1:1" x14ac:dyDescent="0.3">
      <c r="A114" s="81"/>
    </row>
    <row r="115" spans="1:1" x14ac:dyDescent="0.3">
      <c r="A115" s="81"/>
    </row>
    <row r="116" spans="1:1" x14ac:dyDescent="0.3">
      <c r="A116" s="81"/>
    </row>
    <row r="117" spans="1:1" x14ac:dyDescent="0.3">
      <c r="A117" s="81"/>
    </row>
    <row r="118" spans="1:1" x14ac:dyDescent="0.3">
      <c r="A118" s="81"/>
    </row>
    <row r="119" spans="1:1" x14ac:dyDescent="0.3">
      <c r="A119" s="81"/>
    </row>
    <row r="120" spans="1:1" x14ac:dyDescent="0.3">
      <c r="A120" s="81"/>
    </row>
    <row r="121" spans="1:1" x14ac:dyDescent="0.3">
      <c r="A121" s="81"/>
    </row>
    <row r="122" spans="1:1" x14ac:dyDescent="0.3">
      <c r="A122" s="81"/>
    </row>
    <row r="123" spans="1:1" x14ac:dyDescent="0.3">
      <c r="A123" s="81"/>
    </row>
    <row r="124" spans="1:1" x14ac:dyDescent="0.3">
      <c r="A124" s="81"/>
    </row>
    <row r="125" spans="1:1" x14ac:dyDescent="0.3">
      <c r="A125" s="81"/>
    </row>
    <row r="126" spans="1:1" x14ac:dyDescent="0.3">
      <c r="A126" s="81"/>
    </row>
    <row r="127" spans="1:1" x14ac:dyDescent="0.3">
      <c r="A127" s="81"/>
    </row>
    <row r="128" spans="1:1" x14ac:dyDescent="0.3">
      <c r="A128" s="81"/>
    </row>
    <row r="129" spans="1:1" x14ac:dyDescent="0.3">
      <c r="A129" s="81"/>
    </row>
    <row r="130" spans="1:1" x14ac:dyDescent="0.3">
      <c r="A130" s="81"/>
    </row>
    <row r="131" spans="1:1" x14ac:dyDescent="0.3">
      <c r="A131" s="81"/>
    </row>
    <row r="132" spans="1:1" x14ac:dyDescent="0.3">
      <c r="A132" s="81"/>
    </row>
    <row r="133" spans="1:1" x14ac:dyDescent="0.3">
      <c r="A133" s="81"/>
    </row>
    <row r="134" spans="1:1" x14ac:dyDescent="0.3">
      <c r="A134" s="81"/>
    </row>
    <row r="135" spans="1:1" x14ac:dyDescent="0.3">
      <c r="A135" s="81"/>
    </row>
    <row r="136" spans="1:1" x14ac:dyDescent="0.3">
      <c r="A136" s="81"/>
    </row>
    <row r="137" spans="1:1" x14ac:dyDescent="0.3">
      <c r="A137" s="81"/>
    </row>
    <row r="138" spans="1:1" x14ac:dyDescent="0.3">
      <c r="A138" s="81"/>
    </row>
    <row r="139" spans="1:1" x14ac:dyDescent="0.3">
      <c r="A139" s="81"/>
    </row>
    <row r="140" spans="1:1" x14ac:dyDescent="0.3">
      <c r="A140" s="81"/>
    </row>
    <row r="141" spans="1:1" x14ac:dyDescent="0.3">
      <c r="A141" s="81"/>
    </row>
    <row r="142" spans="1:1" x14ac:dyDescent="0.3">
      <c r="A142" s="81"/>
    </row>
    <row r="143" spans="1:1" x14ac:dyDescent="0.3">
      <c r="A143" s="81"/>
    </row>
    <row r="144" spans="1:1" x14ac:dyDescent="0.3">
      <c r="A144" s="81"/>
    </row>
    <row r="145" spans="1:1" x14ac:dyDescent="0.3">
      <c r="A145" s="81"/>
    </row>
    <row r="146" spans="1:1" x14ac:dyDescent="0.3">
      <c r="A146" s="81"/>
    </row>
    <row r="147" spans="1:1" x14ac:dyDescent="0.3">
      <c r="A147" s="81"/>
    </row>
    <row r="148" spans="1:1" x14ac:dyDescent="0.3">
      <c r="A148" s="81"/>
    </row>
    <row r="149" spans="1:1" x14ac:dyDescent="0.3">
      <c r="A149" s="81"/>
    </row>
    <row r="150" spans="1:1" x14ac:dyDescent="0.3">
      <c r="A150" s="81"/>
    </row>
    <row r="151" spans="1:1" x14ac:dyDescent="0.3">
      <c r="A151" s="81"/>
    </row>
    <row r="152" spans="1:1" x14ac:dyDescent="0.3">
      <c r="A152" s="81"/>
    </row>
    <row r="153" spans="1:1" x14ac:dyDescent="0.3">
      <c r="A153" s="81"/>
    </row>
    <row r="154" spans="1:1" x14ac:dyDescent="0.3">
      <c r="A154" s="81"/>
    </row>
    <row r="155" spans="1:1" x14ac:dyDescent="0.3">
      <c r="A155" s="81"/>
    </row>
    <row r="156" spans="1:1" x14ac:dyDescent="0.3">
      <c r="A156" s="81"/>
    </row>
    <row r="157" spans="1:1" x14ac:dyDescent="0.3">
      <c r="A157" s="81"/>
    </row>
    <row r="158" spans="1:1" x14ac:dyDescent="0.3">
      <c r="A158" s="81"/>
    </row>
    <row r="159" spans="1:1" x14ac:dyDescent="0.3">
      <c r="A159" s="81"/>
    </row>
    <row r="160" spans="1:1" x14ac:dyDescent="0.3">
      <c r="A160" s="81"/>
    </row>
    <row r="161" spans="1:1" x14ac:dyDescent="0.3">
      <c r="A161" s="81"/>
    </row>
    <row r="162" spans="1:1" x14ac:dyDescent="0.3">
      <c r="A162" s="81"/>
    </row>
    <row r="163" spans="1:1" x14ac:dyDescent="0.3">
      <c r="A163" s="81"/>
    </row>
    <row r="164" spans="1:1" x14ac:dyDescent="0.3">
      <c r="A164" s="81"/>
    </row>
    <row r="165" spans="1:1" x14ac:dyDescent="0.3">
      <c r="A165" s="81"/>
    </row>
    <row r="166" spans="1:1" x14ac:dyDescent="0.3">
      <c r="A166" s="81"/>
    </row>
    <row r="167" spans="1:1" x14ac:dyDescent="0.3">
      <c r="A167" s="81"/>
    </row>
    <row r="168" spans="1:1" x14ac:dyDescent="0.3">
      <c r="A168" s="81"/>
    </row>
    <row r="169" spans="1:1" x14ac:dyDescent="0.3">
      <c r="A169" s="81"/>
    </row>
    <row r="170" spans="1:1" x14ac:dyDescent="0.3">
      <c r="A170" s="81"/>
    </row>
    <row r="171" spans="1:1" x14ac:dyDescent="0.3">
      <c r="A171" s="81"/>
    </row>
    <row r="172" spans="1:1" x14ac:dyDescent="0.3">
      <c r="A172" s="81"/>
    </row>
    <row r="173" spans="1:1" x14ac:dyDescent="0.3">
      <c r="A173" s="81"/>
    </row>
    <row r="174" spans="1:1" x14ac:dyDescent="0.3">
      <c r="A174" s="81"/>
    </row>
    <row r="175" spans="1:1" x14ac:dyDescent="0.3">
      <c r="A175" s="81"/>
    </row>
    <row r="176" spans="1:1" x14ac:dyDescent="0.3">
      <c r="A176" s="81"/>
    </row>
    <row r="177" spans="1:1" x14ac:dyDescent="0.3">
      <c r="A177" s="81"/>
    </row>
    <row r="178" spans="1:1" x14ac:dyDescent="0.3">
      <c r="A178" s="81"/>
    </row>
    <row r="179" spans="1:1" x14ac:dyDescent="0.3">
      <c r="A179" s="81"/>
    </row>
    <row r="180" spans="1:1" x14ac:dyDescent="0.3">
      <c r="A180" s="81"/>
    </row>
    <row r="181" spans="1:1" x14ac:dyDescent="0.3">
      <c r="A181" s="81"/>
    </row>
    <row r="182" spans="1:1" x14ac:dyDescent="0.3">
      <c r="A182" s="81"/>
    </row>
    <row r="183" spans="1:1" x14ac:dyDescent="0.3">
      <c r="A183" s="81"/>
    </row>
    <row r="184" spans="1:1" x14ac:dyDescent="0.3">
      <c r="A184" s="81"/>
    </row>
    <row r="185" spans="1:1" x14ac:dyDescent="0.3">
      <c r="A185" s="81"/>
    </row>
    <row r="186" spans="1:1" x14ac:dyDescent="0.3">
      <c r="A186" s="81"/>
    </row>
    <row r="187" spans="1:1" x14ac:dyDescent="0.3">
      <c r="A187" s="81"/>
    </row>
    <row r="188" spans="1:1" x14ac:dyDescent="0.3">
      <c r="A188" s="81"/>
    </row>
    <row r="189" spans="1:1" x14ac:dyDescent="0.3">
      <c r="A189" s="81"/>
    </row>
    <row r="190" spans="1:1" x14ac:dyDescent="0.3">
      <c r="A190" s="81"/>
    </row>
    <row r="191" spans="1:1" x14ac:dyDescent="0.3">
      <c r="A191" s="81"/>
    </row>
    <row r="192" spans="1:1" x14ac:dyDescent="0.3">
      <c r="A192" s="81"/>
    </row>
    <row r="193" spans="1:1" x14ac:dyDescent="0.3">
      <c r="A193" s="81"/>
    </row>
    <row r="194" spans="1:1" x14ac:dyDescent="0.3">
      <c r="A194" s="81"/>
    </row>
    <row r="195" spans="1:1" x14ac:dyDescent="0.3">
      <c r="A195" s="81"/>
    </row>
    <row r="196" spans="1:1" x14ac:dyDescent="0.3">
      <c r="A196" s="81"/>
    </row>
    <row r="197" spans="1:1" x14ac:dyDescent="0.3">
      <c r="A197" s="81"/>
    </row>
    <row r="198" spans="1:1" x14ac:dyDescent="0.3">
      <c r="A198" s="81"/>
    </row>
    <row r="199" spans="1:1" x14ac:dyDescent="0.3">
      <c r="A199" s="81"/>
    </row>
    <row r="200" spans="1:1" x14ac:dyDescent="0.3">
      <c r="A200" s="81"/>
    </row>
    <row r="201" spans="1:1" x14ac:dyDescent="0.3">
      <c r="A201" s="81"/>
    </row>
    <row r="202" spans="1:1" x14ac:dyDescent="0.3">
      <c r="A202" s="81"/>
    </row>
    <row r="203" spans="1:1" x14ac:dyDescent="0.3">
      <c r="A203" s="81"/>
    </row>
    <row r="204" spans="1:1" x14ac:dyDescent="0.3">
      <c r="A204" s="81"/>
    </row>
    <row r="205" spans="1:1" x14ac:dyDescent="0.3">
      <c r="A205" s="81"/>
    </row>
    <row r="206" spans="1:1" x14ac:dyDescent="0.3">
      <c r="A206" s="81"/>
    </row>
    <row r="207" spans="1:1" x14ac:dyDescent="0.3">
      <c r="A207" s="81"/>
    </row>
    <row r="208" spans="1:1" x14ac:dyDescent="0.3">
      <c r="A208" s="81"/>
    </row>
    <row r="209" spans="1:1" x14ac:dyDescent="0.3">
      <c r="A209" s="81"/>
    </row>
    <row r="210" spans="1:1" x14ac:dyDescent="0.3">
      <c r="A210" s="81"/>
    </row>
    <row r="211" spans="1:1" x14ac:dyDescent="0.3">
      <c r="A211" s="81"/>
    </row>
    <row r="212" spans="1:1" x14ac:dyDescent="0.3">
      <c r="A212" s="81"/>
    </row>
    <row r="213" spans="1:1" x14ac:dyDescent="0.3">
      <c r="A213" s="81"/>
    </row>
    <row r="214" spans="1:1" x14ac:dyDescent="0.3">
      <c r="A214" s="81"/>
    </row>
    <row r="215" spans="1:1" x14ac:dyDescent="0.3">
      <c r="A215" s="81"/>
    </row>
    <row r="216" spans="1:1" x14ac:dyDescent="0.3">
      <c r="A216" s="81"/>
    </row>
    <row r="217" spans="1:1" x14ac:dyDescent="0.3">
      <c r="A217" s="81"/>
    </row>
    <row r="218" spans="1:1" x14ac:dyDescent="0.3">
      <c r="A218" s="81"/>
    </row>
    <row r="219" spans="1:1" x14ac:dyDescent="0.3">
      <c r="A219" s="81"/>
    </row>
    <row r="220" spans="1:1" x14ac:dyDescent="0.3">
      <c r="A220" s="81"/>
    </row>
    <row r="221" spans="1:1" x14ac:dyDescent="0.3">
      <c r="A221" s="81"/>
    </row>
    <row r="222" spans="1:1" x14ac:dyDescent="0.3">
      <c r="A222" s="81"/>
    </row>
    <row r="223" spans="1:1" x14ac:dyDescent="0.3">
      <c r="A223" s="81"/>
    </row>
    <row r="224" spans="1:1" x14ac:dyDescent="0.3">
      <c r="A224" s="81"/>
    </row>
    <row r="225" spans="1:1" x14ac:dyDescent="0.3">
      <c r="A225" s="81"/>
    </row>
    <row r="226" spans="1:1" x14ac:dyDescent="0.3">
      <c r="A226" s="81"/>
    </row>
    <row r="227" spans="1:1" x14ac:dyDescent="0.3">
      <c r="A227" s="81"/>
    </row>
    <row r="228" spans="1:1" x14ac:dyDescent="0.3">
      <c r="A228" s="81"/>
    </row>
    <row r="229" spans="1:1" x14ac:dyDescent="0.3">
      <c r="A229" s="81"/>
    </row>
    <row r="230" spans="1:1" x14ac:dyDescent="0.3">
      <c r="A230" s="81"/>
    </row>
    <row r="231" spans="1:1" x14ac:dyDescent="0.3">
      <c r="A231" s="81"/>
    </row>
    <row r="232" spans="1:1" x14ac:dyDescent="0.3">
      <c r="A232" s="81"/>
    </row>
    <row r="233" spans="1:1" x14ac:dyDescent="0.3">
      <c r="A233" s="81"/>
    </row>
    <row r="234" spans="1:1" x14ac:dyDescent="0.3">
      <c r="A234" s="81"/>
    </row>
    <row r="235" spans="1:1" x14ac:dyDescent="0.3">
      <c r="A235" s="81"/>
    </row>
    <row r="236" spans="1:1" x14ac:dyDescent="0.3">
      <c r="A236" s="81"/>
    </row>
    <row r="237" spans="1:1" x14ac:dyDescent="0.3">
      <c r="A237" s="81"/>
    </row>
    <row r="238" spans="1:1" x14ac:dyDescent="0.3">
      <c r="A238" s="81"/>
    </row>
    <row r="239" spans="1:1" x14ac:dyDescent="0.3">
      <c r="A239" s="81"/>
    </row>
    <row r="240" spans="1:1" x14ac:dyDescent="0.3">
      <c r="A240" s="81"/>
    </row>
    <row r="241" spans="1:1" x14ac:dyDescent="0.3">
      <c r="A241" s="81"/>
    </row>
    <row r="242" spans="1:1" x14ac:dyDescent="0.3">
      <c r="A242" s="81"/>
    </row>
    <row r="243" spans="1:1" x14ac:dyDescent="0.3">
      <c r="A243" s="81"/>
    </row>
    <row r="244" spans="1:1" x14ac:dyDescent="0.3">
      <c r="A244" s="81"/>
    </row>
    <row r="245" spans="1:1" x14ac:dyDescent="0.3">
      <c r="A245" s="81"/>
    </row>
    <row r="246" spans="1:1" x14ac:dyDescent="0.3">
      <c r="A246" s="81"/>
    </row>
    <row r="247" spans="1:1" x14ac:dyDescent="0.3">
      <c r="A247" s="81"/>
    </row>
    <row r="248" spans="1:1" x14ac:dyDescent="0.3">
      <c r="A248" s="81"/>
    </row>
    <row r="249" spans="1:1" x14ac:dyDescent="0.3">
      <c r="A249" s="81"/>
    </row>
  </sheetData>
  <sheetProtection algorithmName="SHA-512" hashValue="+b8HIOIM5ydgEX6N04RKzQnX8cozrN/fS5b2iJfogMcx9u15V1wt1R9B0Zty38Fv/PdwNmA3xOAxOg1pQJvkCA==" saltValue="QRYjtJTX7waKpQM4q/1+uw==" spinCount="100000" sheet="1" selectLockedCells="1"/>
  <mergeCells count="12">
    <mergeCell ref="B26:C26"/>
    <mergeCell ref="B1:C1"/>
    <mergeCell ref="A2:B2"/>
    <mergeCell ref="B7:C7"/>
    <mergeCell ref="B8:C8"/>
    <mergeCell ref="B25:C25"/>
    <mergeCell ref="B27:C27"/>
    <mergeCell ref="B28:C28"/>
    <mergeCell ref="B29:C29"/>
    <mergeCell ref="B49:C49"/>
    <mergeCell ref="A54:C54"/>
    <mergeCell ref="B30:C30"/>
  </mergeCells>
  <phoneticPr fontId="46" type="noConversion"/>
  <pageMargins left="0.23622047244094491" right="0.23622047244094491" top="0.74803149606299213" bottom="0.74803149606299213" header="0.31496062992125984" footer="0.31496062992125984"/>
  <pageSetup paperSize="9" scale="67" fitToHeight="2" orientation="landscape" r:id="rId1"/>
  <headerFooter>
    <oddFooter>&amp;L&amp;"Century Gothic,Standaard"&amp;8&amp;F
&amp;D&amp;C&amp;"Century Gothic,Standaard"&amp;8Pagina &amp;P van &amp;N</oddFooter>
  </headerFooter>
  <rowBreaks count="1" manualBreakCount="1">
    <brk id="23"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2BBF6-C8B0-45AC-9C2B-D0B5A3511A5C}">
  <dimension ref="A1:D249"/>
  <sheetViews>
    <sheetView showGridLines="0" zoomScaleNormal="100" workbookViewId="0">
      <pane xSplit="1" ySplit="3" topLeftCell="B4" activePane="bottomRight" state="frozen"/>
      <selection activeCell="C4" sqref="C4"/>
      <selection pane="topRight" activeCell="C4" sqref="C4"/>
      <selection pane="bottomLeft" activeCell="C4" sqref="C4"/>
      <selection pane="bottomRight" activeCell="C4" sqref="C4"/>
    </sheetView>
  </sheetViews>
  <sheetFormatPr defaultColWidth="9.109375" defaultRowHeight="14.4" x14ac:dyDescent="0.3"/>
  <cols>
    <col min="1" max="1" width="59.33203125" style="82" customWidth="1"/>
    <col min="2" max="2" width="47.44140625" style="80" customWidth="1"/>
    <col min="3" max="3" width="47.33203125" style="80" customWidth="1"/>
    <col min="4" max="16384" width="9.109375" style="80"/>
  </cols>
  <sheetData>
    <row r="1" spans="1:3" s="45" customFormat="1" ht="15.6" x14ac:dyDescent="0.3">
      <c r="A1" s="43" t="s">
        <v>7</v>
      </c>
      <c r="B1" s="128" t="s">
        <v>120</v>
      </c>
      <c r="C1" s="128"/>
    </row>
    <row r="2" spans="1:3" s="47" customFormat="1" ht="12" x14ac:dyDescent="0.25">
      <c r="A2" s="106" t="s">
        <v>8</v>
      </c>
      <c r="B2" s="106"/>
    </row>
    <row r="3" spans="1:3" s="50" customFormat="1" ht="13.8" x14ac:dyDescent="0.3">
      <c r="A3" s="48" t="s">
        <v>9</v>
      </c>
      <c r="B3" s="49" t="s">
        <v>62</v>
      </c>
      <c r="C3" s="49" t="s">
        <v>63</v>
      </c>
    </row>
    <row r="4" spans="1:3" s="47" customFormat="1" ht="13.2" x14ac:dyDescent="0.25">
      <c r="A4" s="51" t="s">
        <v>0</v>
      </c>
      <c r="B4" s="52" t="s">
        <v>64</v>
      </c>
      <c r="C4" s="52" t="s">
        <v>42</v>
      </c>
    </row>
    <row r="5" spans="1:3" s="47" customFormat="1" ht="13.2" x14ac:dyDescent="0.25">
      <c r="A5" s="51" t="s">
        <v>1</v>
      </c>
      <c r="B5" s="52" t="s">
        <v>65</v>
      </c>
      <c r="C5" s="52" t="s">
        <v>43</v>
      </c>
    </row>
    <row r="6" spans="1:3" s="47" customFormat="1" ht="13.2" x14ac:dyDescent="0.25">
      <c r="A6" s="51" t="s">
        <v>2</v>
      </c>
      <c r="B6" s="52" t="s">
        <v>66</v>
      </c>
      <c r="C6" s="52" t="s">
        <v>66</v>
      </c>
    </row>
    <row r="7" spans="1:3" s="47" customFormat="1" ht="13.2" x14ac:dyDescent="0.25">
      <c r="A7" s="51" t="s">
        <v>10</v>
      </c>
      <c r="B7" s="107" t="s">
        <v>67</v>
      </c>
      <c r="C7" s="109"/>
    </row>
    <row r="8" spans="1:3" s="47" customFormat="1" ht="13.2" x14ac:dyDescent="0.25">
      <c r="A8" s="51" t="s">
        <v>11</v>
      </c>
      <c r="B8" s="107" t="s">
        <v>12</v>
      </c>
      <c r="C8" s="109"/>
    </row>
    <row r="9" spans="1:3" s="47" customFormat="1" ht="18" customHeight="1" x14ac:dyDescent="0.25">
      <c r="A9" s="51" t="s">
        <v>68</v>
      </c>
      <c r="B9" s="53">
        <v>2300</v>
      </c>
      <c r="C9" s="53">
        <v>2300</v>
      </c>
    </row>
    <row r="10" spans="1:3" s="47" customFormat="1" ht="13.2" x14ac:dyDescent="0.25">
      <c r="A10" s="54"/>
      <c r="B10" s="55"/>
      <c r="C10" s="55"/>
    </row>
    <row r="11" spans="1:3" s="50" customFormat="1" ht="13.8" x14ac:dyDescent="0.3">
      <c r="A11" s="48" t="s">
        <v>13</v>
      </c>
      <c r="B11" s="56"/>
      <c r="C11" s="56"/>
    </row>
    <row r="12" spans="1:3" s="59" customFormat="1" ht="26.4" x14ac:dyDescent="0.25">
      <c r="A12" s="57" t="s">
        <v>14</v>
      </c>
      <c r="B12" s="58">
        <f>(B13*1.21)+B14</f>
        <v>52272</v>
      </c>
      <c r="C12" s="58">
        <f>(C13*1.21)+C14</f>
        <v>52272</v>
      </c>
    </row>
    <row r="13" spans="1:3" s="59" customFormat="1" ht="13.2" x14ac:dyDescent="0.25">
      <c r="A13" s="57" t="s">
        <v>15</v>
      </c>
      <c r="B13" s="58">
        <v>43200</v>
      </c>
      <c r="C13" s="58">
        <v>43200</v>
      </c>
    </row>
    <row r="14" spans="1:3" s="59" customFormat="1" ht="13.2" x14ac:dyDescent="0.25">
      <c r="A14" s="57" t="s">
        <v>46</v>
      </c>
      <c r="B14" s="58">
        <v>0</v>
      </c>
      <c r="C14" s="58">
        <v>0</v>
      </c>
    </row>
    <row r="15" spans="1:3" s="59" customFormat="1" ht="79.2" x14ac:dyDescent="0.25">
      <c r="A15" s="57" t="s">
        <v>16</v>
      </c>
      <c r="B15" s="60" t="s">
        <v>69</v>
      </c>
      <c r="C15" s="60" t="s">
        <v>69</v>
      </c>
    </row>
    <row r="16" spans="1:3" s="59" customFormat="1" ht="13.2" x14ac:dyDescent="0.25">
      <c r="A16" s="57" t="s">
        <v>17</v>
      </c>
      <c r="B16" s="58">
        <f>950+500+500+0</f>
        <v>1950</v>
      </c>
      <c r="C16" s="58">
        <f>500+500+950+0</f>
        <v>1950</v>
      </c>
    </row>
    <row r="17" spans="1:4" s="59" customFormat="1" ht="251.25" customHeight="1" x14ac:dyDescent="0.25">
      <c r="A17" s="57" t="s">
        <v>18</v>
      </c>
      <c r="B17" s="60" t="s">
        <v>141</v>
      </c>
      <c r="C17" s="60" t="s">
        <v>141</v>
      </c>
    </row>
    <row r="18" spans="1:4" s="59" customFormat="1" ht="13.2" x14ac:dyDescent="0.25">
      <c r="A18" s="57" t="s">
        <v>19</v>
      </c>
      <c r="B18" s="58">
        <f>12000+1400+150+360+1950</f>
        <v>15860</v>
      </c>
      <c r="C18" s="58">
        <f>12000+1400+150+360+1950</f>
        <v>15860</v>
      </c>
    </row>
    <row r="19" spans="1:4" s="59" customFormat="1" ht="13.2" x14ac:dyDescent="0.25">
      <c r="A19" s="57" t="s">
        <v>70</v>
      </c>
      <c r="B19" s="58">
        <v>990</v>
      </c>
      <c r="C19" s="58">
        <v>990</v>
      </c>
    </row>
    <row r="20" spans="1:4" s="59" customFormat="1" ht="13.2" x14ac:dyDescent="0.25">
      <c r="A20" s="57" t="s">
        <v>20</v>
      </c>
      <c r="B20" s="61">
        <f t="shared" ref="B20:C20" si="0">B19+B18+B16+B14+B13</f>
        <v>62000</v>
      </c>
      <c r="C20" s="61">
        <f t="shared" si="0"/>
        <v>62000</v>
      </c>
    </row>
    <row r="21" spans="1:4" s="59" customFormat="1" ht="13.2" x14ac:dyDescent="0.25">
      <c r="A21" s="57" t="s">
        <v>21</v>
      </c>
      <c r="B21" s="34">
        <v>0</v>
      </c>
      <c r="C21" s="34">
        <v>0</v>
      </c>
    </row>
    <row r="22" spans="1:4" s="59" customFormat="1" ht="13.2" x14ac:dyDescent="0.25">
      <c r="A22" s="57" t="s">
        <v>22</v>
      </c>
      <c r="B22" s="61">
        <f t="shared" ref="B22:C22" si="1">B20-B21</f>
        <v>62000</v>
      </c>
      <c r="C22" s="61">
        <f t="shared" si="1"/>
        <v>62000</v>
      </c>
    </row>
    <row r="23" spans="1:4" s="47" customFormat="1" ht="13.2" x14ac:dyDescent="0.25">
      <c r="A23" s="54"/>
      <c r="B23" s="62"/>
      <c r="C23" s="62"/>
    </row>
    <row r="24" spans="1:4" s="50" customFormat="1" ht="13.8" x14ac:dyDescent="0.3">
      <c r="A24" s="48" t="s">
        <v>23</v>
      </c>
      <c r="B24" s="49"/>
      <c r="C24" s="49"/>
    </row>
    <row r="25" spans="1:4" s="47" customFormat="1" ht="13.2" x14ac:dyDescent="0.25">
      <c r="A25" s="51" t="s">
        <v>24</v>
      </c>
      <c r="B25" s="116">
        <v>72</v>
      </c>
      <c r="C25" s="118"/>
    </row>
    <row r="26" spans="1:4" s="47" customFormat="1" ht="13.2" x14ac:dyDescent="0.25">
      <c r="A26" s="51" t="s">
        <v>25</v>
      </c>
      <c r="B26" s="116">
        <v>10000</v>
      </c>
      <c r="C26" s="118"/>
    </row>
    <row r="27" spans="1:4" s="47" customFormat="1" ht="13.2" x14ac:dyDescent="0.25">
      <c r="A27" s="68" t="s">
        <v>78</v>
      </c>
      <c r="B27" s="125">
        <v>0.03</v>
      </c>
      <c r="C27" s="125"/>
    </row>
    <row r="28" spans="1:4" s="47" customFormat="1" ht="13.2" x14ac:dyDescent="0.25">
      <c r="A28" s="68" t="s">
        <v>79</v>
      </c>
      <c r="B28" s="125">
        <f>'Rente opslag'!C4</f>
        <v>0</v>
      </c>
      <c r="C28" s="125"/>
    </row>
    <row r="29" spans="1:4" s="47" customFormat="1" ht="26.4" x14ac:dyDescent="0.25">
      <c r="A29" s="68" t="s">
        <v>80</v>
      </c>
      <c r="B29" s="125">
        <f>B27+B28</f>
        <v>0.03</v>
      </c>
      <c r="C29" s="125"/>
    </row>
    <row r="30" spans="1:4" s="70" customFormat="1" ht="13.2" x14ac:dyDescent="0.25">
      <c r="A30" s="69" t="s">
        <v>131</v>
      </c>
      <c r="B30" s="119">
        <v>0.1</v>
      </c>
      <c r="C30" s="121"/>
      <c r="D30" s="47"/>
    </row>
    <row r="31" spans="1:4" s="47" customFormat="1" ht="13.2" x14ac:dyDescent="0.25">
      <c r="A31" s="51" t="s">
        <v>26</v>
      </c>
      <c r="B31" s="35">
        <v>0</v>
      </c>
      <c r="C31" s="35">
        <v>0</v>
      </c>
    </row>
    <row r="32" spans="1:4" s="47" customFormat="1" ht="13.2" x14ac:dyDescent="0.25">
      <c r="A32" s="51" t="s">
        <v>27</v>
      </c>
      <c r="B32" s="35">
        <v>0</v>
      </c>
      <c r="C32" s="35">
        <v>0</v>
      </c>
    </row>
    <row r="33" spans="1:4" s="47" customFormat="1" ht="13.2" x14ac:dyDescent="0.25">
      <c r="A33" s="51" t="s">
        <v>28</v>
      </c>
      <c r="B33" s="35">
        <v>0</v>
      </c>
      <c r="C33" s="35">
        <v>0</v>
      </c>
    </row>
    <row r="34" spans="1:4" s="70" customFormat="1" ht="13.2" x14ac:dyDescent="0.25">
      <c r="A34" s="69" t="s">
        <v>128</v>
      </c>
      <c r="B34" s="37">
        <v>0</v>
      </c>
      <c r="C34" s="37">
        <v>0</v>
      </c>
      <c r="D34" s="47"/>
    </row>
    <row r="35" spans="1:4" s="47" customFormat="1" ht="13.2" x14ac:dyDescent="0.25">
      <c r="A35" s="54"/>
      <c r="B35" s="71"/>
      <c r="C35" s="71"/>
    </row>
    <row r="36" spans="1:4" s="50" customFormat="1" ht="13.8" x14ac:dyDescent="0.3">
      <c r="A36" s="48" t="s">
        <v>44</v>
      </c>
      <c r="B36" s="72"/>
      <c r="C36" s="72"/>
    </row>
    <row r="37" spans="1:4" s="59" customFormat="1" ht="13.2" x14ac:dyDescent="0.25">
      <c r="A37" s="57" t="s">
        <v>30</v>
      </c>
      <c r="B37" s="39">
        <v>0</v>
      </c>
      <c r="C37" s="39">
        <v>0</v>
      </c>
    </row>
    <row r="38" spans="1:4" s="59" customFormat="1" ht="13.2" x14ac:dyDescent="0.25">
      <c r="A38" s="57" t="s">
        <v>31</v>
      </c>
      <c r="B38" s="40">
        <v>0</v>
      </c>
      <c r="C38" s="40">
        <v>0</v>
      </c>
    </row>
    <row r="39" spans="1:4" s="59" customFormat="1" ht="13.2" x14ac:dyDescent="0.25">
      <c r="A39" s="57" t="s">
        <v>32</v>
      </c>
      <c r="B39" s="39">
        <v>0</v>
      </c>
      <c r="C39" s="39">
        <v>0</v>
      </c>
    </row>
    <row r="40" spans="1:4" s="59" customFormat="1" ht="13.2" x14ac:dyDescent="0.25">
      <c r="A40" s="57" t="s">
        <v>33</v>
      </c>
      <c r="B40" s="39">
        <v>0</v>
      </c>
      <c r="C40" s="39">
        <v>0</v>
      </c>
    </row>
    <row r="41" spans="1:4" s="59" customFormat="1" ht="13.2" x14ac:dyDescent="0.25">
      <c r="A41" s="57" t="s">
        <v>34</v>
      </c>
      <c r="B41" s="39">
        <v>0</v>
      </c>
      <c r="C41" s="39">
        <v>0</v>
      </c>
    </row>
    <row r="42" spans="1:4" s="59" customFormat="1" ht="13.2" x14ac:dyDescent="0.25">
      <c r="A42" s="57" t="s">
        <v>35</v>
      </c>
      <c r="B42" s="39">
        <v>0</v>
      </c>
      <c r="C42" s="39">
        <v>0</v>
      </c>
    </row>
    <row r="43" spans="1:4" s="59" customFormat="1" ht="13.2" x14ac:dyDescent="0.25">
      <c r="A43" s="57" t="s">
        <v>36</v>
      </c>
      <c r="B43" s="58">
        <f>306/3</f>
        <v>102</v>
      </c>
      <c r="C43" s="58">
        <f>306/3</f>
        <v>102</v>
      </c>
    </row>
    <row r="44" spans="1:4" s="59" customFormat="1" ht="13.2" x14ac:dyDescent="0.25">
      <c r="A44" s="57" t="s">
        <v>127</v>
      </c>
      <c r="B44" s="58">
        <v>8</v>
      </c>
      <c r="C44" s="58">
        <v>8</v>
      </c>
    </row>
    <row r="45" spans="1:4" s="59" customFormat="1" ht="13.2" x14ac:dyDescent="0.25">
      <c r="A45" s="57" t="s">
        <v>38</v>
      </c>
      <c r="B45" s="39">
        <v>0</v>
      </c>
      <c r="C45" s="39">
        <v>0</v>
      </c>
    </row>
    <row r="46" spans="1:4" s="59" customFormat="1" ht="13.2" x14ac:dyDescent="0.25">
      <c r="A46" s="68" t="s">
        <v>71</v>
      </c>
      <c r="B46" s="39">
        <v>0</v>
      </c>
      <c r="C46" s="39">
        <v>0</v>
      </c>
    </row>
    <row r="47" spans="1:4" s="59" customFormat="1" ht="13.2" x14ac:dyDescent="0.25">
      <c r="A47" s="57" t="s">
        <v>39</v>
      </c>
      <c r="B47" s="39">
        <v>0</v>
      </c>
      <c r="C47" s="39">
        <v>0</v>
      </c>
    </row>
    <row r="48" spans="1:4" s="59" customFormat="1" ht="13.2" x14ac:dyDescent="0.25">
      <c r="A48" s="68" t="s">
        <v>40</v>
      </c>
      <c r="B48" s="41">
        <v>0</v>
      </c>
      <c r="C48" s="41">
        <v>0</v>
      </c>
    </row>
    <row r="49" spans="1:4" s="59" customFormat="1" ht="54" customHeight="1" x14ac:dyDescent="0.25">
      <c r="A49" s="68" t="s">
        <v>41</v>
      </c>
      <c r="B49" s="126"/>
      <c r="C49" s="127"/>
    </row>
    <row r="50" spans="1:4" s="70" customFormat="1" ht="13.2" x14ac:dyDescent="0.25">
      <c r="A50" s="73" t="s">
        <v>129</v>
      </c>
      <c r="B50" s="74">
        <f>(B26*B30*B34)/12</f>
        <v>0</v>
      </c>
      <c r="C50" s="74">
        <f>(B26*B30*C34)/12</f>
        <v>0</v>
      </c>
      <c r="D50" s="47"/>
    </row>
    <row r="51" spans="1:4" s="47" customFormat="1" ht="13.2" x14ac:dyDescent="0.25">
      <c r="A51" s="54"/>
      <c r="B51" s="62"/>
      <c r="C51" s="62"/>
    </row>
    <row r="52" spans="1:4" s="50" customFormat="1" ht="13.8" x14ac:dyDescent="0.3">
      <c r="A52" s="75" t="s">
        <v>130</v>
      </c>
      <c r="B52" s="76">
        <f>SUM(B37:B50)</f>
        <v>110</v>
      </c>
      <c r="C52" s="76">
        <f>SUM(C37:C50)</f>
        <v>110</v>
      </c>
    </row>
    <row r="53" spans="1:4" s="47" customFormat="1" ht="13.2" x14ac:dyDescent="0.25">
      <c r="A53" s="54"/>
      <c r="B53" s="62"/>
      <c r="C53" s="62"/>
    </row>
    <row r="54" spans="1:4" s="78" customFormat="1" ht="51" customHeight="1" x14ac:dyDescent="0.25">
      <c r="A54" s="104" t="s">
        <v>72</v>
      </c>
      <c r="B54" s="105"/>
      <c r="C54" s="105"/>
    </row>
    <row r="55" spans="1:4" x14ac:dyDescent="0.3">
      <c r="A55" s="79" t="s">
        <v>29</v>
      </c>
    </row>
    <row r="56" spans="1:4" x14ac:dyDescent="0.3">
      <c r="A56" s="79"/>
    </row>
    <row r="57" spans="1:4" x14ac:dyDescent="0.3">
      <c r="A57" s="79" t="s">
        <v>29</v>
      </c>
    </row>
    <row r="58" spans="1:4" x14ac:dyDescent="0.3">
      <c r="A58" s="79"/>
    </row>
    <row r="59" spans="1:4" x14ac:dyDescent="0.3">
      <c r="A59" s="79"/>
    </row>
    <row r="60" spans="1:4" x14ac:dyDescent="0.3">
      <c r="A60" s="79"/>
    </row>
    <row r="61" spans="1:4" x14ac:dyDescent="0.3">
      <c r="A61" s="79"/>
    </row>
    <row r="62" spans="1:4" x14ac:dyDescent="0.3">
      <c r="A62" s="79"/>
    </row>
    <row r="63" spans="1:4" x14ac:dyDescent="0.3">
      <c r="A63" s="79"/>
    </row>
    <row r="64" spans="1:4"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81"/>
    </row>
    <row r="76" spans="1:1" x14ac:dyDescent="0.3">
      <c r="A76" s="81"/>
    </row>
    <row r="77" spans="1:1" x14ac:dyDescent="0.3">
      <c r="A77" s="81"/>
    </row>
    <row r="78" spans="1:1" x14ac:dyDescent="0.3">
      <c r="A78" s="81"/>
    </row>
    <row r="79" spans="1:1" x14ac:dyDescent="0.3">
      <c r="A79" s="81"/>
    </row>
    <row r="80" spans="1:1" x14ac:dyDescent="0.3">
      <c r="A80" s="81"/>
    </row>
    <row r="81" spans="1:1" x14ac:dyDescent="0.3">
      <c r="A81" s="81"/>
    </row>
    <row r="82" spans="1:1" x14ac:dyDescent="0.3">
      <c r="A82" s="81"/>
    </row>
    <row r="83" spans="1:1" x14ac:dyDescent="0.3">
      <c r="A83" s="81"/>
    </row>
    <row r="84" spans="1:1" x14ac:dyDescent="0.3">
      <c r="A84" s="81"/>
    </row>
    <row r="85" spans="1:1" x14ac:dyDescent="0.3">
      <c r="A85" s="81"/>
    </row>
    <row r="86" spans="1:1" x14ac:dyDescent="0.3">
      <c r="A86" s="81"/>
    </row>
    <row r="87" spans="1:1" x14ac:dyDescent="0.3">
      <c r="A87" s="81"/>
    </row>
    <row r="88" spans="1:1" x14ac:dyDescent="0.3">
      <c r="A88" s="81"/>
    </row>
    <row r="89" spans="1:1" x14ac:dyDescent="0.3">
      <c r="A89" s="81"/>
    </row>
    <row r="90" spans="1:1" x14ac:dyDescent="0.3">
      <c r="A90" s="81"/>
    </row>
    <row r="91" spans="1:1" x14ac:dyDescent="0.3">
      <c r="A91" s="81"/>
    </row>
    <row r="92" spans="1:1" x14ac:dyDescent="0.3">
      <c r="A92" s="81"/>
    </row>
    <row r="93" spans="1:1" x14ac:dyDescent="0.3">
      <c r="A93" s="81"/>
    </row>
    <row r="94" spans="1:1" x14ac:dyDescent="0.3">
      <c r="A94" s="81"/>
    </row>
    <row r="95" spans="1:1" x14ac:dyDescent="0.3">
      <c r="A95" s="81"/>
    </row>
    <row r="96" spans="1:1" x14ac:dyDescent="0.3">
      <c r="A96" s="81"/>
    </row>
    <row r="97" spans="1:1" x14ac:dyDescent="0.3">
      <c r="A97" s="81"/>
    </row>
    <row r="98" spans="1:1" x14ac:dyDescent="0.3">
      <c r="A98" s="81"/>
    </row>
    <row r="99" spans="1:1" x14ac:dyDescent="0.3">
      <c r="A99" s="81"/>
    </row>
    <row r="100" spans="1:1" x14ac:dyDescent="0.3">
      <c r="A100" s="81"/>
    </row>
    <row r="101" spans="1:1" x14ac:dyDescent="0.3">
      <c r="A101" s="81"/>
    </row>
    <row r="102" spans="1:1" x14ac:dyDescent="0.3">
      <c r="A102" s="81"/>
    </row>
    <row r="103" spans="1:1" x14ac:dyDescent="0.3">
      <c r="A103" s="81"/>
    </row>
    <row r="104" spans="1:1" x14ac:dyDescent="0.3">
      <c r="A104" s="81"/>
    </row>
    <row r="105" spans="1:1" x14ac:dyDescent="0.3">
      <c r="A105" s="81"/>
    </row>
    <row r="106" spans="1:1" x14ac:dyDescent="0.3">
      <c r="A106" s="81"/>
    </row>
    <row r="107" spans="1:1" x14ac:dyDescent="0.3">
      <c r="A107" s="81"/>
    </row>
    <row r="108" spans="1:1" x14ac:dyDescent="0.3">
      <c r="A108" s="81"/>
    </row>
    <row r="109" spans="1:1" x14ac:dyDescent="0.3">
      <c r="A109" s="81"/>
    </row>
    <row r="110" spans="1:1" x14ac:dyDescent="0.3">
      <c r="A110" s="81"/>
    </row>
    <row r="111" spans="1:1" ht="69" x14ac:dyDescent="0.3">
      <c r="A111" s="81" t="s">
        <v>73</v>
      </c>
    </row>
    <row r="112" spans="1:1" x14ac:dyDescent="0.3">
      <c r="A112" s="81"/>
    </row>
    <row r="113" spans="1:1" x14ac:dyDescent="0.3">
      <c r="A113" s="81"/>
    </row>
    <row r="114" spans="1:1" x14ac:dyDescent="0.3">
      <c r="A114" s="81"/>
    </row>
    <row r="115" spans="1:1" x14ac:dyDescent="0.3">
      <c r="A115" s="81"/>
    </row>
    <row r="116" spans="1:1" x14ac:dyDescent="0.3">
      <c r="A116" s="81"/>
    </row>
    <row r="117" spans="1:1" x14ac:dyDescent="0.3">
      <c r="A117" s="81"/>
    </row>
    <row r="118" spans="1:1" x14ac:dyDescent="0.3">
      <c r="A118" s="81"/>
    </row>
    <row r="119" spans="1:1" x14ac:dyDescent="0.3">
      <c r="A119" s="81"/>
    </row>
    <row r="120" spans="1:1" x14ac:dyDescent="0.3">
      <c r="A120" s="81"/>
    </row>
    <row r="121" spans="1:1" x14ac:dyDescent="0.3">
      <c r="A121" s="81"/>
    </row>
    <row r="122" spans="1:1" x14ac:dyDescent="0.3">
      <c r="A122" s="81"/>
    </row>
    <row r="123" spans="1:1" x14ac:dyDescent="0.3">
      <c r="A123" s="81"/>
    </row>
    <row r="124" spans="1:1" x14ac:dyDescent="0.3">
      <c r="A124" s="81"/>
    </row>
    <row r="125" spans="1:1" x14ac:dyDescent="0.3">
      <c r="A125" s="81"/>
    </row>
    <row r="126" spans="1:1" x14ac:dyDescent="0.3">
      <c r="A126" s="81"/>
    </row>
    <row r="127" spans="1:1" x14ac:dyDescent="0.3">
      <c r="A127" s="81"/>
    </row>
    <row r="128" spans="1:1" x14ac:dyDescent="0.3">
      <c r="A128" s="81"/>
    </row>
    <row r="129" spans="1:1" x14ac:dyDescent="0.3">
      <c r="A129" s="81"/>
    </row>
    <row r="130" spans="1:1" x14ac:dyDescent="0.3">
      <c r="A130" s="81"/>
    </row>
    <row r="131" spans="1:1" x14ac:dyDescent="0.3">
      <c r="A131" s="81"/>
    </row>
    <row r="132" spans="1:1" x14ac:dyDescent="0.3">
      <c r="A132" s="81"/>
    </row>
    <row r="133" spans="1:1" x14ac:dyDescent="0.3">
      <c r="A133" s="81"/>
    </row>
    <row r="134" spans="1:1" x14ac:dyDescent="0.3">
      <c r="A134" s="81"/>
    </row>
    <row r="135" spans="1:1" x14ac:dyDescent="0.3">
      <c r="A135" s="81"/>
    </row>
    <row r="136" spans="1:1" x14ac:dyDescent="0.3">
      <c r="A136" s="81"/>
    </row>
    <row r="137" spans="1:1" x14ac:dyDescent="0.3">
      <c r="A137" s="81"/>
    </row>
    <row r="138" spans="1:1" x14ac:dyDescent="0.3">
      <c r="A138" s="81"/>
    </row>
    <row r="139" spans="1:1" x14ac:dyDescent="0.3">
      <c r="A139" s="81"/>
    </row>
    <row r="140" spans="1:1" x14ac:dyDescent="0.3">
      <c r="A140" s="81"/>
    </row>
    <row r="141" spans="1:1" x14ac:dyDescent="0.3">
      <c r="A141" s="81"/>
    </row>
    <row r="142" spans="1:1" x14ac:dyDescent="0.3">
      <c r="A142" s="81"/>
    </row>
    <row r="143" spans="1:1" x14ac:dyDescent="0.3">
      <c r="A143" s="81"/>
    </row>
    <row r="144" spans="1:1" x14ac:dyDescent="0.3">
      <c r="A144" s="81"/>
    </row>
    <row r="145" spans="1:1" x14ac:dyDescent="0.3">
      <c r="A145" s="81"/>
    </row>
    <row r="146" spans="1:1" x14ac:dyDescent="0.3">
      <c r="A146" s="81"/>
    </row>
    <row r="147" spans="1:1" x14ac:dyDescent="0.3">
      <c r="A147" s="81"/>
    </row>
    <row r="148" spans="1:1" x14ac:dyDescent="0.3">
      <c r="A148" s="81"/>
    </row>
    <row r="149" spans="1:1" x14ac:dyDescent="0.3">
      <c r="A149" s="81"/>
    </row>
    <row r="150" spans="1:1" x14ac:dyDescent="0.3">
      <c r="A150" s="81"/>
    </row>
    <row r="151" spans="1:1" x14ac:dyDescent="0.3">
      <c r="A151" s="81"/>
    </row>
    <row r="152" spans="1:1" x14ac:dyDescent="0.3">
      <c r="A152" s="81"/>
    </row>
    <row r="153" spans="1:1" x14ac:dyDescent="0.3">
      <c r="A153" s="81"/>
    </row>
    <row r="154" spans="1:1" x14ac:dyDescent="0.3">
      <c r="A154" s="81"/>
    </row>
    <row r="155" spans="1:1" x14ac:dyDescent="0.3">
      <c r="A155" s="81"/>
    </row>
    <row r="156" spans="1:1" x14ac:dyDescent="0.3">
      <c r="A156" s="81"/>
    </row>
    <row r="157" spans="1:1" x14ac:dyDescent="0.3">
      <c r="A157" s="81"/>
    </row>
    <row r="158" spans="1:1" x14ac:dyDescent="0.3">
      <c r="A158" s="81"/>
    </row>
    <row r="159" spans="1:1" x14ac:dyDescent="0.3">
      <c r="A159" s="81"/>
    </row>
    <row r="160" spans="1:1" x14ac:dyDescent="0.3">
      <c r="A160" s="81"/>
    </row>
    <row r="161" spans="1:1" x14ac:dyDescent="0.3">
      <c r="A161" s="81"/>
    </row>
    <row r="162" spans="1:1" x14ac:dyDescent="0.3">
      <c r="A162" s="81"/>
    </row>
    <row r="163" spans="1:1" x14ac:dyDescent="0.3">
      <c r="A163" s="81"/>
    </row>
    <row r="164" spans="1:1" x14ac:dyDescent="0.3">
      <c r="A164" s="81"/>
    </row>
    <row r="165" spans="1:1" x14ac:dyDescent="0.3">
      <c r="A165" s="81"/>
    </row>
    <row r="166" spans="1:1" x14ac:dyDescent="0.3">
      <c r="A166" s="81"/>
    </row>
    <row r="167" spans="1:1" x14ac:dyDescent="0.3">
      <c r="A167" s="81"/>
    </row>
    <row r="168" spans="1:1" x14ac:dyDescent="0.3">
      <c r="A168" s="81"/>
    </row>
    <row r="169" spans="1:1" x14ac:dyDescent="0.3">
      <c r="A169" s="81"/>
    </row>
    <row r="170" spans="1:1" x14ac:dyDescent="0.3">
      <c r="A170" s="81"/>
    </row>
    <row r="171" spans="1:1" x14ac:dyDescent="0.3">
      <c r="A171" s="81"/>
    </row>
    <row r="172" spans="1:1" x14ac:dyDescent="0.3">
      <c r="A172" s="81"/>
    </row>
    <row r="173" spans="1:1" x14ac:dyDescent="0.3">
      <c r="A173" s="81"/>
    </row>
    <row r="174" spans="1:1" x14ac:dyDescent="0.3">
      <c r="A174" s="81"/>
    </row>
    <row r="175" spans="1:1" x14ac:dyDescent="0.3">
      <c r="A175" s="81"/>
    </row>
    <row r="176" spans="1:1" x14ac:dyDescent="0.3">
      <c r="A176" s="81"/>
    </row>
    <row r="177" spans="1:1" x14ac:dyDescent="0.3">
      <c r="A177" s="81"/>
    </row>
    <row r="178" spans="1:1" x14ac:dyDescent="0.3">
      <c r="A178" s="81"/>
    </row>
    <row r="179" spans="1:1" x14ac:dyDescent="0.3">
      <c r="A179" s="81"/>
    </row>
    <row r="180" spans="1:1" x14ac:dyDescent="0.3">
      <c r="A180" s="81"/>
    </row>
    <row r="181" spans="1:1" x14ac:dyDescent="0.3">
      <c r="A181" s="81"/>
    </row>
    <row r="182" spans="1:1" x14ac:dyDescent="0.3">
      <c r="A182" s="81"/>
    </row>
    <row r="183" spans="1:1" x14ac:dyDescent="0.3">
      <c r="A183" s="81"/>
    </row>
    <row r="184" spans="1:1" x14ac:dyDescent="0.3">
      <c r="A184" s="81"/>
    </row>
    <row r="185" spans="1:1" x14ac:dyDescent="0.3">
      <c r="A185" s="81"/>
    </row>
    <row r="186" spans="1:1" x14ac:dyDescent="0.3">
      <c r="A186" s="81"/>
    </row>
    <row r="187" spans="1:1" x14ac:dyDescent="0.3">
      <c r="A187" s="81"/>
    </row>
    <row r="188" spans="1:1" x14ac:dyDescent="0.3">
      <c r="A188" s="81"/>
    </row>
    <row r="189" spans="1:1" x14ac:dyDescent="0.3">
      <c r="A189" s="81"/>
    </row>
    <row r="190" spans="1:1" x14ac:dyDescent="0.3">
      <c r="A190" s="81"/>
    </row>
    <row r="191" spans="1:1" x14ac:dyDescent="0.3">
      <c r="A191" s="81"/>
    </row>
    <row r="192" spans="1:1" x14ac:dyDescent="0.3">
      <c r="A192" s="81"/>
    </row>
    <row r="193" spans="1:1" x14ac:dyDescent="0.3">
      <c r="A193" s="81"/>
    </row>
    <row r="194" spans="1:1" x14ac:dyDescent="0.3">
      <c r="A194" s="81"/>
    </row>
    <row r="195" spans="1:1" x14ac:dyDescent="0.3">
      <c r="A195" s="81"/>
    </row>
    <row r="196" spans="1:1" x14ac:dyDescent="0.3">
      <c r="A196" s="81"/>
    </row>
    <row r="197" spans="1:1" x14ac:dyDescent="0.3">
      <c r="A197" s="81"/>
    </row>
    <row r="198" spans="1:1" x14ac:dyDescent="0.3">
      <c r="A198" s="81"/>
    </row>
    <row r="199" spans="1:1" x14ac:dyDescent="0.3">
      <c r="A199" s="81"/>
    </row>
    <row r="200" spans="1:1" x14ac:dyDescent="0.3">
      <c r="A200" s="81"/>
    </row>
    <row r="201" spans="1:1" x14ac:dyDescent="0.3">
      <c r="A201" s="81"/>
    </row>
    <row r="202" spans="1:1" x14ac:dyDescent="0.3">
      <c r="A202" s="81"/>
    </row>
    <row r="203" spans="1:1" x14ac:dyDescent="0.3">
      <c r="A203" s="81"/>
    </row>
    <row r="204" spans="1:1" x14ac:dyDescent="0.3">
      <c r="A204" s="81"/>
    </row>
    <row r="205" spans="1:1" x14ac:dyDescent="0.3">
      <c r="A205" s="81"/>
    </row>
    <row r="206" spans="1:1" x14ac:dyDescent="0.3">
      <c r="A206" s="81"/>
    </row>
    <row r="207" spans="1:1" x14ac:dyDescent="0.3">
      <c r="A207" s="81"/>
    </row>
    <row r="208" spans="1:1" x14ac:dyDescent="0.3">
      <c r="A208" s="81"/>
    </row>
    <row r="209" spans="1:1" x14ac:dyDescent="0.3">
      <c r="A209" s="81"/>
    </row>
    <row r="210" spans="1:1" x14ac:dyDescent="0.3">
      <c r="A210" s="81"/>
    </row>
    <row r="211" spans="1:1" x14ac:dyDescent="0.3">
      <c r="A211" s="81"/>
    </row>
    <row r="212" spans="1:1" x14ac:dyDescent="0.3">
      <c r="A212" s="81"/>
    </row>
    <row r="213" spans="1:1" x14ac:dyDescent="0.3">
      <c r="A213" s="81"/>
    </row>
    <row r="214" spans="1:1" x14ac:dyDescent="0.3">
      <c r="A214" s="81"/>
    </row>
    <row r="215" spans="1:1" x14ac:dyDescent="0.3">
      <c r="A215" s="81"/>
    </row>
    <row r="216" spans="1:1" x14ac:dyDescent="0.3">
      <c r="A216" s="81"/>
    </row>
    <row r="217" spans="1:1" x14ac:dyDescent="0.3">
      <c r="A217" s="81"/>
    </row>
    <row r="218" spans="1:1" x14ac:dyDescent="0.3">
      <c r="A218" s="81"/>
    </row>
    <row r="219" spans="1:1" x14ac:dyDescent="0.3">
      <c r="A219" s="81"/>
    </row>
    <row r="220" spans="1:1" x14ac:dyDescent="0.3">
      <c r="A220" s="81"/>
    </row>
    <row r="221" spans="1:1" x14ac:dyDescent="0.3">
      <c r="A221" s="81"/>
    </row>
    <row r="222" spans="1:1" x14ac:dyDescent="0.3">
      <c r="A222" s="81"/>
    </row>
    <row r="223" spans="1:1" x14ac:dyDescent="0.3">
      <c r="A223" s="81"/>
    </row>
    <row r="224" spans="1:1" x14ac:dyDescent="0.3">
      <c r="A224" s="81"/>
    </row>
    <row r="225" spans="1:1" x14ac:dyDescent="0.3">
      <c r="A225" s="81"/>
    </row>
    <row r="226" spans="1:1" x14ac:dyDescent="0.3">
      <c r="A226" s="81"/>
    </row>
    <row r="227" spans="1:1" x14ac:dyDescent="0.3">
      <c r="A227" s="81"/>
    </row>
    <row r="228" spans="1:1" x14ac:dyDescent="0.3">
      <c r="A228" s="81"/>
    </row>
    <row r="229" spans="1:1" x14ac:dyDescent="0.3">
      <c r="A229" s="81"/>
    </row>
    <row r="230" spans="1:1" x14ac:dyDescent="0.3">
      <c r="A230" s="81"/>
    </row>
    <row r="231" spans="1:1" x14ac:dyDescent="0.3">
      <c r="A231" s="81"/>
    </row>
    <row r="232" spans="1:1" x14ac:dyDescent="0.3">
      <c r="A232" s="81"/>
    </row>
    <row r="233" spans="1:1" x14ac:dyDescent="0.3">
      <c r="A233" s="81"/>
    </row>
    <row r="234" spans="1:1" x14ac:dyDescent="0.3">
      <c r="A234" s="81"/>
    </row>
    <row r="235" spans="1:1" x14ac:dyDescent="0.3">
      <c r="A235" s="81"/>
    </row>
    <row r="236" spans="1:1" x14ac:dyDescent="0.3">
      <c r="A236" s="81"/>
    </row>
    <row r="237" spans="1:1" x14ac:dyDescent="0.3">
      <c r="A237" s="81"/>
    </row>
    <row r="238" spans="1:1" x14ac:dyDescent="0.3">
      <c r="A238" s="81"/>
    </row>
    <row r="239" spans="1:1" x14ac:dyDescent="0.3">
      <c r="A239" s="81"/>
    </row>
    <row r="240" spans="1:1" x14ac:dyDescent="0.3">
      <c r="A240" s="81"/>
    </row>
    <row r="241" spans="1:1" x14ac:dyDescent="0.3">
      <c r="A241" s="81"/>
    </row>
    <row r="242" spans="1:1" x14ac:dyDescent="0.3">
      <c r="A242" s="81"/>
    </row>
    <row r="243" spans="1:1" x14ac:dyDescent="0.3">
      <c r="A243" s="81"/>
    </row>
    <row r="244" spans="1:1" x14ac:dyDescent="0.3">
      <c r="A244" s="81"/>
    </row>
    <row r="245" spans="1:1" x14ac:dyDescent="0.3">
      <c r="A245" s="81"/>
    </row>
    <row r="246" spans="1:1" x14ac:dyDescent="0.3">
      <c r="A246" s="81"/>
    </row>
    <row r="247" spans="1:1" x14ac:dyDescent="0.3">
      <c r="A247" s="81"/>
    </row>
    <row r="248" spans="1:1" x14ac:dyDescent="0.3">
      <c r="A248" s="81"/>
    </row>
    <row r="249" spans="1:1" x14ac:dyDescent="0.3">
      <c r="A249" s="81"/>
    </row>
  </sheetData>
  <sheetProtection algorithmName="SHA-512" hashValue="YdLGoZ0wNacjB/jNZG/vRXxDG/+fum4DHcQaXQcnpqAry7JKxtXPlfrgUtjsqPz4pyPvIAPfkq0hQYrsISx6PA==" saltValue="agf3zpxZV5oFvxhZ2CgpYg==" spinCount="100000" sheet="1" selectLockedCells="1"/>
  <mergeCells count="12">
    <mergeCell ref="A54:C54"/>
    <mergeCell ref="B25:C25"/>
    <mergeCell ref="B26:C26"/>
    <mergeCell ref="B1:C1"/>
    <mergeCell ref="A2:B2"/>
    <mergeCell ref="B27:C27"/>
    <mergeCell ref="B28:C28"/>
    <mergeCell ref="B29:C29"/>
    <mergeCell ref="B49:C49"/>
    <mergeCell ref="B7:C7"/>
    <mergeCell ref="B8:C8"/>
    <mergeCell ref="B30:C30"/>
  </mergeCells>
  <phoneticPr fontId="9" type="noConversion"/>
  <pageMargins left="0.23622047244094491" right="0.23622047244094491" top="0.74803149606299213" bottom="0.74803149606299213" header="0.31496062992125984" footer="0.31496062992125984"/>
  <pageSetup paperSize="9" scale="75" fitToHeight="2" orientation="landscape" r:id="rId1"/>
  <headerFooter>
    <oddFooter>&amp;L&amp;"Century Gothic,Standaard"&amp;8&amp;F
&amp;D&amp;C&amp;"Century Gothic,Standaard"&amp;8Pagina &amp;P van &amp;N</oddFooter>
  </headerFooter>
  <rowBreaks count="1" manualBreakCount="1">
    <brk id="23"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CE7C8-D47A-477A-A444-79C3B4A3AD56}">
  <dimension ref="A1:D249"/>
  <sheetViews>
    <sheetView showGridLines="0" zoomScaleNormal="100" workbookViewId="0">
      <pane xSplit="1" ySplit="3" topLeftCell="B4" activePane="bottomRight" state="frozen"/>
      <selection activeCell="C4" sqref="C4"/>
      <selection pane="topRight" activeCell="C4" sqref="C4"/>
      <selection pane="bottomLeft" activeCell="C4" sqref="C4"/>
      <selection pane="bottomRight" activeCell="B21" sqref="B21"/>
    </sheetView>
  </sheetViews>
  <sheetFormatPr defaultColWidth="9.109375" defaultRowHeight="14.4" x14ac:dyDescent="0.3"/>
  <cols>
    <col min="1" max="1" width="59.33203125" style="82" customWidth="1"/>
    <col min="2" max="2" width="64.6640625" style="80" bestFit="1" customWidth="1"/>
    <col min="3" max="16384" width="9.109375" style="80"/>
  </cols>
  <sheetData>
    <row r="1" spans="1:2" s="45" customFormat="1" ht="15.6" x14ac:dyDescent="0.3">
      <c r="A1" s="43" t="s">
        <v>7</v>
      </c>
      <c r="B1" s="44" t="s">
        <v>121</v>
      </c>
    </row>
    <row r="2" spans="1:2" s="47" customFormat="1" ht="22.8" x14ac:dyDescent="0.25">
      <c r="A2" s="46" t="s">
        <v>8</v>
      </c>
      <c r="B2" s="83"/>
    </row>
    <row r="3" spans="1:2" s="50" customFormat="1" ht="13.8" x14ac:dyDescent="0.3">
      <c r="A3" s="48" t="s">
        <v>9</v>
      </c>
      <c r="B3" s="49" t="s">
        <v>62</v>
      </c>
    </row>
    <row r="4" spans="1:2" s="47" customFormat="1" ht="13.2" x14ac:dyDescent="0.25">
      <c r="A4" s="51" t="s">
        <v>0</v>
      </c>
      <c r="B4" s="84" t="s">
        <v>45</v>
      </c>
    </row>
    <row r="5" spans="1:2" s="47" customFormat="1" ht="13.2" x14ac:dyDescent="0.25">
      <c r="A5" s="51" t="s">
        <v>1</v>
      </c>
      <c r="B5" s="84" t="s">
        <v>74</v>
      </c>
    </row>
    <row r="6" spans="1:2" s="47" customFormat="1" ht="26.4" x14ac:dyDescent="0.25">
      <c r="A6" s="51" t="s">
        <v>2</v>
      </c>
      <c r="B6" s="85" t="s">
        <v>75</v>
      </c>
    </row>
    <row r="7" spans="1:2" s="47" customFormat="1" ht="13.2" x14ac:dyDescent="0.25">
      <c r="A7" s="51" t="s">
        <v>10</v>
      </c>
      <c r="B7" s="84" t="s">
        <v>76</v>
      </c>
    </row>
    <row r="8" spans="1:2" s="47" customFormat="1" ht="13.2" x14ac:dyDescent="0.25">
      <c r="A8" s="51" t="s">
        <v>11</v>
      </c>
      <c r="B8" s="84" t="s">
        <v>12</v>
      </c>
    </row>
    <row r="9" spans="1:2" s="47" customFormat="1" ht="13.2" x14ac:dyDescent="0.25">
      <c r="A9" s="51" t="s">
        <v>68</v>
      </c>
      <c r="B9" s="86">
        <v>3000</v>
      </c>
    </row>
    <row r="10" spans="1:2" s="47" customFormat="1" ht="13.2" x14ac:dyDescent="0.25">
      <c r="A10" s="54"/>
      <c r="B10" s="71"/>
    </row>
    <row r="11" spans="1:2" s="50" customFormat="1" ht="13.8" x14ac:dyDescent="0.3">
      <c r="A11" s="48" t="s">
        <v>13</v>
      </c>
      <c r="B11" s="49"/>
    </row>
    <row r="12" spans="1:2" s="59" customFormat="1" ht="26.4" x14ac:dyDescent="0.25">
      <c r="A12" s="57" t="s">
        <v>14</v>
      </c>
      <c r="B12" s="58">
        <f>(B13*1.21)</f>
        <v>87446.7</v>
      </c>
    </row>
    <row r="13" spans="1:2" s="59" customFormat="1" ht="13.2" x14ac:dyDescent="0.25">
      <c r="A13" s="57" t="s">
        <v>15</v>
      </c>
      <c r="B13" s="58">
        <f>96922-B16-753-1599-940</f>
        <v>72270</v>
      </c>
    </row>
    <row r="14" spans="1:2" s="59" customFormat="1" ht="13.2" x14ac:dyDescent="0.25">
      <c r="A14" s="57" t="s">
        <v>46</v>
      </c>
      <c r="B14" s="58" t="s">
        <v>37</v>
      </c>
    </row>
    <row r="15" spans="1:2" s="59" customFormat="1" ht="145.19999999999999" x14ac:dyDescent="0.25">
      <c r="A15" s="57" t="s">
        <v>16</v>
      </c>
      <c r="B15" s="60" t="s">
        <v>118</v>
      </c>
    </row>
    <row r="16" spans="1:2" s="59" customFormat="1" ht="13.2" x14ac:dyDescent="0.25">
      <c r="A16" s="57" t="s">
        <v>17</v>
      </c>
      <c r="B16" s="58">
        <f>2450+180-120+450+100+16300+950+900+150</f>
        <v>21360</v>
      </c>
    </row>
    <row r="17" spans="1:4" s="59" customFormat="1" ht="291.75" customHeight="1" x14ac:dyDescent="0.25">
      <c r="A17" s="57" t="s">
        <v>77</v>
      </c>
      <c r="B17" s="60" t="s">
        <v>140</v>
      </c>
    </row>
    <row r="18" spans="1:4" s="59" customFormat="1" ht="13.2" x14ac:dyDescent="0.25">
      <c r="A18" s="57" t="s">
        <v>19</v>
      </c>
      <c r="B18" s="58">
        <f>32000+1600+900+120+150+360+1950</f>
        <v>37080</v>
      </c>
    </row>
    <row r="19" spans="1:4" s="59" customFormat="1" ht="13.2" x14ac:dyDescent="0.25">
      <c r="A19" s="57" t="s">
        <v>70</v>
      </c>
      <c r="B19" s="58">
        <v>753</v>
      </c>
    </row>
    <row r="20" spans="1:4" s="59" customFormat="1" ht="13.2" x14ac:dyDescent="0.25">
      <c r="A20" s="57" t="s">
        <v>20</v>
      </c>
      <c r="B20" s="61">
        <f>B19+B18+B16+B13</f>
        <v>131463</v>
      </c>
    </row>
    <row r="21" spans="1:4" s="59" customFormat="1" ht="13.2" x14ac:dyDescent="0.25">
      <c r="A21" s="57" t="s">
        <v>21</v>
      </c>
      <c r="B21" s="34">
        <v>0</v>
      </c>
    </row>
    <row r="22" spans="1:4" s="59" customFormat="1" ht="13.2" x14ac:dyDescent="0.25">
      <c r="A22" s="57" t="s">
        <v>22</v>
      </c>
      <c r="B22" s="61">
        <f t="shared" ref="B22" si="0">B20-B21</f>
        <v>131463</v>
      </c>
    </row>
    <row r="23" spans="1:4" s="47" customFormat="1" ht="13.2" x14ac:dyDescent="0.25">
      <c r="A23" s="54"/>
      <c r="B23" s="62"/>
    </row>
    <row r="24" spans="1:4" s="50" customFormat="1" ht="13.8" x14ac:dyDescent="0.3">
      <c r="A24" s="48" t="s">
        <v>23</v>
      </c>
      <c r="B24" s="49"/>
    </row>
    <row r="25" spans="1:4" s="47" customFormat="1" ht="13.2" x14ac:dyDescent="0.25">
      <c r="A25" s="51" t="s">
        <v>24</v>
      </c>
      <c r="B25" s="86">
        <v>84</v>
      </c>
    </row>
    <row r="26" spans="1:4" s="47" customFormat="1" ht="13.2" x14ac:dyDescent="0.25">
      <c r="A26" s="51" t="s">
        <v>25</v>
      </c>
      <c r="B26" s="86">
        <v>10000</v>
      </c>
    </row>
    <row r="27" spans="1:4" s="47" customFormat="1" ht="13.2" x14ac:dyDescent="0.25">
      <c r="A27" s="68" t="s">
        <v>78</v>
      </c>
      <c r="B27" s="36">
        <v>0.03</v>
      </c>
    </row>
    <row r="28" spans="1:4" s="47" customFormat="1" ht="13.2" x14ac:dyDescent="0.25">
      <c r="A28" s="68" t="s">
        <v>79</v>
      </c>
      <c r="B28" s="36">
        <f>'Rente opslag'!C4</f>
        <v>0</v>
      </c>
    </row>
    <row r="29" spans="1:4" s="47" customFormat="1" ht="26.4" x14ac:dyDescent="0.25">
      <c r="A29" s="68" t="s">
        <v>80</v>
      </c>
      <c r="B29" s="36">
        <f>B27+B28</f>
        <v>0.03</v>
      </c>
    </row>
    <row r="30" spans="1:4" s="70" customFormat="1" ht="13.2" x14ac:dyDescent="0.25">
      <c r="A30" s="69" t="s">
        <v>131</v>
      </c>
      <c r="B30" s="87">
        <v>0.1</v>
      </c>
      <c r="C30" s="47"/>
      <c r="D30" s="47"/>
    </row>
    <row r="31" spans="1:4" s="47" customFormat="1" ht="13.2" x14ac:dyDescent="0.25">
      <c r="A31" s="51" t="s">
        <v>26</v>
      </c>
      <c r="B31" s="35">
        <v>0</v>
      </c>
    </row>
    <row r="32" spans="1:4" s="47" customFormat="1" ht="13.2" x14ac:dyDescent="0.25">
      <c r="A32" s="51" t="s">
        <v>27</v>
      </c>
      <c r="B32" s="35">
        <v>0</v>
      </c>
    </row>
    <row r="33" spans="1:4" s="47" customFormat="1" ht="13.2" x14ac:dyDescent="0.25">
      <c r="A33" s="51" t="s">
        <v>28</v>
      </c>
      <c r="B33" s="35">
        <v>0</v>
      </c>
    </row>
    <row r="34" spans="1:4" s="70" customFormat="1" ht="13.2" x14ac:dyDescent="0.25">
      <c r="A34" s="69" t="s">
        <v>128</v>
      </c>
      <c r="B34" s="37">
        <v>0</v>
      </c>
      <c r="C34" s="47"/>
      <c r="D34" s="47"/>
    </row>
    <row r="35" spans="1:4" s="47" customFormat="1" ht="13.2" x14ac:dyDescent="0.25">
      <c r="A35" s="54"/>
      <c r="B35" s="71"/>
    </row>
    <row r="36" spans="1:4" s="50" customFormat="1" ht="13.8" x14ac:dyDescent="0.3">
      <c r="A36" s="48" t="s">
        <v>44</v>
      </c>
      <c r="B36" s="72"/>
    </row>
    <row r="37" spans="1:4" s="59" customFormat="1" ht="13.2" x14ac:dyDescent="0.25">
      <c r="A37" s="57" t="s">
        <v>30</v>
      </c>
      <c r="B37" s="39">
        <v>0</v>
      </c>
    </row>
    <row r="38" spans="1:4" s="59" customFormat="1" ht="13.2" x14ac:dyDescent="0.25">
      <c r="A38" s="57" t="s">
        <v>31</v>
      </c>
      <c r="B38" s="40">
        <v>0</v>
      </c>
    </row>
    <row r="39" spans="1:4" s="59" customFormat="1" ht="13.2" x14ac:dyDescent="0.25">
      <c r="A39" s="57" t="s">
        <v>32</v>
      </c>
      <c r="B39" s="39">
        <v>0</v>
      </c>
    </row>
    <row r="40" spans="1:4" s="59" customFormat="1" ht="13.2" x14ac:dyDescent="0.25">
      <c r="A40" s="57" t="s">
        <v>33</v>
      </c>
      <c r="B40" s="39">
        <v>0</v>
      </c>
    </row>
    <row r="41" spans="1:4" s="59" customFormat="1" ht="13.2" x14ac:dyDescent="0.25">
      <c r="A41" s="57" t="s">
        <v>34</v>
      </c>
      <c r="B41" s="39">
        <v>0</v>
      </c>
    </row>
    <row r="42" spans="1:4" s="59" customFormat="1" ht="13.2" x14ac:dyDescent="0.25">
      <c r="A42" s="57" t="s">
        <v>35</v>
      </c>
      <c r="B42" s="39">
        <v>0</v>
      </c>
    </row>
    <row r="43" spans="1:4" s="59" customFormat="1" ht="13.2" x14ac:dyDescent="0.25">
      <c r="A43" s="57" t="s">
        <v>36</v>
      </c>
      <c r="B43" s="58" t="s">
        <v>37</v>
      </c>
    </row>
    <row r="44" spans="1:4" s="59" customFormat="1" ht="13.2" x14ac:dyDescent="0.25">
      <c r="A44" s="57" t="s">
        <v>127</v>
      </c>
      <c r="B44" s="58">
        <v>8</v>
      </c>
    </row>
    <row r="45" spans="1:4" s="59" customFormat="1" ht="13.2" x14ac:dyDescent="0.25">
      <c r="A45" s="57" t="s">
        <v>38</v>
      </c>
      <c r="B45" s="39">
        <v>0</v>
      </c>
    </row>
    <row r="46" spans="1:4" s="59" customFormat="1" ht="13.2" x14ac:dyDescent="0.25">
      <c r="A46" s="68" t="s">
        <v>71</v>
      </c>
      <c r="B46" s="39">
        <v>0</v>
      </c>
    </row>
    <row r="47" spans="1:4" s="59" customFormat="1" ht="13.2" x14ac:dyDescent="0.25">
      <c r="A47" s="57" t="s">
        <v>39</v>
      </c>
      <c r="B47" s="39">
        <v>0</v>
      </c>
    </row>
    <row r="48" spans="1:4" s="59" customFormat="1" ht="13.2" x14ac:dyDescent="0.25">
      <c r="A48" s="68" t="s">
        <v>40</v>
      </c>
      <c r="B48" s="41">
        <v>0</v>
      </c>
    </row>
    <row r="49" spans="1:4" s="59" customFormat="1" ht="53.25" customHeight="1" x14ac:dyDescent="0.25">
      <c r="A49" s="68" t="s">
        <v>41</v>
      </c>
      <c r="B49" s="42"/>
    </row>
    <row r="50" spans="1:4" s="70" customFormat="1" ht="13.2" x14ac:dyDescent="0.25">
      <c r="A50" s="73" t="s">
        <v>129</v>
      </c>
      <c r="B50" s="74">
        <f>(B26*B30*B34)/12</f>
        <v>0</v>
      </c>
      <c r="C50" s="47"/>
      <c r="D50" s="47"/>
    </row>
    <row r="51" spans="1:4" s="47" customFormat="1" ht="13.2" x14ac:dyDescent="0.25">
      <c r="A51" s="54"/>
      <c r="B51" s="62"/>
    </row>
    <row r="52" spans="1:4" s="50" customFormat="1" ht="13.8" x14ac:dyDescent="0.3">
      <c r="A52" s="75" t="s">
        <v>130</v>
      </c>
      <c r="B52" s="76">
        <f>SUM(B37:B50)</f>
        <v>8</v>
      </c>
    </row>
    <row r="53" spans="1:4" s="47" customFormat="1" ht="13.2" x14ac:dyDescent="0.25">
      <c r="A53" s="54"/>
      <c r="B53" s="62"/>
    </row>
    <row r="54" spans="1:4" s="78" customFormat="1" ht="82.5" customHeight="1" x14ac:dyDescent="0.25">
      <c r="A54" s="104" t="s">
        <v>72</v>
      </c>
      <c r="B54" s="105"/>
    </row>
    <row r="55" spans="1:4" x14ac:dyDescent="0.3">
      <c r="A55" s="79" t="s">
        <v>29</v>
      </c>
    </row>
    <row r="56" spans="1:4" x14ac:dyDescent="0.3">
      <c r="A56" s="79"/>
    </row>
    <row r="57" spans="1:4" x14ac:dyDescent="0.3">
      <c r="A57" s="79" t="s">
        <v>29</v>
      </c>
    </row>
    <row r="58" spans="1:4" x14ac:dyDescent="0.3">
      <c r="A58" s="79"/>
    </row>
    <row r="59" spans="1:4" x14ac:dyDescent="0.3">
      <c r="A59" s="79"/>
    </row>
    <row r="60" spans="1:4" x14ac:dyDescent="0.3">
      <c r="A60" s="79"/>
    </row>
    <row r="61" spans="1:4" x14ac:dyDescent="0.3">
      <c r="A61" s="79"/>
    </row>
    <row r="62" spans="1:4" x14ac:dyDescent="0.3">
      <c r="A62" s="79"/>
    </row>
    <row r="63" spans="1:4" x14ac:dyDescent="0.3">
      <c r="A63" s="79"/>
    </row>
    <row r="64" spans="1:4"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81"/>
    </row>
    <row r="76" spans="1:1" x14ac:dyDescent="0.3">
      <c r="A76" s="81"/>
    </row>
    <row r="77" spans="1:1" x14ac:dyDescent="0.3">
      <c r="A77" s="81"/>
    </row>
    <row r="78" spans="1:1" x14ac:dyDescent="0.3">
      <c r="A78" s="81"/>
    </row>
    <row r="79" spans="1:1" x14ac:dyDescent="0.3">
      <c r="A79" s="81"/>
    </row>
    <row r="80" spans="1:1" x14ac:dyDescent="0.3">
      <c r="A80" s="81"/>
    </row>
    <row r="81" spans="1:1" x14ac:dyDescent="0.3">
      <c r="A81" s="81"/>
    </row>
    <row r="82" spans="1:1" x14ac:dyDescent="0.3">
      <c r="A82" s="81"/>
    </row>
    <row r="83" spans="1:1" x14ac:dyDescent="0.3">
      <c r="A83" s="81"/>
    </row>
    <row r="84" spans="1:1" x14ac:dyDescent="0.3">
      <c r="A84" s="81"/>
    </row>
    <row r="85" spans="1:1" x14ac:dyDescent="0.3">
      <c r="A85" s="81"/>
    </row>
    <row r="86" spans="1:1" x14ac:dyDescent="0.3">
      <c r="A86" s="81"/>
    </row>
    <row r="87" spans="1:1" x14ac:dyDescent="0.3">
      <c r="A87" s="81"/>
    </row>
    <row r="88" spans="1:1" x14ac:dyDescent="0.3">
      <c r="A88" s="81"/>
    </row>
    <row r="89" spans="1:1" x14ac:dyDescent="0.3">
      <c r="A89" s="81"/>
    </row>
    <row r="90" spans="1:1" x14ac:dyDescent="0.3">
      <c r="A90" s="81"/>
    </row>
    <row r="91" spans="1:1" x14ac:dyDescent="0.3">
      <c r="A91" s="81"/>
    </row>
    <row r="92" spans="1:1" x14ac:dyDescent="0.3">
      <c r="A92" s="81"/>
    </row>
    <row r="93" spans="1:1" x14ac:dyDescent="0.3">
      <c r="A93" s="81"/>
    </row>
    <row r="94" spans="1:1" x14ac:dyDescent="0.3">
      <c r="A94" s="81"/>
    </row>
    <row r="95" spans="1:1" x14ac:dyDescent="0.3">
      <c r="A95" s="81"/>
    </row>
    <row r="96" spans="1:1" x14ac:dyDescent="0.3">
      <c r="A96" s="81"/>
    </row>
    <row r="97" spans="1:1" x14ac:dyDescent="0.3">
      <c r="A97" s="81"/>
    </row>
    <row r="98" spans="1:1" x14ac:dyDescent="0.3">
      <c r="A98" s="81"/>
    </row>
    <row r="99" spans="1:1" x14ac:dyDescent="0.3">
      <c r="A99" s="81"/>
    </row>
    <row r="100" spans="1:1" x14ac:dyDescent="0.3">
      <c r="A100" s="81"/>
    </row>
    <row r="101" spans="1:1" x14ac:dyDescent="0.3">
      <c r="A101" s="81"/>
    </row>
    <row r="102" spans="1:1" x14ac:dyDescent="0.3">
      <c r="A102" s="81"/>
    </row>
    <row r="103" spans="1:1" x14ac:dyDescent="0.3">
      <c r="A103" s="81"/>
    </row>
    <row r="104" spans="1:1" x14ac:dyDescent="0.3">
      <c r="A104" s="81"/>
    </row>
    <row r="105" spans="1:1" x14ac:dyDescent="0.3">
      <c r="A105" s="81"/>
    </row>
    <row r="106" spans="1:1" x14ac:dyDescent="0.3">
      <c r="A106" s="81"/>
    </row>
    <row r="107" spans="1:1" x14ac:dyDescent="0.3">
      <c r="A107" s="81"/>
    </row>
    <row r="108" spans="1:1" x14ac:dyDescent="0.3">
      <c r="A108" s="81"/>
    </row>
    <row r="109" spans="1:1" x14ac:dyDescent="0.3">
      <c r="A109" s="81"/>
    </row>
    <row r="110" spans="1:1" x14ac:dyDescent="0.3">
      <c r="A110" s="81"/>
    </row>
    <row r="111" spans="1:1" ht="69" x14ac:dyDescent="0.3">
      <c r="A111" s="81" t="s">
        <v>73</v>
      </c>
    </row>
    <row r="112" spans="1:1" x14ac:dyDescent="0.3">
      <c r="A112" s="81"/>
    </row>
    <row r="113" spans="1:1" x14ac:dyDescent="0.3">
      <c r="A113" s="81"/>
    </row>
    <row r="114" spans="1:1" x14ac:dyDescent="0.3">
      <c r="A114" s="81"/>
    </row>
    <row r="115" spans="1:1" x14ac:dyDescent="0.3">
      <c r="A115" s="81"/>
    </row>
    <row r="116" spans="1:1" x14ac:dyDescent="0.3">
      <c r="A116" s="81"/>
    </row>
    <row r="117" spans="1:1" x14ac:dyDescent="0.3">
      <c r="A117" s="81"/>
    </row>
    <row r="118" spans="1:1" x14ac:dyDescent="0.3">
      <c r="A118" s="81"/>
    </row>
    <row r="119" spans="1:1" x14ac:dyDescent="0.3">
      <c r="A119" s="81"/>
    </row>
    <row r="120" spans="1:1" x14ac:dyDescent="0.3">
      <c r="A120" s="81"/>
    </row>
    <row r="121" spans="1:1" x14ac:dyDescent="0.3">
      <c r="A121" s="81"/>
    </row>
    <row r="122" spans="1:1" x14ac:dyDescent="0.3">
      <c r="A122" s="81"/>
    </row>
    <row r="123" spans="1:1" x14ac:dyDescent="0.3">
      <c r="A123" s="81"/>
    </row>
    <row r="124" spans="1:1" x14ac:dyDescent="0.3">
      <c r="A124" s="81"/>
    </row>
    <row r="125" spans="1:1" x14ac:dyDescent="0.3">
      <c r="A125" s="81"/>
    </row>
    <row r="126" spans="1:1" x14ac:dyDescent="0.3">
      <c r="A126" s="81"/>
    </row>
    <row r="127" spans="1:1" x14ac:dyDescent="0.3">
      <c r="A127" s="81"/>
    </row>
    <row r="128" spans="1:1" x14ac:dyDescent="0.3">
      <c r="A128" s="81"/>
    </row>
    <row r="129" spans="1:1" x14ac:dyDescent="0.3">
      <c r="A129" s="81"/>
    </row>
    <row r="130" spans="1:1" x14ac:dyDescent="0.3">
      <c r="A130" s="81"/>
    </row>
    <row r="131" spans="1:1" x14ac:dyDescent="0.3">
      <c r="A131" s="81"/>
    </row>
    <row r="132" spans="1:1" x14ac:dyDescent="0.3">
      <c r="A132" s="81"/>
    </row>
    <row r="133" spans="1:1" x14ac:dyDescent="0.3">
      <c r="A133" s="81"/>
    </row>
    <row r="134" spans="1:1" x14ac:dyDescent="0.3">
      <c r="A134" s="81"/>
    </row>
    <row r="135" spans="1:1" x14ac:dyDescent="0.3">
      <c r="A135" s="81"/>
    </row>
    <row r="136" spans="1:1" x14ac:dyDescent="0.3">
      <c r="A136" s="81"/>
    </row>
    <row r="137" spans="1:1" x14ac:dyDescent="0.3">
      <c r="A137" s="81"/>
    </row>
    <row r="138" spans="1:1" x14ac:dyDescent="0.3">
      <c r="A138" s="81"/>
    </row>
    <row r="139" spans="1:1" x14ac:dyDescent="0.3">
      <c r="A139" s="81"/>
    </row>
    <row r="140" spans="1:1" x14ac:dyDescent="0.3">
      <c r="A140" s="81"/>
    </row>
    <row r="141" spans="1:1" x14ac:dyDescent="0.3">
      <c r="A141" s="81"/>
    </row>
    <row r="142" spans="1:1" x14ac:dyDescent="0.3">
      <c r="A142" s="81"/>
    </row>
    <row r="143" spans="1:1" x14ac:dyDescent="0.3">
      <c r="A143" s="81"/>
    </row>
    <row r="144" spans="1:1" x14ac:dyDescent="0.3">
      <c r="A144" s="81"/>
    </row>
    <row r="145" spans="1:1" x14ac:dyDescent="0.3">
      <c r="A145" s="81"/>
    </row>
    <row r="146" spans="1:1" x14ac:dyDescent="0.3">
      <c r="A146" s="81"/>
    </row>
    <row r="147" spans="1:1" x14ac:dyDescent="0.3">
      <c r="A147" s="81"/>
    </row>
    <row r="148" spans="1:1" x14ac:dyDescent="0.3">
      <c r="A148" s="81"/>
    </row>
    <row r="149" spans="1:1" x14ac:dyDescent="0.3">
      <c r="A149" s="81"/>
    </row>
    <row r="150" spans="1:1" x14ac:dyDescent="0.3">
      <c r="A150" s="81"/>
    </row>
    <row r="151" spans="1:1" x14ac:dyDescent="0.3">
      <c r="A151" s="81"/>
    </row>
    <row r="152" spans="1:1" x14ac:dyDescent="0.3">
      <c r="A152" s="81"/>
    </row>
    <row r="153" spans="1:1" x14ac:dyDescent="0.3">
      <c r="A153" s="81"/>
    </row>
    <row r="154" spans="1:1" x14ac:dyDescent="0.3">
      <c r="A154" s="81"/>
    </row>
    <row r="155" spans="1:1" x14ac:dyDescent="0.3">
      <c r="A155" s="81"/>
    </row>
    <row r="156" spans="1:1" x14ac:dyDescent="0.3">
      <c r="A156" s="81"/>
    </row>
    <row r="157" spans="1:1" x14ac:dyDescent="0.3">
      <c r="A157" s="81"/>
    </row>
    <row r="158" spans="1:1" x14ac:dyDescent="0.3">
      <c r="A158" s="81"/>
    </row>
    <row r="159" spans="1:1" x14ac:dyDescent="0.3">
      <c r="A159" s="81"/>
    </row>
    <row r="160" spans="1:1" x14ac:dyDescent="0.3">
      <c r="A160" s="81"/>
    </row>
    <row r="161" spans="1:1" x14ac:dyDescent="0.3">
      <c r="A161" s="81"/>
    </row>
    <row r="162" spans="1:1" x14ac:dyDescent="0.3">
      <c r="A162" s="81"/>
    </row>
    <row r="163" spans="1:1" x14ac:dyDescent="0.3">
      <c r="A163" s="81"/>
    </row>
    <row r="164" spans="1:1" x14ac:dyDescent="0.3">
      <c r="A164" s="81"/>
    </row>
    <row r="165" spans="1:1" x14ac:dyDescent="0.3">
      <c r="A165" s="81"/>
    </row>
    <row r="166" spans="1:1" x14ac:dyDescent="0.3">
      <c r="A166" s="81"/>
    </row>
    <row r="167" spans="1:1" x14ac:dyDescent="0.3">
      <c r="A167" s="81"/>
    </row>
    <row r="168" spans="1:1" x14ac:dyDescent="0.3">
      <c r="A168" s="81"/>
    </row>
    <row r="169" spans="1:1" x14ac:dyDescent="0.3">
      <c r="A169" s="81"/>
    </row>
    <row r="170" spans="1:1" x14ac:dyDescent="0.3">
      <c r="A170" s="81"/>
    </row>
    <row r="171" spans="1:1" x14ac:dyDescent="0.3">
      <c r="A171" s="81"/>
    </row>
    <row r="172" spans="1:1" x14ac:dyDescent="0.3">
      <c r="A172" s="81"/>
    </row>
    <row r="173" spans="1:1" x14ac:dyDescent="0.3">
      <c r="A173" s="81"/>
    </row>
    <row r="174" spans="1:1" x14ac:dyDescent="0.3">
      <c r="A174" s="81"/>
    </row>
    <row r="175" spans="1:1" x14ac:dyDescent="0.3">
      <c r="A175" s="81"/>
    </row>
    <row r="176" spans="1:1" x14ac:dyDescent="0.3">
      <c r="A176" s="81"/>
    </row>
    <row r="177" spans="1:1" x14ac:dyDescent="0.3">
      <c r="A177" s="81"/>
    </row>
    <row r="178" spans="1:1" x14ac:dyDescent="0.3">
      <c r="A178" s="81"/>
    </row>
    <row r="179" spans="1:1" x14ac:dyDescent="0.3">
      <c r="A179" s="81"/>
    </row>
    <row r="180" spans="1:1" x14ac:dyDescent="0.3">
      <c r="A180" s="81"/>
    </row>
    <row r="181" spans="1:1" x14ac:dyDescent="0.3">
      <c r="A181" s="81"/>
    </row>
    <row r="182" spans="1:1" x14ac:dyDescent="0.3">
      <c r="A182" s="81"/>
    </row>
    <row r="183" spans="1:1" x14ac:dyDescent="0.3">
      <c r="A183" s="81"/>
    </row>
    <row r="184" spans="1:1" x14ac:dyDescent="0.3">
      <c r="A184" s="81"/>
    </row>
    <row r="185" spans="1:1" x14ac:dyDescent="0.3">
      <c r="A185" s="81"/>
    </row>
    <row r="186" spans="1:1" x14ac:dyDescent="0.3">
      <c r="A186" s="81"/>
    </row>
    <row r="187" spans="1:1" x14ac:dyDescent="0.3">
      <c r="A187" s="81"/>
    </row>
    <row r="188" spans="1:1" x14ac:dyDescent="0.3">
      <c r="A188" s="81"/>
    </row>
    <row r="189" spans="1:1" x14ac:dyDescent="0.3">
      <c r="A189" s="81"/>
    </row>
    <row r="190" spans="1:1" x14ac:dyDescent="0.3">
      <c r="A190" s="81"/>
    </row>
    <row r="191" spans="1:1" x14ac:dyDescent="0.3">
      <c r="A191" s="81"/>
    </row>
    <row r="192" spans="1:1" x14ac:dyDescent="0.3">
      <c r="A192" s="81"/>
    </row>
    <row r="193" spans="1:1" x14ac:dyDescent="0.3">
      <c r="A193" s="81"/>
    </row>
    <row r="194" spans="1:1" x14ac:dyDescent="0.3">
      <c r="A194" s="81"/>
    </row>
    <row r="195" spans="1:1" x14ac:dyDescent="0.3">
      <c r="A195" s="81"/>
    </row>
    <row r="196" spans="1:1" x14ac:dyDescent="0.3">
      <c r="A196" s="81"/>
    </row>
    <row r="197" spans="1:1" x14ac:dyDescent="0.3">
      <c r="A197" s="81"/>
    </row>
    <row r="198" spans="1:1" x14ac:dyDescent="0.3">
      <c r="A198" s="81"/>
    </row>
    <row r="199" spans="1:1" x14ac:dyDescent="0.3">
      <c r="A199" s="81"/>
    </row>
    <row r="200" spans="1:1" x14ac:dyDescent="0.3">
      <c r="A200" s="81"/>
    </row>
    <row r="201" spans="1:1" x14ac:dyDescent="0.3">
      <c r="A201" s="81"/>
    </row>
    <row r="202" spans="1:1" x14ac:dyDescent="0.3">
      <c r="A202" s="81"/>
    </row>
    <row r="203" spans="1:1" x14ac:dyDescent="0.3">
      <c r="A203" s="81"/>
    </row>
    <row r="204" spans="1:1" x14ac:dyDescent="0.3">
      <c r="A204" s="81"/>
    </row>
    <row r="205" spans="1:1" x14ac:dyDescent="0.3">
      <c r="A205" s="81"/>
    </row>
    <row r="206" spans="1:1" x14ac:dyDescent="0.3">
      <c r="A206" s="81"/>
    </row>
    <row r="207" spans="1:1" x14ac:dyDescent="0.3">
      <c r="A207" s="81"/>
    </row>
    <row r="208" spans="1:1" x14ac:dyDescent="0.3">
      <c r="A208" s="81"/>
    </row>
    <row r="209" spans="1:1" x14ac:dyDescent="0.3">
      <c r="A209" s="81"/>
    </row>
    <row r="210" spans="1:1" x14ac:dyDescent="0.3">
      <c r="A210" s="81"/>
    </row>
    <row r="211" spans="1:1" x14ac:dyDescent="0.3">
      <c r="A211" s="81"/>
    </row>
    <row r="212" spans="1:1" x14ac:dyDescent="0.3">
      <c r="A212" s="81"/>
    </row>
    <row r="213" spans="1:1" x14ac:dyDescent="0.3">
      <c r="A213" s="81"/>
    </row>
    <row r="214" spans="1:1" x14ac:dyDescent="0.3">
      <c r="A214" s="81"/>
    </row>
    <row r="215" spans="1:1" x14ac:dyDescent="0.3">
      <c r="A215" s="81"/>
    </row>
    <row r="216" spans="1:1" x14ac:dyDescent="0.3">
      <c r="A216" s="81"/>
    </row>
    <row r="217" spans="1:1" x14ac:dyDescent="0.3">
      <c r="A217" s="81"/>
    </row>
    <row r="218" spans="1:1" x14ac:dyDescent="0.3">
      <c r="A218" s="81"/>
    </row>
    <row r="219" spans="1:1" x14ac:dyDescent="0.3">
      <c r="A219" s="81"/>
    </row>
    <row r="220" spans="1:1" x14ac:dyDescent="0.3">
      <c r="A220" s="81"/>
    </row>
    <row r="221" spans="1:1" x14ac:dyDescent="0.3">
      <c r="A221" s="81"/>
    </row>
    <row r="222" spans="1:1" x14ac:dyDescent="0.3">
      <c r="A222" s="81"/>
    </row>
    <row r="223" spans="1:1" x14ac:dyDescent="0.3">
      <c r="A223" s="81"/>
    </row>
    <row r="224" spans="1:1" x14ac:dyDescent="0.3">
      <c r="A224" s="81"/>
    </row>
    <row r="225" spans="1:1" x14ac:dyDescent="0.3">
      <c r="A225" s="81"/>
    </row>
    <row r="226" spans="1:1" x14ac:dyDescent="0.3">
      <c r="A226" s="81"/>
    </row>
    <row r="227" spans="1:1" x14ac:dyDescent="0.3">
      <c r="A227" s="81"/>
    </row>
    <row r="228" spans="1:1" x14ac:dyDescent="0.3">
      <c r="A228" s="81"/>
    </row>
    <row r="229" spans="1:1" x14ac:dyDescent="0.3">
      <c r="A229" s="81"/>
    </row>
    <row r="230" spans="1:1" x14ac:dyDescent="0.3">
      <c r="A230" s="81"/>
    </row>
    <row r="231" spans="1:1" x14ac:dyDescent="0.3">
      <c r="A231" s="81"/>
    </row>
    <row r="232" spans="1:1" x14ac:dyDescent="0.3">
      <c r="A232" s="81"/>
    </row>
    <row r="233" spans="1:1" x14ac:dyDescent="0.3">
      <c r="A233" s="81"/>
    </row>
    <row r="234" spans="1:1" x14ac:dyDescent="0.3">
      <c r="A234" s="81"/>
    </row>
    <row r="235" spans="1:1" x14ac:dyDescent="0.3">
      <c r="A235" s="81"/>
    </row>
    <row r="236" spans="1:1" x14ac:dyDescent="0.3">
      <c r="A236" s="81"/>
    </row>
    <row r="237" spans="1:1" x14ac:dyDescent="0.3">
      <c r="A237" s="81"/>
    </row>
    <row r="238" spans="1:1" x14ac:dyDescent="0.3">
      <c r="A238" s="81"/>
    </row>
    <row r="239" spans="1:1" x14ac:dyDescent="0.3">
      <c r="A239" s="81"/>
    </row>
    <row r="240" spans="1:1" x14ac:dyDescent="0.3">
      <c r="A240" s="81"/>
    </row>
    <row r="241" spans="1:1" x14ac:dyDescent="0.3">
      <c r="A241" s="81"/>
    </row>
    <row r="242" spans="1:1" x14ac:dyDescent="0.3">
      <c r="A242" s="81"/>
    </row>
    <row r="243" spans="1:1" x14ac:dyDescent="0.3">
      <c r="A243" s="81"/>
    </row>
    <row r="244" spans="1:1" x14ac:dyDescent="0.3">
      <c r="A244" s="81"/>
    </row>
    <row r="245" spans="1:1" x14ac:dyDescent="0.3">
      <c r="A245" s="81"/>
    </row>
    <row r="246" spans="1:1" x14ac:dyDescent="0.3">
      <c r="A246" s="81"/>
    </row>
    <row r="247" spans="1:1" x14ac:dyDescent="0.3">
      <c r="A247" s="81"/>
    </row>
    <row r="248" spans="1:1" x14ac:dyDescent="0.3">
      <c r="A248" s="81"/>
    </row>
    <row r="249" spans="1:1" x14ac:dyDescent="0.3">
      <c r="A249" s="81"/>
    </row>
  </sheetData>
  <sheetProtection algorithmName="SHA-512" hashValue="xZtRzTrO6azT8aZn7Revx99FBmUBehrCRNkIALTWMF8+9P77TYuGBdEagyb8drNfQStc/RuYkjtoKZiW/8h9XQ==" saltValue="sbTMZZ1SHeqIx2LdNNrxyg==" spinCount="100000" sheet="1" selectLockedCells="1"/>
  <mergeCells count="1">
    <mergeCell ref="A54:B54"/>
  </mergeCells>
  <phoneticPr fontId="9" type="noConversion"/>
  <pageMargins left="0.23622047244094491" right="0.23622047244094491" top="0.74803149606299213" bottom="0.74803149606299213" header="0.31496062992125984" footer="0.31496062992125984"/>
  <pageSetup paperSize="9" scale="61" fitToHeight="2" orientation="landscape" r:id="rId1"/>
  <headerFooter>
    <oddFooter>&amp;L&amp;"Century Gothic,Standaard"&amp;8&amp;F
&amp;D&amp;C&amp;"Century Gothic,Standaard"&amp;8Pagina &amp;P van &amp;N</oddFooter>
  </headerFooter>
  <rowBreaks count="1" manualBreakCount="1">
    <brk id="22" max="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F987-B7F8-457D-A294-7E05DA03D939}">
  <sheetPr>
    <tabColor theme="6" tint="0.59999389629810485"/>
    <pageSetUpPr fitToPage="1"/>
  </sheetPr>
  <dimension ref="A1:BB386"/>
  <sheetViews>
    <sheetView showGridLines="0" zoomScaleNormal="100" zoomScaleSheetLayoutView="100" workbookViewId="0">
      <pane ySplit="1" topLeftCell="A2" activePane="bottomLeft" state="frozen"/>
      <selection pane="bottomLeft" activeCell="D13" sqref="D13"/>
    </sheetView>
  </sheetViews>
  <sheetFormatPr defaultColWidth="9.109375" defaultRowHeight="13.2" x14ac:dyDescent="0.25"/>
  <cols>
    <col min="1" max="1" width="48.5546875" style="7" customWidth="1"/>
    <col min="2" max="2" width="18.44140625" style="7" customWidth="1"/>
    <col min="3" max="3" width="45.6640625" style="7" customWidth="1"/>
    <col min="4" max="4" width="15.5546875" style="7" bestFit="1" customWidth="1"/>
    <col min="5" max="54" width="177.5546875" style="21" customWidth="1"/>
    <col min="55" max="16384" width="9.109375" style="7"/>
  </cols>
  <sheetData>
    <row r="1" spans="1:54" ht="39" customHeight="1" x14ac:dyDescent="0.25">
      <c r="A1" s="132" t="s">
        <v>52</v>
      </c>
      <c r="B1" s="133"/>
      <c r="C1" s="133"/>
      <c r="D1" s="134"/>
    </row>
    <row r="2" spans="1:54" s="12" customFormat="1" ht="23.25" customHeight="1" x14ac:dyDescent="0.25">
      <c r="A2" s="22" t="s">
        <v>53</v>
      </c>
      <c r="B2" s="7"/>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row>
    <row r="3" spans="1:54" ht="23.25" customHeight="1" x14ac:dyDescent="0.25">
      <c r="A3" s="129" t="str">
        <f>'Prijsinvulformulier onderdeel 1'!$B$1</f>
        <v>Onderdeel 1. Personenauto "veiligheid"</v>
      </c>
      <c r="B3" s="129"/>
    </row>
    <row r="4" spans="1:54" ht="23.25" customHeight="1" x14ac:dyDescent="0.25">
      <c r="A4" s="4" t="s">
        <v>0</v>
      </c>
      <c r="B4" s="4" t="s">
        <v>1</v>
      </c>
      <c r="C4" s="4" t="s">
        <v>2</v>
      </c>
      <c r="D4" s="6" t="s">
        <v>54</v>
      </c>
    </row>
    <row r="5" spans="1:54" ht="23.25" customHeight="1" x14ac:dyDescent="0.25">
      <c r="A5" s="5" t="str">
        <f>'Prijsinvulformulier onderdeel 1'!$B$4</f>
        <v>Hyundai</v>
      </c>
      <c r="B5" s="5" t="str">
        <f>'Prijsinvulformulier onderdeel 1'!$B$5</f>
        <v>KONA Electric</v>
      </c>
      <c r="C5" s="5" t="str">
        <f>'Prijsinvulformulier onderdeel 1'!$B$6</f>
        <v>Comfort Smart 48,6 kWh</v>
      </c>
      <c r="D5" s="23">
        <f>'Prijsinvulformulier onderdeel 1'!$B$52</f>
        <v>79.333333333333329</v>
      </c>
    </row>
    <row r="6" spans="1:54" ht="23.25" customHeight="1" x14ac:dyDescent="0.25">
      <c r="A6" s="5" t="str">
        <f>'Prijsinvulformulier onderdeel 1'!$C$4</f>
        <v>Kia</v>
      </c>
      <c r="B6" s="5" t="str">
        <f>'Prijsinvulformulier onderdeel 1'!$C$5</f>
        <v>EV3</v>
      </c>
      <c r="C6" s="5" t="str">
        <f>'Prijsinvulformulier onderdeel 1'!$C$6</f>
        <v>Plus 58,3 kWh</v>
      </c>
      <c r="D6" s="23">
        <f>'Prijsinvulformulier onderdeel 1'!$C$52</f>
        <v>86</v>
      </c>
    </row>
    <row r="7" spans="1:54" ht="23.25" customHeight="1" x14ac:dyDescent="0.25">
      <c r="A7" s="5" t="str">
        <f>'Prijsinvulformulier onderdeel 1'!$D$4</f>
        <v>Kia</v>
      </c>
      <c r="B7" s="5" t="str">
        <f>'Prijsinvulformulier onderdeel 1'!$D$5</f>
        <v>EV4</v>
      </c>
      <c r="C7" s="5" t="str">
        <f>'Prijsinvulformulier onderdeel 1'!$D$6</f>
        <v>Air 58,3 kWh</v>
      </c>
      <c r="D7" s="23">
        <f>'Prijsinvulformulier onderdeel 1'!$D$52</f>
        <v>86</v>
      </c>
    </row>
    <row r="8" spans="1:54" ht="23.25" customHeight="1" x14ac:dyDescent="0.25">
      <c r="A8" s="5" t="str">
        <f>'Prijsinvulformulier onderdeel 1'!$E$4</f>
        <v>Ford</v>
      </c>
      <c r="B8" s="5" t="str">
        <f>'Prijsinvulformulier onderdeel 1'!$E$5</f>
        <v>Puma Gen-E</v>
      </c>
      <c r="C8" s="5" t="str">
        <f>'Prijsinvulformulier onderdeel 1'!$E$6</f>
        <v>Premium 47 kWh</v>
      </c>
      <c r="D8" s="23">
        <f>'Prijsinvulformulier onderdeel 1'!$E$52</f>
        <v>79.333333333333329</v>
      </c>
    </row>
    <row r="9" spans="1:54" ht="23.25" customHeight="1" x14ac:dyDescent="0.25">
      <c r="C9" s="24"/>
      <c r="D9" s="25">
        <f>AVERAGE(D5:D8)</f>
        <v>82.666666666666657</v>
      </c>
    </row>
    <row r="10" spans="1:54" ht="23.25" customHeight="1" x14ac:dyDescent="0.25">
      <c r="A10" s="129" t="str">
        <f>'Prijsinvulformulier onderdeel 2'!$B$1</f>
        <v>Onderdeel 2. Personenauto "veiligheid B-segment"</v>
      </c>
      <c r="B10" s="129"/>
    </row>
    <row r="11" spans="1:54" ht="23.25" customHeight="1" x14ac:dyDescent="0.25">
      <c r="A11" s="4" t="s">
        <v>0</v>
      </c>
      <c r="B11" s="4" t="s">
        <v>1</v>
      </c>
      <c r="C11" s="4" t="s">
        <v>2</v>
      </c>
      <c r="D11" s="6" t="s">
        <v>54</v>
      </c>
    </row>
    <row r="12" spans="1:54" ht="23.25" customHeight="1" x14ac:dyDescent="0.25">
      <c r="A12" s="5" t="str">
        <f>'Prijsinvulformulier onderdeel 2'!$B$4</f>
        <v xml:space="preserve">Toyota </v>
      </c>
      <c r="B12" s="5" t="str">
        <f>'Prijsinvulformulier onderdeel 2'!$B$5</f>
        <v>Yaris</v>
      </c>
      <c r="C12" s="5" t="str">
        <f>'Prijsinvulformulier onderdeel 2'!$B$6</f>
        <v>Dynamic Hybrid 115</v>
      </c>
      <c r="D12" s="23">
        <f>'Prijsinvulformulier onderdeel 2'!$B$52</f>
        <v>60.666666666666664</v>
      </c>
    </row>
    <row r="13" spans="1:54" ht="23.25" customHeight="1" x14ac:dyDescent="0.25">
      <c r="A13" s="5" t="str">
        <f>'Prijsinvulformulier onderdeel 2'!$C$4</f>
        <v xml:space="preserve">Mazda </v>
      </c>
      <c r="B13" s="89">
        <f>'Prijsinvulformulier onderdeel 2'!$C$5</f>
        <v>2</v>
      </c>
      <c r="C13" s="5" t="str">
        <f>'Prijsinvulformulier onderdeel 2'!$C$6</f>
        <v>Hybrid Homura</v>
      </c>
      <c r="D13" s="23">
        <f>'Prijsinvulformulier onderdeel 2'!$C$52</f>
        <v>60.666666666666664</v>
      </c>
    </row>
    <row r="14" spans="1:54" ht="23.25" customHeight="1" x14ac:dyDescent="0.25">
      <c r="A14" s="5" t="str">
        <f>'Prijsinvulformulier onderdeel 2'!$D$4</f>
        <v>Ford</v>
      </c>
      <c r="B14" s="5" t="str">
        <f>'Prijsinvulformulier onderdeel 2'!$D$5</f>
        <v>Puma</v>
      </c>
      <c r="C14" s="5" t="str">
        <f>'Prijsinvulformulier onderdeel 2'!$D$6</f>
        <v>Titanium 1.0 EcoBoost Hybrid Powershift automaat</v>
      </c>
      <c r="D14" s="23">
        <f>'Prijsinvulformulier onderdeel 2'!$D$52</f>
        <v>90.333333333333329</v>
      </c>
    </row>
    <row r="15" spans="1:54" ht="23.25" customHeight="1" x14ac:dyDescent="0.25">
      <c r="C15" s="24"/>
      <c r="D15" s="25">
        <f>AVERAGE(D12:D14)</f>
        <v>70.555555555555557</v>
      </c>
    </row>
    <row r="16" spans="1:54" ht="23.25" customHeight="1" x14ac:dyDescent="0.25">
      <c r="A16" s="129" t="str">
        <f>'Prijsinvulformulier onderdeel 3'!$B$1</f>
        <v>Onderdeel 3. Gesloten bestelwagen klein</v>
      </c>
      <c r="B16" s="129"/>
    </row>
    <row r="17" spans="1:4" ht="23.25" customHeight="1" x14ac:dyDescent="0.25">
      <c r="A17" s="4" t="s">
        <v>0</v>
      </c>
      <c r="B17" s="4" t="s">
        <v>1</v>
      </c>
      <c r="C17" s="4" t="s">
        <v>2</v>
      </c>
      <c r="D17" s="6" t="s">
        <v>54</v>
      </c>
    </row>
    <row r="18" spans="1:4" ht="23.25" customHeight="1" x14ac:dyDescent="0.25">
      <c r="A18" s="5" t="str">
        <f>'Prijsinvulformulier onderdeel 3'!$B$4</f>
        <v>Renault</v>
      </c>
      <c r="B18" s="5" t="str">
        <f>'Prijsinvulformulier onderdeel 3'!$B$5</f>
        <v xml:space="preserve">Kangoo </v>
      </c>
      <c r="C18" s="5" t="str">
        <f>'Prijsinvulformulier onderdeel 3'!$B$6</f>
        <v>L2 E-Tech 120 pk Advance 44 kWh</v>
      </c>
      <c r="D18" s="23">
        <f>'Prijsinvulformulier onderdeel 3'!$B$52</f>
        <v>60</v>
      </c>
    </row>
    <row r="19" spans="1:4" ht="23.25" customHeight="1" x14ac:dyDescent="0.25">
      <c r="A19" s="5" t="str">
        <f>'Prijsinvulformulier onderdeel 3'!$C$4</f>
        <v>Nissan</v>
      </c>
      <c r="B19" s="5" t="str">
        <f>'Prijsinvulformulier onderdeel 3'!$C$5</f>
        <v>Townstar</v>
      </c>
      <c r="C19" s="5" t="str">
        <f>'Prijsinvulformulier onderdeel 3'!$C$6</f>
        <v>L2 Tekna 90 kW 44 kWh</v>
      </c>
      <c r="D19" s="23">
        <f>'Prijsinvulformulier onderdeel 3'!$C$52</f>
        <v>69.666666666666657</v>
      </c>
    </row>
    <row r="20" spans="1:4" ht="23.25" customHeight="1" x14ac:dyDescent="0.25">
      <c r="C20" s="24"/>
      <c r="D20" s="25">
        <f>AVERAGE(D18:D19)</f>
        <v>64.833333333333329</v>
      </c>
    </row>
    <row r="21" spans="1:4" ht="23.25" customHeight="1" x14ac:dyDescent="0.25">
      <c r="A21" s="129" t="str">
        <f>'Prijsinvulformulier onderdeel 4'!$B$1</f>
        <v>Onderdeel 4. Gesloten bestelwagen middelgroot</v>
      </c>
      <c r="B21" s="129"/>
    </row>
    <row r="22" spans="1:4" ht="23.25" customHeight="1" x14ac:dyDescent="0.25">
      <c r="A22" s="4" t="s">
        <v>0</v>
      </c>
      <c r="B22" s="4" t="s">
        <v>1</v>
      </c>
      <c r="C22" s="4" t="s">
        <v>2</v>
      </c>
      <c r="D22" s="6" t="s">
        <v>54</v>
      </c>
    </row>
    <row r="23" spans="1:4" ht="23.25" customHeight="1" x14ac:dyDescent="0.25">
      <c r="A23" s="5" t="str">
        <f>'Prijsinvulformulier onderdeel 4'!$B$4</f>
        <v>Volkswagen</v>
      </c>
      <c r="B23" s="5" t="str">
        <f>'Prijsinvulformulier onderdeel 4'!$B$5</f>
        <v>e-Transporter</v>
      </c>
      <c r="C23" s="5" t="str">
        <f>'Prijsinvulformulier onderdeel 4'!$B$6</f>
        <v>Life L2 100 kW / 70 kWh RWD</v>
      </c>
      <c r="D23" s="23">
        <f>'Prijsinvulformulier onderdeel 4'!$B$52</f>
        <v>110</v>
      </c>
    </row>
    <row r="24" spans="1:4" ht="23.25" customHeight="1" x14ac:dyDescent="0.25">
      <c r="A24" s="5" t="str">
        <f>'Prijsinvulformulier onderdeel 4'!$C$4</f>
        <v>Ford</v>
      </c>
      <c r="B24" s="5" t="str">
        <f>'Prijsinvulformulier onderdeel 4'!$C$5</f>
        <v>Transit Custom </v>
      </c>
      <c r="C24" s="5" t="str">
        <f>'Prijsinvulformulier onderdeel 4'!$C$6</f>
        <v>Limited 
71 kWh / 136pk 340 L2H1 RWD</v>
      </c>
      <c r="D24" s="23">
        <f>'Prijsinvulformulier onderdeel 4'!$C$52</f>
        <v>98.333333333333329</v>
      </c>
    </row>
    <row r="25" spans="1:4" ht="23.25" customHeight="1" x14ac:dyDescent="0.25">
      <c r="C25" s="24"/>
      <c r="D25" s="25">
        <f>AVERAGE(D23:D24)</f>
        <v>104.16666666666666</v>
      </c>
    </row>
    <row r="26" spans="1:4" ht="23.25" customHeight="1" x14ac:dyDescent="0.25">
      <c r="A26" s="129" t="str">
        <f>'Prijsinvulformulier onderdeel 5'!$B$1</f>
        <v>Onderdeel 5. Pick-up met kipper</v>
      </c>
      <c r="B26" s="129"/>
    </row>
    <row r="27" spans="1:4" ht="23.25" customHeight="1" x14ac:dyDescent="0.25">
      <c r="A27" s="4" t="s">
        <v>0</v>
      </c>
      <c r="B27" s="4" t="s">
        <v>1</v>
      </c>
      <c r="C27" s="4" t="s">
        <v>2</v>
      </c>
      <c r="D27" s="6" t="s">
        <v>54</v>
      </c>
    </row>
    <row r="28" spans="1:4" ht="23.25" customHeight="1" x14ac:dyDescent="0.25">
      <c r="A28" s="5" t="str">
        <f>'Prijsinvulformulier onderdeel 5'!$B$4</f>
        <v>Opel</v>
      </c>
      <c r="B28" s="5" t="str">
        <f>'Prijsinvulformulier onderdeel 5'!$B$5</f>
        <v>Vivaro Electric</v>
      </c>
      <c r="C28" s="5" t="str">
        <f>'Prijsinvulformulier onderdeel 5'!$B$6</f>
        <v>Plancher cabine L2 75 kWh 136 pk</v>
      </c>
      <c r="D28" s="23">
        <f>'Prijsinvulformulier onderdeel 5'!$B$52</f>
        <v>110</v>
      </c>
    </row>
    <row r="29" spans="1:4" ht="23.25" customHeight="1" x14ac:dyDescent="0.25">
      <c r="A29" s="5" t="str">
        <f>'Prijsinvulformulier onderdeel 5'!$C$4</f>
        <v>Peugeot</v>
      </c>
      <c r="B29" s="5" t="str">
        <f>'Prijsinvulformulier onderdeel 5'!$C$5</f>
        <v>E-Expert</v>
      </c>
      <c r="C29" s="5" t="str">
        <f>'Prijsinvulformulier onderdeel 5'!$C$6</f>
        <v>Plancher cabine L2 75 kWh 136 pk</v>
      </c>
      <c r="D29" s="23">
        <f>'Prijsinvulformulier onderdeel 5'!$C$52</f>
        <v>110</v>
      </c>
    </row>
    <row r="30" spans="1:4" ht="23.25" customHeight="1" x14ac:dyDescent="0.25">
      <c r="C30" s="24"/>
      <c r="D30" s="25">
        <f>AVERAGE(D28:D29)</f>
        <v>110</v>
      </c>
    </row>
    <row r="31" spans="1:4" ht="23.25" customHeight="1" x14ac:dyDescent="0.25">
      <c r="A31" s="129" t="str">
        <f>'Prijsinvulformulier onderdeel 6'!$B$1</f>
        <v>Onderdeel 6 Pick-up groot met autolaadkraan</v>
      </c>
      <c r="B31" s="129"/>
    </row>
    <row r="32" spans="1:4" ht="23.25" customHeight="1" x14ac:dyDescent="0.25">
      <c r="A32" s="4" t="s">
        <v>0</v>
      </c>
      <c r="B32" s="4" t="s">
        <v>1</v>
      </c>
      <c r="C32" s="4" t="s">
        <v>2</v>
      </c>
      <c r="D32" s="6" t="s">
        <v>54</v>
      </c>
    </row>
    <row r="33" spans="1:4" ht="23.25" customHeight="1" x14ac:dyDescent="0.25">
      <c r="A33" s="5" t="str">
        <f>'Prijsinvulformulier onderdeel 6'!$B$4</f>
        <v>Iveco</v>
      </c>
      <c r="B33" s="5" t="str">
        <f>'Prijsinvulformulier onderdeel 6'!$B$5</f>
        <v xml:space="preserve">eDaily 42S14E </v>
      </c>
      <c r="C33" s="5" t="str">
        <f>'Prijsinvulformulier onderdeel 6'!$B$6</f>
        <v>GVW: 4.250 kg (N2 voertuig)
 Wielbasis 3.450 mm</v>
      </c>
      <c r="D33" s="23">
        <f>'Prijsinvulformulier onderdeel 6'!$B$52</f>
        <v>8</v>
      </c>
    </row>
    <row r="34" spans="1:4" ht="23.25" customHeight="1" x14ac:dyDescent="0.25">
      <c r="C34" s="24"/>
      <c r="D34" s="25">
        <f>AVERAGE(D33:D33)</f>
        <v>8</v>
      </c>
    </row>
    <row r="35" spans="1:4" ht="23.25" customHeight="1" x14ac:dyDescent="0.25">
      <c r="C35" s="24"/>
      <c r="D35" s="26"/>
    </row>
    <row r="36" spans="1:4" ht="23.25" customHeight="1" x14ac:dyDescent="0.25">
      <c r="A36" s="27" t="s">
        <v>55</v>
      </c>
      <c r="B36" s="28" t="s">
        <v>56</v>
      </c>
      <c r="C36" s="29" t="s">
        <v>57</v>
      </c>
      <c r="D36" s="29" t="s">
        <v>58</v>
      </c>
    </row>
    <row r="37" spans="1:4" ht="23.25" customHeight="1" x14ac:dyDescent="0.25">
      <c r="A37" s="30"/>
      <c r="B37" s="30"/>
      <c r="C37" s="30"/>
      <c r="D37" s="30"/>
    </row>
    <row r="38" spans="1:4" ht="23.25" customHeight="1" x14ac:dyDescent="0.25">
      <c r="A38" s="27" t="s">
        <v>59</v>
      </c>
    </row>
    <row r="39" spans="1:4" ht="23.25" customHeight="1" x14ac:dyDescent="0.25">
      <c r="A39" s="5" t="str">
        <f>A3</f>
        <v>Onderdeel 1. Personenauto "veiligheid"</v>
      </c>
      <c r="B39" s="23">
        <f>D9</f>
        <v>82.666666666666657</v>
      </c>
      <c r="C39" s="38">
        <v>6</v>
      </c>
      <c r="D39" s="23">
        <f>C39*B39</f>
        <v>495.99999999999994</v>
      </c>
    </row>
    <row r="40" spans="1:4" ht="23.25" customHeight="1" x14ac:dyDescent="0.25">
      <c r="A40" s="5" t="str">
        <f>A10</f>
        <v>Onderdeel 2. Personenauto "veiligheid B-segment"</v>
      </c>
      <c r="B40" s="23">
        <f>D15</f>
        <v>70.555555555555557</v>
      </c>
      <c r="C40" s="38">
        <v>4</v>
      </c>
      <c r="D40" s="23">
        <f t="shared" ref="D40:D44" si="0">C40*B40</f>
        <v>282.22222222222223</v>
      </c>
    </row>
    <row r="41" spans="1:4" ht="23.25" customHeight="1" x14ac:dyDescent="0.25">
      <c r="A41" s="5" t="str">
        <f>A16</f>
        <v>Onderdeel 3. Gesloten bestelwagen klein</v>
      </c>
      <c r="B41" s="23">
        <f>D20</f>
        <v>64.833333333333329</v>
      </c>
      <c r="C41" s="38">
        <v>1</v>
      </c>
      <c r="D41" s="23">
        <f t="shared" si="0"/>
        <v>64.833333333333329</v>
      </c>
    </row>
    <row r="42" spans="1:4" ht="23.25" customHeight="1" x14ac:dyDescent="0.25">
      <c r="A42" s="5" t="str">
        <f>A21</f>
        <v>Onderdeel 4. Gesloten bestelwagen middelgroot</v>
      </c>
      <c r="B42" s="23">
        <f>D25</f>
        <v>104.16666666666666</v>
      </c>
      <c r="C42" s="38">
        <v>2</v>
      </c>
      <c r="D42" s="23">
        <f t="shared" si="0"/>
        <v>208.33333333333331</v>
      </c>
    </row>
    <row r="43" spans="1:4" ht="23.25" customHeight="1" x14ac:dyDescent="0.25">
      <c r="A43" s="5" t="str">
        <f>A26</f>
        <v>Onderdeel 5. Pick-up met kipper</v>
      </c>
      <c r="B43" s="23">
        <f>D30</f>
        <v>110</v>
      </c>
      <c r="C43" s="38">
        <v>1</v>
      </c>
      <c r="D43" s="23">
        <f t="shared" si="0"/>
        <v>110</v>
      </c>
    </row>
    <row r="44" spans="1:4" ht="23.25" customHeight="1" x14ac:dyDescent="0.25">
      <c r="A44" s="5" t="str">
        <f>A31</f>
        <v>Onderdeel 6 Pick-up groot met autolaadkraan</v>
      </c>
      <c r="B44" s="23">
        <f>D34</f>
        <v>8</v>
      </c>
      <c r="C44" s="38">
        <v>1</v>
      </c>
      <c r="D44" s="23">
        <f t="shared" si="0"/>
        <v>8</v>
      </c>
    </row>
    <row r="45" spans="1:4" ht="23.25" customHeight="1" x14ac:dyDescent="0.25">
      <c r="B45" s="31"/>
      <c r="C45" s="32"/>
      <c r="D45" s="32"/>
    </row>
    <row r="46" spans="1:4" ht="23.25" customHeight="1" x14ac:dyDescent="0.25">
      <c r="B46" s="130" t="s">
        <v>60</v>
      </c>
      <c r="C46" s="130"/>
      <c r="D46" s="33">
        <f>SUM(D39:D45)</f>
        <v>1169.3888888888889</v>
      </c>
    </row>
    <row r="47" spans="1:4" ht="23.25" customHeight="1" x14ac:dyDescent="0.25">
      <c r="C47" s="24"/>
      <c r="D47" s="26"/>
    </row>
    <row r="48" spans="1:4" ht="44.25" customHeight="1" x14ac:dyDescent="0.25">
      <c r="A48" s="131" t="s">
        <v>61</v>
      </c>
      <c r="B48" s="131"/>
      <c r="C48" s="131"/>
      <c r="D48" s="131"/>
    </row>
    <row r="49" s="21" customFormat="1" ht="23.25" customHeight="1" x14ac:dyDescent="0.25"/>
    <row r="50" s="21" customFormat="1" ht="23.25" customHeight="1" x14ac:dyDescent="0.25"/>
    <row r="51" s="21" customFormat="1" ht="23.25" customHeight="1" x14ac:dyDescent="0.25"/>
    <row r="52" s="21" customFormat="1" ht="23.25" customHeight="1" x14ac:dyDescent="0.25"/>
    <row r="53" s="21" customFormat="1" ht="23.25" customHeight="1" x14ac:dyDescent="0.25"/>
    <row r="54" s="21" customFormat="1" ht="23.25" customHeight="1" x14ac:dyDescent="0.25"/>
    <row r="55" s="21" customFormat="1" ht="23.25" customHeight="1" x14ac:dyDescent="0.25"/>
    <row r="56" s="21" customFormat="1" ht="23.25" customHeight="1" x14ac:dyDescent="0.25"/>
    <row r="57" s="21" customFormat="1" ht="23.25" customHeight="1" x14ac:dyDescent="0.25"/>
    <row r="58" s="21" customFormat="1" ht="23.25" customHeight="1" x14ac:dyDescent="0.25"/>
    <row r="59" s="21" customFormat="1" ht="23.25" customHeight="1" x14ac:dyDescent="0.25"/>
    <row r="60" s="21" customFormat="1" ht="23.25" customHeight="1" x14ac:dyDescent="0.25"/>
    <row r="61" s="21" customFormat="1" ht="23.25" customHeight="1" x14ac:dyDescent="0.25"/>
    <row r="62" s="21" customFormat="1" ht="23.25" customHeight="1" x14ac:dyDescent="0.25"/>
    <row r="63" s="21" customFormat="1" ht="23.25" customHeight="1" x14ac:dyDescent="0.25"/>
    <row r="64" s="21" customFormat="1" ht="23.25" customHeight="1" x14ac:dyDescent="0.25"/>
    <row r="65" s="21" customFormat="1" ht="23.25" customHeight="1" x14ac:dyDescent="0.25"/>
    <row r="66" s="21" customFormat="1" ht="23.25" customHeight="1" x14ac:dyDescent="0.25"/>
    <row r="67" s="21" customFormat="1" ht="23.25" customHeight="1" x14ac:dyDescent="0.25"/>
    <row r="68" s="21" customFormat="1" ht="23.25" customHeight="1" x14ac:dyDescent="0.25"/>
    <row r="69" s="21" customFormat="1" ht="23.25" customHeight="1" x14ac:dyDescent="0.25"/>
    <row r="70" s="21" customFormat="1" ht="23.25" customHeight="1" x14ac:dyDescent="0.25"/>
    <row r="71" s="21" customFormat="1" ht="23.25" customHeight="1" x14ac:dyDescent="0.25"/>
    <row r="72" s="21" customFormat="1" ht="23.25" customHeight="1" x14ac:dyDescent="0.25"/>
    <row r="73" s="21" customFormat="1" ht="23.25" customHeight="1" x14ac:dyDescent="0.25"/>
    <row r="74" s="21" customFormat="1" ht="23.25" customHeight="1" x14ac:dyDescent="0.25"/>
    <row r="75" s="21" customFormat="1" ht="23.25" customHeight="1" x14ac:dyDescent="0.25"/>
    <row r="76" s="21" customFormat="1" ht="23.25" customHeight="1" x14ac:dyDescent="0.25"/>
    <row r="77" s="21" customFormat="1" ht="23.25" customHeight="1" x14ac:dyDescent="0.25"/>
    <row r="78" s="21" customFormat="1" ht="23.25" customHeight="1" x14ac:dyDescent="0.25"/>
    <row r="79" s="21" customFormat="1" ht="23.25" customHeight="1" x14ac:dyDescent="0.25"/>
    <row r="80" s="21" customFormat="1" ht="23.25" customHeight="1" x14ac:dyDescent="0.25"/>
    <row r="81" s="21" customFormat="1" ht="23.25" customHeight="1" x14ac:dyDescent="0.25"/>
    <row r="82" s="21" customFormat="1" ht="23.25" customHeight="1" x14ac:dyDescent="0.25"/>
    <row r="83" s="21" customFormat="1" ht="23.25" customHeight="1" x14ac:dyDescent="0.25"/>
    <row r="84" s="21" customFormat="1" ht="23.25" customHeight="1" x14ac:dyDescent="0.25"/>
    <row r="85" s="21" customFormat="1" ht="23.25" customHeight="1" x14ac:dyDescent="0.25"/>
    <row r="86" s="21" customFormat="1" ht="23.25" customHeight="1" x14ac:dyDescent="0.25"/>
    <row r="87" s="21" customFormat="1" ht="23.25" customHeight="1" x14ac:dyDescent="0.25"/>
    <row r="88" s="21" customFormat="1" ht="23.25" customHeight="1" x14ac:dyDescent="0.25"/>
    <row r="89" s="21" customFormat="1" ht="23.25" customHeight="1" x14ac:dyDescent="0.25"/>
    <row r="90" s="21" customFormat="1" ht="23.25" customHeight="1" x14ac:dyDescent="0.25"/>
    <row r="91" s="21" customFormat="1" ht="23.25" customHeight="1" x14ac:dyDescent="0.25"/>
    <row r="92" s="21" customFormat="1" ht="23.25" customHeight="1" x14ac:dyDescent="0.25"/>
    <row r="93" s="21" customFormat="1" ht="23.25" customHeight="1" x14ac:dyDescent="0.25"/>
    <row r="94" s="21" customFormat="1" ht="23.25" customHeight="1" x14ac:dyDescent="0.25"/>
    <row r="95" s="21" customFormat="1" ht="23.25" customHeight="1" x14ac:dyDescent="0.25"/>
    <row r="96" s="21" customFormat="1" ht="23.25" customHeight="1" x14ac:dyDescent="0.25"/>
    <row r="97" s="21" customFormat="1" ht="23.25" customHeight="1" x14ac:dyDescent="0.25"/>
    <row r="98" s="21" customFormat="1" ht="23.25" customHeight="1" x14ac:dyDescent="0.25"/>
    <row r="99" s="21" customFormat="1" ht="23.25" customHeight="1" x14ac:dyDescent="0.25"/>
    <row r="100" s="21" customFormat="1" ht="23.25" customHeight="1" x14ac:dyDescent="0.25"/>
    <row r="101" s="21" customFormat="1" ht="23.25" customHeight="1" x14ac:dyDescent="0.25"/>
    <row r="102" s="21" customFormat="1" ht="23.25" customHeight="1" x14ac:dyDescent="0.25"/>
    <row r="103" s="21" customFormat="1" ht="23.25" customHeight="1" x14ac:dyDescent="0.25"/>
    <row r="104" s="21" customFormat="1" ht="23.25" customHeight="1" x14ac:dyDescent="0.25"/>
    <row r="105" s="21" customFormat="1" ht="23.25" customHeight="1" x14ac:dyDescent="0.25"/>
    <row r="106" s="21" customFormat="1" ht="23.25" customHeight="1" x14ac:dyDescent="0.25"/>
    <row r="107" s="21" customFormat="1" ht="23.25" customHeight="1" x14ac:dyDescent="0.25"/>
    <row r="108" s="21" customFormat="1" ht="23.25" customHeight="1" x14ac:dyDescent="0.25"/>
    <row r="109" s="21" customFormat="1" ht="23.25" customHeight="1" x14ac:dyDescent="0.25"/>
    <row r="110" s="21" customFormat="1" ht="23.25" customHeight="1" x14ac:dyDescent="0.25"/>
    <row r="111" s="21" customFormat="1" ht="23.25" customHeight="1" x14ac:dyDescent="0.25"/>
    <row r="112" s="21" customFormat="1" ht="23.25" customHeight="1" x14ac:dyDescent="0.25"/>
    <row r="113" s="21" customFormat="1" ht="23.25" customHeight="1" x14ac:dyDescent="0.25"/>
    <row r="114" s="21" customFormat="1" ht="23.25" customHeight="1" x14ac:dyDescent="0.25"/>
    <row r="115" s="21" customFormat="1" ht="23.25" customHeight="1" x14ac:dyDescent="0.25"/>
    <row r="116" s="21" customFormat="1" ht="23.25" customHeight="1" x14ac:dyDescent="0.25"/>
    <row r="117" s="21" customFormat="1" ht="23.25" customHeight="1" x14ac:dyDescent="0.25"/>
    <row r="118" s="21" customFormat="1" ht="23.25" customHeight="1" x14ac:dyDescent="0.25"/>
    <row r="119" s="21" customFormat="1" ht="23.25" customHeight="1" x14ac:dyDescent="0.25"/>
    <row r="120" s="21" customFormat="1" ht="23.25" customHeight="1" x14ac:dyDescent="0.25"/>
    <row r="121" s="21" customFormat="1" ht="23.25" customHeight="1" x14ac:dyDescent="0.25"/>
    <row r="122" s="21" customFormat="1" ht="23.25" customHeight="1" x14ac:dyDescent="0.25"/>
    <row r="123" s="21" customFormat="1" ht="23.25" customHeight="1" x14ac:dyDescent="0.25"/>
    <row r="124" s="21" customFormat="1" ht="23.25" customHeight="1" x14ac:dyDescent="0.25"/>
    <row r="125" s="21" customFormat="1" ht="23.25" customHeight="1" x14ac:dyDescent="0.25"/>
    <row r="126" s="21" customFormat="1" ht="23.25" customHeight="1" x14ac:dyDescent="0.25"/>
    <row r="127" s="21" customFormat="1" ht="23.25" customHeight="1" x14ac:dyDescent="0.25"/>
    <row r="128" s="21" customFormat="1" ht="23.25" customHeight="1" x14ac:dyDescent="0.25"/>
    <row r="129" s="21" customFormat="1" ht="23.25" customHeight="1" x14ac:dyDescent="0.25"/>
    <row r="130" s="21" customFormat="1" ht="23.25" customHeight="1" x14ac:dyDescent="0.25"/>
    <row r="131" s="21" customFormat="1" ht="23.25" customHeight="1" x14ac:dyDescent="0.25"/>
    <row r="132" s="21" customFormat="1" ht="23.25" customHeight="1" x14ac:dyDescent="0.25"/>
    <row r="133" s="21" customFormat="1" ht="23.25" customHeight="1" x14ac:dyDescent="0.25"/>
    <row r="134" s="21" customFormat="1" ht="23.25" customHeight="1" x14ac:dyDescent="0.25"/>
    <row r="135" s="21" customFormat="1" ht="23.25" customHeight="1" x14ac:dyDescent="0.25"/>
    <row r="136" s="21" customFormat="1" ht="23.25" customHeight="1" x14ac:dyDescent="0.25"/>
    <row r="137" s="21" customFormat="1" ht="23.25" customHeight="1" x14ac:dyDescent="0.25"/>
    <row r="138" s="21" customFormat="1" ht="23.25" customHeight="1" x14ac:dyDescent="0.25"/>
    <row r="139" s="21" customFormat="1" ht="23.25" customHeight="1" x14ac:dyDescent="0.25"/>
    <row r="140" s="21" customFormat="1" ht="23.25" customHeight="1" x14ac:dyDescent="0.25"/>
    <row r="141" s="21" customFormat="1" ht="23.25" customHeight="1" x14ac:dyDescent="0.25"/>
    <row r="142" s="21" customFormat="1" ht="23.25" customHeight="1" x14ac:dyDescent="0.25"/>
    <row r="143" s="21" customFormat="1" ht="23.25" customHeight="1" x14ac:dyDescent="0.25"/>
    <row r="144" s="21" customFormat="1" ht="23.25" customHeight="1" x14ac:dyDescent="0.25"/>
    <row r="145" s="21" customFormat="1" ht="23.25" customHeight="1" x14ac:dyDescent="0.25"/>
    <row r="146" s="21" customFormat="1" ht="23.25" customHeight="1" x14ac:dyDescent="0.25"/>
    <row r="147" s="21" customFormat="1" ht="23.25" customHeight="1" x14ac:dyDescent="0.25"/>
    <row r="148" s="21" customFormat="1" ht="23.25" customHeight="1" x14ac:dyDescent="0.25"/>
    <row r="149" s="21" customFormat="1" ht="23.25" customHeight="1" x14ac:dyDescent="0.25"/>
    <row r="150" s="21" customFormat="1" ht="23.25" customHeight="1" x14ac:dyDescent="0.25"/>
    <row r="151" s="21" customFormat="1" ht="23.25" customHeight="1" x14ac:dyDescent="0.25"/>
    <row r="152" s="21" customFormat="1" ht="23.25" customHeight="1" x14ac:dyDescent="0.25"/>
    <row r="153" s="21" customFormat="1" ht="23.25" customHeight="1" x14ac:dyDescent="0.25"/>
    <row r="154" s="21" customFormat="1" ht="23.25" customHeight="1" x14ac:dyDescent="0.25"/>
    <row r="155" s="21" customFormat="1" ht="23.25" customHeight="1" x14ac:dyDescent="0.25"/>
    <row r="156" s="21" customFormat="1" ht="23.25" customHeight="1" x14ac:dyDescent="0.25"/>
    <row r="157" s="21" customFormat="1" ht="23.25" customHeight="1" x14ac:dyDescent="0.25"/>
    <row r="158" s="21" customFormat="1" ht="23.25" customHeight="1" x14ac:dyDescent="0.25"/>
    <row r="159" s="21" customFormat="1" ht="23.25" customHeight="1" x14ac:dyDescent="0.25"/>
    <row r="160" s="21" customFormat="1" ht="23.25" customHeight="1" x14ac:dyDescent="0.25"/>
    <row r="161" s="21" customFormat="1" ht="23.25" customHeight="1" x14ac:dyDescent="0.25"/>
    <row r="162" s="21" customFormat="1" ht="23.25" customHeight="1" x14ac:dyDescent="0.25"/>
    <row r="163" s="21" customFormat="1" ht="23.25" customHeight="1" x14ac:dyDescent="0.25"/>
    <row r="164" s="21" customFormat="1" ht="23.25" customHeight="1" x14ac:dyDescent="0.25"/>
    <row r="165" s="21" customFormat="1" ht="23.25" customHeight="1" x14ac:dyDescent="0.25"/>
    <row r="166" s="21" customFormat="1" ht="23.25" customHeight="1" x14ac:dyDescent="0.25"/>
    <row r="167" s="21" customFormat="1" ht="23.25" customHeight="1" x14ac:dyDescent="0.25"/>
    <row r="168" s="21" customFormat="1" ht="23.25" customHeight="1" x14ac:dyDescent="0.25"/>
    <row r="169" s="21" customFormat="1" ht="23.25" customHeight="1" x14ac:dyDescent="0.25"/>
    <row r="170" s="21" customFormat="1" ht="23.25" customHeight="1" x14ac:dyDescent="0.25"/>
    <row r="171" s="21" customFormat="1" ht="23.25" customHeight="1" x14ac:dyDescent="0.25"/>
    <row r="172" s="21" customFormat="1" ht="23.25" customHeight="1" x14ac:dyDescent="0.25"/>
    <row r="173" s="21" customFormat="1" ht="23.25" customHeight="1" x14ac:dyDescent="0.25"/>
    <row r="174" s="21" customFormat="1" ht="23.25" customHeight="1" x14ac:dyDescent="0.25"/>
    <row r="175" s="21" customFormat="1" ht="23.25" customHeight="1" x14ac:dyDescent="0.25"/>
    <row r="176" s="21" customFormat="1" ht="23.25" customHeight="1" x14ac:dyDescent="0.25"/>
    <row r="177" s="21" customFormat="1" ht="23.25" customHeight="1" x14ac:dyDescent="0.25"/>
    <row r="178" s="21" customFormat="1" ht="23.25" customHeight="1" x14ac:dyDescent="0.25"/>
    <row r="179" s="21" customFormat="1" ht="23.25" customHeight="1" x14ac:dyDescent="0.25"/>
    <row r="180" s="21" customFormat="1" ht="23.25" customHeight="1" x14ac:dyDescent="0.25"/>
    <row r="181" s="21" customFormat="1" ht="23.25" customHeight="1" x14ac:dyDescent="0.25"/>
    <row r="182" s="21" customFormat="1" ht="23.25" customHeight="1" x14ac:dyDescent="0.25"/>
    <row r="183" s="21" customFormat="1" ht="23.25" customHeight="1" x14ac:dyDescent="0.25"/>
    <row r="184" s="21" customFormat="1" ht="23.25" customHeight="1" x14ac:dyDescent="0.25"/>
    <row r="185" s="21" customFormat="1" ht="23.25" customHeight="1" x14ac:dyDescent="0.25"/>
    <row r="186" s="21" customFormat="1" ht="23.25" customHeight="1" x14ac:dyDescent="0.25"/>
    <row r="187" s="21" customFormat="1" ht="23.25" customHeight="1" x14ac:dyDescent="0.25"/>
    <row r="188" s="21" customFormat="1" ht="23.25" customHeight="1" x14ac:dyDescent="0.25"/>
    <row r="189" s="21" customFormat="1" ht="23.25" customHeight="1" x14ac:dyDescent="0.25"/>
    <row r="190" s="21" customFormat="1" ht="23.25" customHeight="1" x14ac:dyDescent="0.25"/>
    <row r="191" s="21" customFormat="1" ht="23.25" customHeight="1" x14ac:dyDescent="0.25"/>
    <row r="192" s="21" customFormat="1" ht="23.25" customHeight="1" x14ac:dyDescent="0.25"/>
    <row r="193" s="21" customFormat="1" ht="23.25" customHeight="1" x14ac:dyDescent="0.25"/>
    <row r="194" s="21" customFormat="1" ht="23.25" customHeight="1" x14ac:dyDescent="0.25"/>
    <row r="195" s="21" customFormat="1" ht="23.25" customHeight="1" x14ac:dyDescent="0.25"/>
    <row r="196" s="21" customFormat="1" ht="23.25" customHeight="1" x14ac:dyDescent="0.25"/>
    <row r="197" s="21" customFormat="1" ht="23.25" customHeight="1" x14ac:dyDescent="0.25"/>
    <row r="198" s="21" customFormat="1" ht="23.25" customHeight="1" x14ac:dyDescent="0.25"/>
    <row r="199" s="21" customFormat="1" ht="23.25" customHeight="1" x14ac:dyDescent="0.25"/>
    <row r="200" s="21" customFormat="1" ht="23.25" customHeight="1" x14ac:dyDescent="0.25"/>
    <row r="201" s="21" customFormat="1" ht="23.25" customHeight="1" x14ac:dyDescent="0.25"/>
    <row r="202" s="21" customFormat="1" ht="23.25" customHeight="1" x14ac:dyDescent="0.25"/>
    <row r="203" s="21" customFormat="1" ht="23.25" customHeight="1" x14ac:dyDescent="0.25"/>
    <row r="204" s="21" customFormat="1" ht="23.25" customHeight="1" x14ac:dyDescent="0.25"/>
    <row r="205" s="21" customFormat="1" ht="23.25" customHeight="1" x14ac:dyDescent="0.25"/>
    <row r="206" s="21" customFormat="1" ht="23.25" customHeight="1" x14ac:dyDescent="0.25"/>
    <row r="207" s="21" customFormat="1" ht="23.25" customHeight="1" x14ac:dyDescent="0.25"/>
    <row r="208" s="21" customFormat="1" ht="23.25" customHeight="1" x14ac:dyDescent="0.25"/>
    <row r="209" s="21" customFormat="1" ht="23.25" customHeight="1" x14ac:dyDescent="0.25"/>
    <row r="210" s="21" customFormat="1" ht="23.25" customHeight="1" x14ac:dyDescent="0.25"/>
    <row r="211" s="21" customFormat="1" ht="23.25" customHeight="1" x14ac:dyDescent="0.25"/>
    <row r="212" s="21" customFormat="1" ht="23.25" customHeight="1" x14ac:dyDescent="0.25"/>
    <row r="213" s="21" customFormat="1" ht="23.25" customHeight="1" x14ac:dyDescent="0.25"/>
    <row r="214" s="21" customFormat="1" ht="23.25" customHeight="1" x14ac:dyDescent="0.25"/>
    <row r="215" s="21" customFormat="1" ht="23.25" customHeight="1" x14ac:dyDescent="0.25"/>
    <row r="216" s="21" customFormat="1" ht="23.25" customHeight="1" x14ac:dyDescent="0.25"/>
    <row r="217" s="21" customFormat="1" ht="23.25" customHeight="1" x14ac:dyDescent="0.25"/>
    <row r="218" s="21" customFormat="1" ht="23.25" customHeight="1" x14ac:dyDescent="0.25"/>
    <row r="219" s="21" customFormat="1" ht="23.25" customHeight="1" x14ac:dyDescent="0.25"/>
    <row r="220" s="21" customFormat="1" ht="23.25" customHeight="1" x14ac:dyDescent="0.25"/>
    <row r="221" s="21" customFormat="1" ht="23.25" customHeight="1" x14ac:dyDescent="0.25"/>
    <row r="222" s="21" customFormat="1" ht="23.25" customHeight="1" x14ac:dyDescent="0.25"/>
    <row r="223" s="21" customFormat="1" ht="23.25" customHeight="1" x14ac:dyDescent="0.25"/>
    <row r="224" s="21" customFormat="1" ht="23.25" customHeight="1" x14ac:dyDescent="0.25"/>
    <row r="225" s="21" customFormat="1" ht="23.25" customHeight="1" x14ac:dyDescent="0.25"/>
    <row r="226" s="21" customFormat="1" ht="23.25" customHeight="1" x14ac:dyDescent="0.25"/>
    <row r="227" s="21" customFormat="1" ht="23.25" customHeight="1" x14ac:dyDescent="0.25"/>
    <row r="228" s="21" customFormat="1" ht="23.25" customHeight="1" x14ac:dyDescent="0.25"/>
    <row r="229" s="21" customFormat="1" ht="23.25" customHeight="1" x14ac:dyDescent="0.25"/>
    <row r="230" s="21" customFormat="1" ht="23.25" customHeight="1" x14ac:dyDescent="0.25"/>
    <row r="231" s="21" customFormat="1" ht="23.25" customHeight="1" x14ac:dyDescent="0.25"/>
    <row r="232" s="21" customFormat="1" ht="23.25" customHeight="1" x14ac:dyDescent="0.25"/>
    <row r="233" s="21" customFormat="1" ht="23.25" customHeight="1" x14ac:dyDescent="0.25"/>
    <row r="234" s="21" customFormat="1" ht="23.25" customHeight="1" x14ac:dyDescent="0.25"/>
    <row r="235" s="21" customFormat="1" ht="23.25" customHeight="1" x14ac:dyDescent="0.25"/>
    <row r="236" s="21" customFormat="1" ht="23.25" customHeight="1" x14ac:dyDescent="0.25"/>
    <row r="237" s="21" customFormat="1" ht="23.25" customHeight="1" x14ac:dyDescent="0.25"/>
    <row r="238" s="21" customFormat="1" ht="23.25" customHeight="1" x14ac:dyDescent="0.25"/>
    <row r="239" s="21" customFormat="1" ht="23.25" customHeight="1" x14ac:dyDescent="0.25"/>
    <row r="240" s="21" customFormat="1" ht="23.25" customHeight="1" x14ac:dyDescent="0.25"/>
    <row r="241" s="21" customFormat="1" ht="23.25" customHeight="1" x14ac:dyDescent="0.25"/>
    <row r="242" s="21" customFormat="1" ht="23.25" customHeight="1" x14ac:dyDescent="0.25"/>
    <row r="243" s="21" customFormat="1" ht="23.25" customHeight="1" x14ac:dyDescent="0.25"/>
    <row r="244" s="21" customFormat="1" ht="23.25" customHeight="1" x14ac:dyDescent="0.25"/>
    <row r="245" s="21" customFormat="1" ht="23.25" customHeight="1" x14ac:dyDescent="0.25"/>
    <row r="246" s="21" customFormat="1" ht="23.25" customHeight="1" x14ac:dyDescent="0.25"/>
    <row r="247" s="21" customFormat="1" ht="23.25" customHeight="1" x14ac:dyDescent="0.25"/>
    <row r="248" s="21" customFormat="1" ht="23.25" customHeight="1" x14ac:dyDescent="0.25"/>
    <row r="249" s="21" customFormat="1" ht="23.25" customHeight="1" x14ac:dyDescent="0.25"/>
    <row r="250" s="21" customFormat="1" ht="23.25" customHeight="1" x14ac:dyDescent="0.25"/>
    <row r="251" s="21" customFormat="1" ht="23.25" customHeight="1" x14ac:dyDescent="0.25"/>
    <row r="252" s="21" customFormat="1" ht="23.25" customHeight="1" x14ac:dyDescent="0.25"/>
    <row r="253" s="21" customFormat="1" ht="23.25" customHeight="1" x14ac:dyDescent="0.25"/>
    <row r="254" s="21" customFormat="1" ht="23.25" customHeight="1" x14ac:dyDescent="0.25"/>
    <row r="255" s="21" customFormat="1" ht="23.25" customHeight="1" x14ac:dyDescent="0.25"/>
    <row r="256" s="21" customFormat="1" ht="23.25" customHeight="1" x14ac:dyDescent="0.25"/>
    <row r="257" s="21" customFormat="1" ht="23.25" customHeight="1" x14ac:dyDescent="0.25"/>
    <row r="258" s="21" customFormat="1" ht="23.25" customHeight="1" x14ac:dyDescent="0.25"/>
    <row r="259" s="21" customFormat="1" ht="23.25" customHeight="1" x14ac:dyDescent="0.25"/>
    <row r="260" s="21" customFormat="1" ht="23.25" customHeight="1" x14ac:dyDescent="0.25"/>
    <row r="261" s="21" customFormat="1" ht="23.25" customHeight="1" x14ac:dyDescent="0.25"/>
    <row r="262" s="21" customFormat="1" ht="23.25" customHeight="1" x14ac:dyDescent="0.25"/>
    <row r="263" s="21" customFormat="1" ht="23.25" customHeight="1" x14ac:dyDescent="0.25"/>
    <row r="264" s="21" customFormat="1" ht="23.25" customHeight="1" x14ac:dyDescent="0.25"/>
    <row r="265" s="21" customFormat="1" ht="23.25" customHeight="1" x14ac:dyDescent="0.25"/>
    <row r="266" s="21" customFormat="1" ht="23.25" customHeight="1" x14ac:dyDescent="0.25"/>
    <row r="267" s="21" customFormat="1" ht="23.25" customHeight="1" x14ac:dyDescent="0.25"/>
    <row r="268" s="21" customFormat="1" ht="23.25" customHeight="1" x14ac:dyDescent="0.25"/>
    <row r="269" s="21" customFormat="1" ht="23.25" customHeight="1" x14ac:dyDescent="0.25"/>
    <row r="270" s="21" customFormat="1" ht="23.25" customHeight="1" x14ac:dyDescent="0.25"/>
    <row r="271" s="21" customFormat="1" ht="23.25" customHeight="1" x14ac:dyDescent="0.25"/>
    <row r="272" s="21" customFormat="1" ht="23.25" customHeight="1" x14ac:dyDescent="0.25"/>
    <row r="273" s="21" customFormat="1" ht="23.25" customHeight="1" x14ac:dyDescent="0.25"/>
    <row r="274" s="21" customFormat="1" ht="23.25" customHeight="1" x14ac:dyDescent="0.25"/>
    <row r="275" s="21" customFormat="1" ht="23.25" customHeight="1" x14ac:dyDescent="0.25"/>
    <row r="276" s="21" customFormat="1" ht="23.25" customHeight="1" x14ac:dyDescent="0.25"/>
    <row r="277" s="21" customFormat="1" ht="23.25" customHeight="1" x14ac:dyDescent="0.25"/>
    <row r="278" s="21" customFormat="1" ht="23.25" customHeight="1" x14ac:dyDescent="0.25"/>
    <row r="279" s="21" customFormat="1" ht="23.25" customHeight="1" x14ac:dyDescent="0.25"/>
    <row r="280" s="21" customFormat="1" ht="23.25" customHeight="1" x14ac:dyDescent="0.25"/>
    <row r="281" s="21" customFormat="1" ht="23.25" customHeight="1" x14ac:dyDescent="0.25"/>
    <row r="282" s="21" customFormat="1" ht="23.25" customHeight="1" x14ac:dyDescent="0.25"/>
    <row r="283" s="21" customFormat="1" ht="23.25" customHeight="1" x14ac:dyDescent="0.25"/>
    <row r="284" s="21" customFormat="1" ht="23.25" customHeight="1" x14ac:dyDescent="0.25"/>
    <row r="285" s="21" customFormat="1" ht="23.25" customHeight="1" x14ac:dyDescent="0.25"/>
    <row r="286" s="21" customFormat="1" ht="23.25" customHeight="1" x14ac:dyDescent="0.25"/>
    <row r="287" s="21" customFormat="1" ht="23.25" customHeight="1" x14ac:dyDescent="0.25"/>
    <row r="288" s="21" customFormat="1" ht="23.25" customHeight="1" x14ac:dyDescent="0.25"/>
    <row r="289" s="21" customFormat="1" ht="23.25" customHeight="1" x14ac:dyDescent="0.25"/>
    <row r="290" s="21" customFormat="1" ht="23.25" customHeight="1" x14ac:dyDescent="0.25"/>
    <row r="291" s="21" customFormat="1" ht="23.25" customHeight="1" x14ac:dyDescent="0.25"/>
    <row r="292" s="21" customFormat="1" ht="23.25" customHeight="1" x14ac:dyDescent="0.25"/>
    <row r="293" s="21" customFormat="1" ht="23.25" customHeight="1" x14ac:dyDescent="0.25"/>
    <row r="294" s="21" customFormat="1" ht="23.25" customHeight="1" x14ac:dyDescent="0.25"/>
    <row r="295" s="21" customFormat="1" ht="23.25" customHeight="1" x14ac:dyDescent="0.25"/>
    <row r="296" s="21" customFormat="1" ht="23.25" customHeight="1" x14ac:dyDescent="0.25"/>
    <row r="297" s="21" customFormat="1" ht="23.25" customHeight="1" x14ac:dyDescent="0.25"/>
    <row r="298" s="21" customFormat="1" ht="23.25" customHeight="1" x14ac:dyDescent="0.25"/>
    <row r="299" s="21" customFormat="1" ht="23.25" customHeight="1" x14ac:dyDescent="0.25"/>
    <row r="300" s="21" customFormat="1" ht="23.25" customHeight="1" x14ac:dyDescent="0.25"/>
    <row r="301" s="21" customFormat="1" ht="23.25" customHeight="1" x14ac:dyDescent="0.25"/>
    <row r="302" s="21" customFormat="1" ht="23.25" customHeight="1" x14ac:dyDescent="0.25"/>
    <row r="303" s="21" customFormat="1" ht="23.25" customHeight="1" x14ac:dyDescent="0.25"/>
    <row r="304" s="21" customFormat="1" ht="23.25" customHeight="1" x14ac:dyDescent="0.25"/>
    <row r="305" s="21" customFormat="1" ht="23.25" customHeight="1" x14ac:dyDescent="0.25"/>
    <row r="306" s="21" customFormat="1" ht="23.25" customHeight="1" x14ac:dyDescent="0.25"/>
    <row r="307" s="21" customFormat="1" ht="23.25" customHeight="1" x14ac:dyDescent="0.25"/>
    <row r="308" s="21" customFormat="1" ht="23.25" customHeight="1" x14ac:dyDescent="0.25"/>
    <row r="309" s="21" customFormat="1" ht="23.25" customHeight="1" x14ac:dyDescent="0.25"/>
    <row r="310" s="21" customFormat="1" ht="23.25" customHeight="1" x14ac:dyDescent="0.25"/>
    <row r="311" s="21" customFormat="1" ht="23.25" customHeight="1" x14ac:dyDescent="0.25"/>
    <row r="312" s="21" customFormat="1" ht="23.25" customHeight="1" x14ac:dyDescent="0.25"/>
    <row r="313" s="21" customFormat="1" ht="23.25" customHeight="1" x14ac:dyDescent="0.25"/>
    <row r="314" s="21" customFormat="1" ht="23.25" customHeight="1" x14ac:dyDescent="0.25"/>
    <row r="315" s="21" customFormat="1" ht="23.25" customHeight="1" x14ac:dyDescent="0.25"/>
    <row r="316" s="21" customFormat="1" ht="23.25" customHeight="1" x14ac:dyDescent="0.25"/>
    <row r="317" s="21" customFormat="1" ht="23.25" customHeight="1" x14ac:dyDescent="0.25"/>
    <row r="318" s="21" customFormat="1" ht="23.25" customHeight="1" x14ac:dyDescent="0.25"/>
    <row r="319" s="21" customFormat="1" ht="23.25" customHeight="1" x14ac:dyDescent="0.25"/>
    <row r="320" s="21" customFormat="1" ht="23.25" customHeight="1" x14ac:dyDescent="0.25"/>
    <row r="321" s="21" customFormat="1" ht="23.25" customHeight="1" x14ac:dyDescent="0.25"/>
    <row r="322" s="21" customFormat="1" ht="23.25" customHeight="1" x14ac:dyDescent="0.25"/>
    <row r="323" s="21" customFormat="1" ht="23.25" customHeight="1" x14ac:dyDescent="0.25"/>
    <row r="324" s="21" customFormat="1" ht="23.25" customHeight="1" x14ac:dyDescent="0.25"/>
    <row r="325" s="21" customFormat="1" ht="23.25" customHeight="1" x14ac:dyDescent="0.25"/>
    <row r="326" ht="23.25" customHeight="1" x14ac:dyDescent="0.25"/>
    <row r="327" ht="23.25" customHeight="1" x14ac:dyDescent="0.25"/>
    <row r="328" ht="23.25" customHeight="1" x14ac:dyDescent="0.25"/>
    <row r="329" ht="23.25" customHeight="1" x14ac:dyDescent="0.25"/>
    <row r="330" ht="23.25" customHeight="1" x14ac:dyDescent="0.25"/>
    <row r="331" ht="23.25" customHeight="1" x14ac:dyDescent="0.25"/>
    <row r="332" ht="23.25" customHeight="1" x14ac:dyDescent="0.25"/>
    <row r="333" ht="23.25" customHeight="1" x14ac:dyDescent="0.25"/>
    <row r="334" ht="23.25" customHeight="1" x14ac:dyDescent="0.25"/>
    <row r="335" ht="23.25" customHeight="1" x14ac:dyDescent="0.25"/>
    <row r="336" ht="23.25" customHeight="1" x14ac:dyDescent="0.25"/>
    <row r="337" ht="23.25" customHeight="1" x14ac:dyDescent="0.25"/>
    <row r="338" ht="23.25" customHeight="1" x14ac:dyDescent="0.25"/>
    <row r="339" ht="23.25" customHeight="1" x14ac:dyDescent="0.25"/>
    <row r="340" ht="23.25" customHeight="1" x14ac:dyDescent="0.25"/>
    <row r="341" ht="23.25" customHeight="1" x14ac:dyDescent="0.25"/>
    <row r="342" ht="23.25" customHeight="1" x14ac:dyDescent="0.25"/>
    <row r="343" ht="23.25" customHeight="1" x14ac:dyDescent="0.25"/>
    <row r="344" ht="23.25" customHeight="1" x14ac:dyDescent="0.25"/>
    <row r="345" ht="23.25" customHeight="1" x14ac:dyDescent="0.25"/>
    <row r="346" ht="23.25" customHeight="1" x14ac:dyDescent="0.25"/>
    <row r="347" ht="23.25" customHeight="1" x14ac:dyDescent="0.25"/>
    <row r="348" ht="23.25" customHeight="1" x14ac:dyDescent="0.25"/>
    <row r="349" ht="23.25" customHeight="1" x14ac:dyDescent="0.25"/>
    <row r="350" ht="23.25" customHeight="1" x14ac:dyDescent="0.25"/>
    <row r="351" ht="23.25" customHeight="1" x14ac:dyDescent="0.25"/>
    <row r="352" ht="23.25" customHeight="1" x14ac:dyDescent="0.25"/>
    <row r="353" ht="23.25" customHeight="1" x14ac:dyDescent="0.25"/>
    <row r="354" ht="23.25" customHeight="1" x14ac:dyDescent="0.25"/>
    <row r="355" ht="23.25" customHeight="1" x14ac:dyDescent="0.25"/>
    <row r="356" ht="23.25" customHeight="1" x14ac:dyDescent="0.25"/>
    <row r="357" ht="23.25" customHeight="1" x14ac:dyDescent="0.25"/>
    <row r="358" ht="23.25" customHeight="1" x14ac:dyDescent="0.25"/>
    <row r="359" ht="23.25" customHeight="1" x14ac:dyDescent="0.25"/>
    <row r="360" ht="23.25" customHeight="1" x14ac:dyDescent="0.25"/>
    <row r="361" ht="23.25" customHeight="1" x14ac:dyDescent="0.25"/>
    <row r="362" ht="23.25" customHeight="1" x14ac:dyDescent="0.25"/>
    <row r="363" ht="23.25" customHeight="1" x14ac:dyDescent="0.25"/>
    <row r="364" ht="23.25" customHeight="1" x14ac:dyDescent="0.25"/>
    <row r="365" ht="23.25" customHeight="1" x14ac:dyDescent="0.25"/>
    <row r="366" ht="23.25" customHeight="1" x14ac:dyDescent="0.25"/>
    <row r="367" ht="23.25" customHeight="1" x14ac:dyDescent="0.25"/>
    <row r="368" ht="23.25" customHeight="1" x14ac:dyDescent="0.25"/>
    <row r="369" ht="23.25" customHeight="1" x14ac:dyDescent="0.25"/>
    <row r="370" ht="23.25" customHeight="1" x14ac:dyDescent="0.25"/>
    <row r="371" ht="23.25" customHeight="1" x14ac:dyDescent="0.25"/>
    <row r="372" ht="23.25" customHeight="1" x14ac:dyDescent="0.25"/>
    <row r="373" ht="23.25" customHeight="1" x14ac:dyDescent="0.25"/>
    <row r="374" ht="23.25" customHeight="1" x14ac:dyDescent="0.25"/>
    <row r="375" ht="23.25" customHeight="1" x14ac:dyDescent="0.25"/>
    <row r="376" ht="23.25" customHeight="1" x14ac:dyDescent="0.25"/>
    <row r="377" ht="23.25" customHeight="1" x14ac:dyDescent="0.25"/>
    <row r="378" ht="23.25" customHeight="1" x14ac:dyDescent="0.25"/>
    <row r="379" ht="23.25" customHeight="1" x14ac:dyDescent="0.25"/>
    <row r="380" ht="23.25" customHeight="1" x14ac:dyDescent="0.25"/>
    <row r="381" ht="23.25" customHeight="1" x14ac:dyDescent="0.25"/>
    <row r="382" ht="23.25" customHeight="1" x14ac:dyDescent="0.25"/>
    <row r="383" ht="23.25" customHeight="1" x14ac:dyDescent="0.25"/>
    <row r="384" ht="23.25" customHeight="1" x14ac:dyDescent="0.25"/>
    <row r="385" ht="23.25" customHeight="1" x14ac:dyDescent="0.25"/>
    <row r="386" ht="23.25" customHeight="1" x14ac:dyDescent="0.25"/>
  </sheetData>
  <sheetProtection algorithmName="SHA-512" hashValue="BohqbFFZGzNTfuBXOSzxbdxnHckQL95+I9r1BIHP3I4ylUIeQN096S0RbmXqhNUoVRTbpNMExkCcg5zb6F2HZg==" saltValue="Zue1+WnHUnOaDVLUkdpk2g==" spinCount="100000" sheet="1" selectLockedCells="1"/>
  <dataConsolidate link="1"/>
  <mergeCells count="9">
    <mergeCell ref="A31:B31"/>
    <mergeCell ref="B46:C46"/>
    <mergeCell ref="A48:D48"/>
    <mergeCell ref="A1:D1"/>
    <mergeCell ref="A3:B3"/>
    <mergeCell ref="A10:B10"/>
    <mergeCell ref="A16:B16"/>
    <mergeCell ref="A21:B21"/>
    <mergeCell ref="A26:B26"/>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&amp;R&amp;"Century Gothic,Vet"&amp;12&amp;A</oddHead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rowBreaks count="1" manualBreakCount="1">
    <brk id="21"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45762CCB3A7748B6D5D2CF2B476128" ma:contentTypeVersion="21" ma:contentTypeDescription="Create a new document." ma:contentTypeScope="" ma:versionID="55a180a6ea550823923b3018dcc75d50">
  <xsd:schema xmlns:xsd="http://www.w3.org/2001/XMLSchema" xmlns:xs="http://www.w3.org/2001/XMLSchema" xmlns:p="http://schemas.microsoft.com/office/2006/metadata/properties" xmlns:ns2="90516c74-bf31-4601-8f74-1891216b75c4" xmlns:ns3="6a76aea3-b574-49c4-be59-aeef47ccd068" targetNamespace="http://schemas.microsoft.com/office/2006/metadata/properties" ma:root="true" ma:fieldsID="4e59d605ba41d910d0219c670c923ec5" ns2:_="" ns3:_="">
    <xsd:import namespace="90516c74-bf31-4601-8f74-1891216b75c4"/>
    <xsd:import namespace="6a76aea3-b574-49c4-be59-aeef47ccd068"/>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16c74-bf31-4601-8f74-1891216b75c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cd96cc7-748c-4860-acec-2ca5429ea8be"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76aea3-b574-49c4-be59-aeef47ccd06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190baaae-180e-4f5b-8480-fc6a7ca3eb6d}" ma:internalName="TaxCatchAll" ma:showField="CatchAllData" ma:web="6a76aea3-b574-49c4-be59-aeef47ccd0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76aea3-b574-49c4-be59-aeef47ccd068" xsi:nil="true"/>
    <lcf76f155ced4ddcb4097134ff3c332f xmlns="90516c74-bf31-4601-8f74-1891216b75c4">
      <Terms xmlns="http://schemas.microsoft.com/office/infopath/2007/PartnerControls"/>
    </lcf76f155ced4ddcb4097134ff3c332f>
    <MigrationWizId xmlns="90516c74-bf31-4601-8f74-1891216b75c4" xsi:nil="true"/>
    <MigrationWizIdPermissions xmlns="90516c74-bf31-4601-8f74-1891216b75c4" xsi:nil="true"/>
    <MigrationWizIdSecurityGroups xmlns="90516c74-bf31-4601-8f74-1891216b75c4" xsi:nil="true"/>
    <MigrationWizIdPermissionLevels xmlns="90516c74-bf31-4601-8f74-1891216b75c4" xsi:nil="true"/>
    <MigrationWizIdDocumentLibraryPermissions xmlns="90516c74-bf31-4601-8f74-1891216b75c4" xsi:nil="true"/>
  </documentManagement>
</p:properties>
</file>

<file path=customXml/itemProps1.xml><?xml version="1.0" encoding="utf-8"?>
<ds:datastoreItem xmlns:ds="http://schemas.openxmlformats.org/officeDocument/2006/customXml" ds:itemID="{293441AD-B51C-4F53-A4AB-71F326EE17B7}">
  <ds:schemaRefs>
    <ds:schemaRef ds:uri="http://schemas.microsoft.com/sharepoint/v3/contenttype/forms"/>
  </ds:schemaRefs>
</ds:datastoreItem>
</file>

<file path=customXml/itemProps2.xml><?xml version="1.0" encoding="utf-8"?>
<ds:datastoreItem xmlns:ds="http://schemas.openxmlformats.org/officeDocument/2006/customXml" ds:itemID="{E06B1715-F1B8-4369-B327-3574E3839AC5}"/>
</file>

<file path=customXml/itemProps3.xml><?xml version="1.0" encoding="utf-8"?>
<ds:datastoreItem xmlns:ds="http://schemas.openxmlformats.org/officeDocument/2006/customXml" ds:itemID="{76FD2B41-1D64-4899-9253-CFFC3456A76C}">
  <ds:schemaRefs>
    <ds:schemaRef ds:uri="http://schemas.microsoft.com/office/2006/metadata/properties"/>
    <ds:schemaRef ds:uri="http://schemas.microsoft.com/office/infopath/2007/PartnerControl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40faa72d-7604-4f4d-a488-93cffb7df14f"/>
    <ds:schemaRef ds:uri="b77e2b43-37d4-4532-953b-53983e0992e2"/>
    <ds:schemaRef ds:uri="962d65e8-ec2e-4f08-b510-02888a857b6e"/>
    <ds:schemaRef ds:uri="http://www.w3.org/XML/1998/namespace"/>
    <ds:schemaRef ds:uri="6a76aea3-b574-49c4-be59-aeef47ccd068"/>
    <ds:schemaRef ds:uri="90516c74-bf31-4601-8f74-1891216b75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15</vt:i4>
      </vt:variant>
    </vt:vector>
  </HeadingPairs>
  <TitlesOfParts>
    <vt:vector size="24" baseType="lpstr">
      <vt:lpstr>Voorblad</vt:lpstr>
      <vt:lpstr>Rente opslag</vt:lpstr>
      <vt:lpstr>Prijsinvulformulier onderdeel 1</vt:lpstr>
      <vt:lpstr>Prijsinvulformulier onderdeel 2</vt:lpstr>
      <vt:lpstr>Prijsinvulformulier onderdeel 3</vt:lpstr>
      <vt:lpstr>Prijsinvulformulier onderdeel 4</vt:lpstr>
      <vt:lpstr>Prijsinvulformulier onderdeel 5</vt:lpstr>
      <vt:lpstr>Prijsinvulformulier onderdeel 6</vt:lpstr>
      <vt:lpstr>Totalen</vt:lpstr>
      <vt:lpstr>'Prijsinvulformulier onderdeel 1'!Afdrukbereik</vt:lpstr>
      <vt:lpstr>'Prijsinvulformulier onderdeel 2'!Afdrukbereik</vt:lpstr>
      <vt:lpstr>'Prijsinvulformulier onderdeel 3'!Afdrukbereik</vt:lpstr>
      <vt:lpstr>'Prijsinvulformulier onderdeel 4'!Afdrukbereik</vt:lpstr>
      <vt:lpstr>'Prijsinvulformulier onderdeel 5'!Afdrukbereik</vt:lpstr>
      <vt:lpstr>'Prijsinvulformulier onderdeel 6'!Afdrukbereik</vt:lpstr>
      <vt:lpstr>'Rente opslag'!Afdrukbereik</vt:lpstr>
      <vt:lpstr>Totalen!Afdrukbereik</vt:lpstr>
      <vt:lpstr>Voorblad!Afdrukbereik</vt:lpstr>
      <vt:lpstr>'Prijsinvulformulier onderdeel 1'!Afdruktitels</vt:lpstr>
      <vt:lpstr>'Prijsinvulformulier onderdeel 2'!Afdruktitels</vt:lpstr>
      <vt:lpstr>'Prijsinvulformulier onderdeel 3'!Afdruktitels</vt:lpstr>
      <vt:lpstr>'Prijsinvulformulier onderdeel 4'!Afdruktitels</vt:lpstr>
      <vt:lpstr>'Prijsinvulformulier onderdeel 5'!Afdruktitels</vt:lpstr>
      <vt:lpstr>'Prijsinvulformulier onderdeel 6'!Afdruktitels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Mugeila Sprokkereef-Broekman</cp:lastModifiedBy>
  <cp:revision/>
  <cp:lastPrinted>2026-06-01T09:03:34Z</cp:lastPrinted>
  <dcterms:created xsi:type="dcterms:W3CDTF">2008-02-01T08:20:49Z</dcterms:created>
  <dcterms:modified xsi:type="dcterms:W3CDTF">2026-07-07T14:18:32Z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0x0101002D45762CCB3A7748B6D5D2CF2B476128</vt:lpwstr>
  </property>
  <property fmtid="{D5CDD505-2E9C-101B-9397-08002B2CF9AE}" pid="3" name="Order">
    <vt:r8>976000</vt:r8>
  </property>
  <property fmtid="{D5CDD505-2E9C-101B-9397-08002B2CF9AE}" pid="4" name="MediaServiceImageTags">
    <vt:lpwstr/>
  </property>
</Properties>
</file>