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codeName="ThisWorkbook"/>
  <mc:AlternateContent xmlns:mc="http://schemas.openxmlformats.org/markup-compatibility/2006">
    <mc:Choice Requires="x15">
      <x15ac:absPath xmlns:x15ac="http://schemas.microsoft.com/office/spreadsheetml/2010/11/ac" url="https://belastingdienst-my.sharepoint.com/personal/ijm_cordewener_belastingdienst_nl/Documents/Documenten/Inkooptrajecten/IUC25-603 Programma Beginnend Leidinggevende/Definitieve versies/"/>
    </mc:Choice>
  </mc:AlternateContent>
  <xr:revisionPtr revIDLastSave="2" documentId="8_{FEA0FD0E-6566-425A-8CD3-9261F3891996}" xr6:coauthVersionLast="47" xr6:coauthVersionMax="47" xr10:uidLastSave="{9FB5CD8F-ECC2-4E8B-92B3-CC20E16F9F39}"/>
  <bookViews>
    <workbookView xWindow="28680" yWindow="-120" windowWidth="29040" windowHeight="15720" tabRatio="723" firstSheet="1" activeTab="1" xr2:uid="{00000000-000D-0000-FFFF-FFFF00000000}"/>
  </bookViews>
  <sheets>
    <sheet name="Toelichting Berekening" sheetId="15" r:id="rId1"/>
    <sheet name="Kengetallen" sheetId="11" r:id="rId2"/>
    <sheet name="HULP" sheetId="14" state="hidden" r:id="rId3"/>
  </sheets>
  <externalReferences>
    <externalReference r:id="rId4"/>
  </externalReferences>
  <definedNames>
    <definedName name="AantalPercelenIngeschreven">[1]Parameters!$E$19</definedName>
    <definedName name="CurrentRatioGemiddeld">Kengetallen!$H$39</definedName>
    <definedName name="CurrentRatioN">Kengetallen!$D$39</definedName>
    <definedName name="CurrentRatioNmin1">Kengetallen!$E$39</definedName>
    <definedName name="CurrentRatioNmin2">Kengetallen!$F$39</definedName>
    <definedName name="EigenVermogenN">Kengetallen!$D$25</definedName>
    <definedName name="EigenVermogenNmin1">Kengetallen!$E$25</definedName>
    <definedName name="EigenVermogenNmin2">Kengetallen!$F$25</definedName>
    <definedName name="InschrijvenPerceel1">[1]Parameters!$E$15</definedName>
    <definedName name="InschrijvenPerceel2">[1]Parameters!$E$16</definedName>
    <definedName name="InschrijvenPerceel3">[1]Parameters!$E$17</definedName>
    <definedName name="InschrijvenPerceel4">[1]Parameters!$E$18</definedName>
    <definedName name="JaNee">#REF!</definedName>
    <definedName name="LiquideMiddelenN">Kengetallen!$D$21</definedName>
    <definedName name="LiquideMiddelenNmin1">Kengetallen!$E$21</definedName>
    <definedName name="LiquideMiddelenNmin2">Kengetallen!$F$21</definedName>
    <definedName name="MijnGrenzen">#REF!</definedName>
    <definedName name="Multiperceelfactor">[1]Parameters!$C$10</definedName>
    <definedName name="NaamAanbesteding">#REF!</definedName>
    <definedName name="NaamPerceel1">#REF!</definedName>
    <definedName name="NaamPerceel2">#REF!</definedName>
    <definedName name="NaamPerceel3">#REF!</definedName>
    <definedName name="NaamPerceel4">#REF!</definedName>
    <definedName name="NettoResultaatN">Kengetallen!$D$31</definedName>
    <definedName name="NettoResultaatNmin1">Kengetallen!$E$31</definedName>
    <definedName name="NettoResultaatNmin2">Kengetallen!$F$31</definedName>
    <definedName name="OmzetGemiddeld">#REF!</definedName>
    <definedName name="OmzetN">Kengetallen!#REF!</definedName>
    <definedName name="OmzetNmin1">Kengetallen!#REF!</definedName>
    <definedName name="OmzetNmin2">Kengetallen!#REF!</definedName>
    <definedName name="Omzetwaarde">[1]Parameters!$F$19</definedName>
    <definedName name="Perceelsom">[1]Parameters!$F$15:$F$18</definedName>
    <definedName name="Qmax">#REF!</definedName>
    <definedName name="Qmin">#REF!</definedName>
    <definedName name="RentabiliteitGemiddeld">Kengetallen!$H$38</definedName>
    <definedName name="RentabiliteitN">Kengetallen!$D$38</definedName>
    <definedName name="RentabiliteitNmin1">Kengetallen!$E$38</definedName>
    <definedName name="RentabiliteitNmin2">Kengetallen!$F$38</definedName>
    <definedName name="RentabiliteitTVN">Kengetallen!$F$38</definedName>
    <definedName name="SolvabiliteitGemiddeld">Kengetallen!$H$37</definedName>
    <definedName name="SolvabiliteitN">Kengetallen!$D$37</definedName>
    <definedName name="SolvabiliteitNmin1">Kengetallen!$E$37</definedName>
    <definedName name="SolvabiliteitNmin2">Kengetallen!$F$37</definedName>
    <definedName name="TotaalVermogenN">Kengetallen!$D$17</definedName>
    <definedName name="TotaalVermogenNmin1">Kengetallen!$E$17</definedName>
    <definedName name="TotaalVermogenNmin2">Kengetallen!$F$17</definedName>
    <definedName name="VasteActivaN">Kengetallen!$D$19</definedName>
    <definedName name="VasteActivaNmin1">Kengetallen!$E$19</definedName>
    <definedName name="VasteActivaNmin2">Kengetallen!$F$19</definedName>
    <definedName name="VlottendeActivaN">Kengetallen!$D$22</definedName>
    <definedName name="VlottendeActivaNmin1">Kengetallen!$E$22</definedName>
    <definedName name="VlottendeActivaNmin2">Kengetallen!$F$22</definedName>
    <definedName name="VreemdVermogenKortN">Kengetallen!$D$27</definedName>
    <definedName name="VreemdVermogenKortNmin1">Kengetallen!$E$27</definedName>
    <definedName name="VreemdVermogenKortNmin2">Kengetallen!$F$27</definedName>
    <definedName name="VreemdVermogenLangN">Kengetallen!$D$26</definedName>
    <definedName name="VreemdVermogenLangNmin1">Kengetallen!$E$26</definedName>
    <definedName name="VreemdVermogenLangNmin2">Kengetallen!$F$26</definedName>
    <definedName name="VreemdVermogenN">Kengetallen!$D$28</definedName>
    <definedName name="VreemdVermogenNmin1">Kengetallen!$E$28</definedName>
    <definedName name="VreemdVermogenNmin2">Kengetallen!$F$28</definedName>
    <definedName name="WeegfactorjaarN">HULP!$C$7</definedName>
    <definedName name="WeegfactorjaarNmin1">HULP!$C$8</definedName>
    <definedName name="WeegfactorjaarNmin2">HULP!$C$9</definedName>
    <definedName name="WeegfactorNmin2">Kengetallen!$V$4</definedName>
    <definedName name="weegfactortotaal">Kengetallen!#REF!</definedName>
    <definedName name="x_PrijsQmax">#REF!</definedName>
    <definedName name="x_Qref">#REF!</definedName>
    <definedName name="x_waardeQma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1" l="1"/>
  <c r="D8" i="14"/>
  <c r="D9" i="14" s="1"/>
  <c r="D19" i="14"/>
  <c r="B14" i="15" s="1"/>
  <c r="C48" i="11"/>
  <c r="C50" i="11"/>
  <c r="D61" i="14"/>
  <c r="E61" i="14" s="1"/>
  <c r="F61" i="14" s="1"/>
  <c r="G61" i="14" s="1"/>
  <c r="H61" i="14" s="1"/>
  <c r="I61" i="14" s="1"/>
  <c r="J61" i="14" s="1"/>
  <c r="B69" i="15"/>
  <c r="B65" i="15"/>
  <c r="B63" i="15"/>
  <c r="C97" i="15"/>
  <c r="C96" i="15"/>
  <c r="C57" i="15"/>
  <c r="C56" i="15"/>
  <c r="C19" i="15"/>
  <c r="C25" i="15"/>
  <c r="D25" i="15"/>
  <c r="B25" i="15"/>
  <c r="C24" i="15"/>
  <c r="E15" i="14"/>
  <c r="C29" i="15" s="1"/>
  <c r="C28" i="14"/>
  <c r="D28" i="14"/>
  <c r="E28" i="14"/>
  <c r="F28" i="14" s="1"/>
  <c r="G28" i="14" s="1"/>
  <c r="H28" i="14" s="1"/>
  <c r="I28" i="14" s="1"/>
  <c r="J28" i="14" s="1"/>
  <c r="K28" i="14" s="1"/>
  <c r="I10" i="14"/>
  <c r="D95" i="14"/>
  <c r="E95" i="14"/>
  <c r="F95" i="14"/>
  <c r="G95" i="14"/>
  <c r="H95" i="14"/>
  <c r="G52" i="11"/>
  <c r="G50" i="11"/>
  <c r="C52" i="11"/>
  <c r="B60" i="15"/>
  <c r="B64" i="15"/>
  <c r="G48" i="11"/>
  <c r="B58" i="11"/>
  <c r="C20" i="15"/>
  <c r="E25" i="15"/>
  <c r="E33" i="11"/>
  <c r="E16" i="11"/>
  <c r="F16" i="11" s="1"/>
  <c r="D20" i="11"/>
  <c r="D22" i="11" s="1"/>
  <c r="D23" i="11" s="1"/>
  <c r="E20" i="11"/>
  <c r="E22" i="11" s="1"/>
  <c r="E23" i="11" s="1"/>
  <c r="F20" i="11"/>
  <c r="F22" i="11"/>
  <c r="F23" i="11" s="1"/>
  <c r="D27" i="11"/>
  <c r="E27" i="11"/>
  <c r="F27" i="11"/>
  <c r="D28" i="11"/>
  <c r="E28" i="11"/>
  <c r="F28" i="11"/>
  <c r="D33" i="11"/>
  <c r="D35" i="11"/>
  <c r="E35" i="11"/>
  <c r="B63" i="11" s="1"/>
  <c r="F35" i="11"/>
  <c r="D37" i="11"/>
  <c r="H37" i="11" s="1"/>
  <c r="E37" i="11"/>
  <c r="F37" i="11"/>
  <c r="G37" i="11"/>
  <c r="D38" i="11"/>
  <c r="E38" i="11"/>
  <c r="F38" i="11"/>
  <c r="H38" i="11" s="1"/>
  <c r="E48" i="11"/>
  <c r="F48" i="11"/>
  <c r="F49" i="11"/>
  <c r="E50" i="11"/>
  <c r="F50" i="11" s="1"/>
  <c r="F51" i="11"/>
  <c r="D52" i="11"/>
  <c r="E52" i="11"/>
  <c r="F52" i="11" s="1"/>
  <c r="F53" i="11"/>
  <c r="B56" i="11"/>
  <c r="E39" i="11"/>
  <c r="F29" i="11"/>
  <c r="F39" i="11"/>
  <c r="E29" i="11"/>
  <c r="D29" i="11"/>
  <c r="J38" i="11"/>
  <c r="G8" i="14" s="1"/>
  <c r="J37" i="11"/>
  <c r="J41" i="11" s="1"/>
  <c r="B64" i="11"/>
  <c r="G39" i="11"/>
  <c r="F15" i="11"/>
  <c r="F33" i="11" s="1"/>
  <c r="G38" i="11"/>
  <c r="J39" i="11"/>
  <c r="D39" i="11" l="1"/>
  <c r="H39" i="11" s="1"/>
  <c r="G7" i="14"/>
  <c r="G9" i="14" s="1"/>
  <c r="B62" i="11"/>
</calcChain>
</file>

<file path=xl/sharedStrings.xml><?xml version="1.0" encoding="utf-8"?>
<sst xmlns="http://schemas.openxmlformats.org/spreadsheetml/2006/main" count="153" uniqueCount="128">
  <si>
    <t>Toelichting berekening Financiële en Economische Draagkracht</t>
  </si>
  <si>
    <t>Toelichting Financiële en Economische Draagkracht</t>
  </si>
  <si>
    <t>De Belastingdienst stelt in deze aanbesteding minimumeisen op het gebied van financiële en economische draagkracht. De financiële en economische draagkracht wordt op basis van de volgende kengetallen vastgesteld:</t>
  </si>
  <si>
    <t xml:space="preserve"> ● kengetal solvabiliteit;</t>
  </si>
  <si>
    <t xml:space="preserve"> ● kengetal rentabiliteit;</t>
  </si>
  <si>
    <t xml:space="preserve"> ● kengetal liquiditeit.</t>
  </si>
  <si>
    <t>Kengetal solvabiliteit</t>
  </si>
  <si>
    <t>Gehanteerde ratio; EV/TV met EV = Eigen vermogen en TV = Totaal vermogen.</t>
  </si>
  <si>
    <t>Minimumeis:</t>
  </si>
  <si>
    <r>
      <t>= Solv</t>
    </r>
    <r>
      <rPr>
        <vertAlign val="subscript"/>
        <sz val="10"/>
        <color rgb="FF000000"/>
        <rFont val="RijksoverheidSansHeading"/>
        <family val="2"/>
      </rPr>
      <t>ondergrens</t>
    </r>
  </si>
  <si>
    <t xml:space="preserve">Optimum: </t>
  </si>
  <si>
    <r>
      <t>= Solv</t>
    </r>
    <r>
      <rPr>
        <vertAlign val="subscript"/>
        <sz val="10"/>
        <color rgb="FF000000"/>
        <rFont val="RijksoverheidSansHeading"/>
        <family val="2"/>
      </rPr>
      <t>bovengrens</t>
    </r>
  </si>
  <si>
    <r>
      <t>Punten</t>
    </r>
    <r>
      <rPr>
        <vertAlign val="subscript"/>
        <sz val="10"/>
        <color indexed="8"/>
        <rFont val="RijksoverheidSansHeading"/>
        <family val="2"/>
      </rPr>
      <t xml:space="preserve">Min </t>
    </r>
    <r>
      <rPr>
        <sz val="10"/>
        <color indexed="8"/>
        <rFont val="RijksoverheidSansHeading"/>
        <family val="2"/>
      </rPr>
      <t>: 1</t>
    </r>
  </si>
  <si>
    <r>
      <t>Punten</t>
    </r>
    <r>
      <rPr>
        <vertAlign val="subscript"/>
        <sz val="10"/>
        <color indexed="8"/>
        <rFont val="RijksoverheidSansHeading"/>
        <family val="2"/>
      </rPr>
      <t xml:space="preserve">Max </t>
    </r>
    <r>
      <rPr>
        <sz val="10"/>
        <color indexed="8"/>
        <rFont val="RijksoverheidSansHeading"/>
        <family val="2"/>
      </rPr>
      <t>: 4</t>
    </r>
  </si>
  <si>
    <t>Te behalen punten (o.b.v. gewogen gemiddelde solvabiliteit):</t>
  </si>
  <si>
    <t>● Solvabiliteit &lt;</t>
  </si>
  <si>
    <t>: knockout</t>
  </si>
  <si>
    <t>● Solvabiliteit &gt;=</t>
  </si>
  <si>
    <t>: aantal punten is 4.</t>
  </si>
  <si>
    <t xml:space="preserve">       Figuur 1: Aantal punten toegekend voor Solvabiliteit</t>
  </si>
  <si>
    <t>Kengetal rentabiliteit totaal vermogen</t>
  </si>
  <si>
    <t>Gehanteerde ratio rentabiliteit totaal vermogen (RTV):</t>
  </si>
  <si>
    <t>RTV = winst voor belasting  / totaal vermogen (TV).</t>
  </si>
  <si>
    <r>
      <t>= RTV</t>
    </r>
    <r>
      <rPr>
        <vertAlign val="subscript"/>
        <sz val="10"/>
        <color rgb="FF000000"/>
        <rFont val="RijksoverheidSansHeading"/>
        <family val="2"/>
      </rPr>
      <t>ondergrens</t>
    </r>
  </si>
  <si>
    <t>Optimum:</t>
  </si>
  <si>
    <r>
      <t>= RTV</t>
    </r>
    <r>
      <rPr>
        <vertAlign val="subscript"/>
        <sz val="10"/>
        <color rgb="FF000000"/>
        <rFont val="RijksoverheidSansHeading"/>
        <family val="2"/>
      </rPr>
      <t>bovengrens</t>
    </r>
  </si>
  <si>
    <r>
      <t>Punten</t>
    </r>
    <r>
      <rPr>
        <vertAlign val="subscript"/>
        <sz val="10"/>
        <color indexed="8"/>
        <rFont val="RijksoverheidSansHeading"/>
        <family val="2"/>
      </rPr>
      <t xml:space="preserve">Max </t>
    </r>
    <r>
      <rPr>
        <sz val="10"/>
        <color indexed="8"/>
        <rFont val="RijksoverheidSansHeading"/>
        <family val="2"/>
      </rPr>
      <t>: 2</t>
    </r>
  </si>
  <si>
    <t>Te behalen punten (o.b.v. gewogen gemiddelde rentabiliteit):</t>
  </si>
  <si>
    <r>
      <t xml:space="preserve">          </t>
    </r>
    <r>
      <rPr>
        <i/>
        <sz val="10"/>
        <color indexed="8"/>
        <rFont val="RijksoverheidSansHeading"/>
        <family val="2"/>
      </rPr>
      <t>Figuur 2: Aantal punten toegekend voor rentabiliteit</t>
    </r>
  </si>
  <si>
    <t>Kengetal liquiditeit</t>
  </si>
  <si>
    <t>Gehanteerde ratio: current ratio (CR):</t>
  </si>
  <si>
    <t>CR = vlottende activa / kort vreemd vermogen (KVV)</t>
  </si>
  <si>
    <t>Minimum:</t>
  </si>
  <si>
    <r>
      <t>= CR</t>
    </r>
    <r>
      <rPr>
        <vertAlign val="subscript"/>
        <sz val="10"/>
        <color rgb="FF000000"/>
        <rFont val="RijksoverheidSansHeading"/>
        <family val="2"/>
      </rPr>
      <t>ondergrens</t>
    </r>
  </si>
  <si>
    <r>
      <t>= CR</t>
    </r>
    <r>
      <rPr>
        <vertAlign val="subscript"/>
        <sz val="10"/>
        <color rgb="FF000000"/>
        <rFont val="RijksoverheidSansHeading"/>
        <family val="2"/>
      </rPr>
      <t>bovengrens</t>
    </r>
  </si>
  <si>
    <r>
      <t>Punten</t>
    </r>
    <r>
      <rPr>
        <vertAlign val="subscript"/>
        <sz val="10"/>
        <color indexed="8"/>
        <rFont val="RijksoverheidSansHeading"/>
        <family val="2"/>
      </rPr>
      <t xml:space="preserve">Max </t>
    </r>
    <r>
      <rPr>
        <sz val="10"/>
        <color indexed="8"/>
        <rFont val="RijksoverheidSansHeading"/>
        <family val="2"/>
      </rPr>
      <t>: 3</t>
    </r>
  </si>
  <si>
    <t>Te behalen punten (o.b.v. gewogen gemiddelde current ratio):</t>
  </si>
  <si>
    <t>● CR &lt; 1: 0 punten</t>
  </si>
  <si>
    <t>● CR &gt;=1 en &lt;1,5</t>
  </si>
  <si>
    <t>● CR &gt;= 1,5: aantal punten is 3</t>
  </si>
  <si>
    <t xml:space="preserve">      Figuur 3: Aantal punten toegekend voor current ratio</t>
  </si>
  <si>
    <t>Bijlage C FED-formulier</t>
  </si>
  <si>
    <t>Europese openbare aanbesteding Programma voor Beginnend Leidinggevenden bij de Rijksoverheid met kenmerk IUC25-603</t>
  </si>
  <si>
    <t>Financiële en Economische Draagkracht</t>
  </si>
  <si>
    <t>Naam leverancier:</t>
  </si>
  <si>
    <t>Jaarcijfers</t>
  </si>
  <si>
    <t>"in valuta van het jaarverslag"</t>
  </si>
  <si>
    <t>Naam juridische entiteit  onderstaande gegevens</t>
  </si>
  <si>
    <t>Bedragen maal</t>
  </si>
  <si>
    <t>&lt; conform opgave jaarverslagen</t>
  </si>
  <si>
    <t>valuta_aanduiding jaarverslag</t>
  </si>
  <si>
    <t>EUR</t>
  </si>
  <si>
    <t>Opmerkingen</t>
  </si>
  <si>
    <t>Totaal Vermogen (balanstotaal)</t>
  </si>
  <si>
    <t>Activa</t>
  </si>
  <si>
    <t>Vaste activa</t>
  </si>
  <si>
    <t>Vaste activa is incl. financiële vaste activa.</t>
  </si>
  <si>
    <t>Vlottende activa (excl.liquide middelen)</t>
  </si>
  <si>
    <t>Liquide middelen</t>
  </si>
  <si>
    <t>Totaal vlottende activa</t>
  </si>
  <si>
    <t>Totale activa</t>
  </si>
  <si>
    <t>Passiva</t>
  </si>
  <si>
    <t>Eigen Vermogen</t>
  </si>
  <si>
    <t>Minderheids deelnemingen meenemen als eigen vermogen</t>
  </si>
  <si>
    <t>Vreemd Vermogen Lang (&gt; 1 jaar)</t>
  </si>
  <si>
    <t>Voorzieningen en achtergestelde leningen zijn lang vreemd vermogen</t>
  </si>
  <si>
    <t>Vreemd Vermogen Kort (=&lt; 1 jaar)</t>
  </si>
  <si>
    <t>Totaal vreemd vermogen</t>
  </si>
  <si>
    <t>Totale passiva</t>
  </si>
  <si>
    <t xml:space="preserve">Resultaten rekening </t>
  </si>
  <si>
    <t>Resultaat voor belasting</t>
  </si>
  <si>
    <t>Kengetallen</t>
  </si>
  <si>
    <t>Norm</t>
  </si>
  <si>
    <t>Gewogen gem.</t>
  </si>
  <si>
    <t>Score per norm</t>
  </si>
  <si>
    <t>Weegfactor</t>
  </si>
  <si>
    <t>Solvabiliteit</t>
  </si>
  <si>
    <t>EV/TV</t>
  </si>
  <si>
    <t>Rentabiliteit</t>
  </si>
  <si>
    <t>Winst voor belasting/TV</t>
  </si>
  <si>
    <t>Liquiditeit</t>
  </si>
  <si>
    <t>Current Ratio</t>
  </si>
  <si>
    <t>Totale score</t>
  </si>
  <si>
    <t>Toelichting normatiek / score</t>
  </si>
  <si>
    <t>Punten   range</t>
  </si>
  <si>
    <t>Maximum range</t>
  </si>
  <si>
    <t>Waardering</t>
  </si>
  <si>
    <t>Minimum eis</t>
  </si>
  <si>
    <t>Norm: &gt;=</t>
  </si>
  <si>
    <t>punten</t>
  </si>
  <si>
    <t>Winst voor belasting / TV</t>
  </si>
  <si>
    <t>Current ratio</t>
  </si>
  <si>
    <t xml:space="preserve">Minimum eis: </t>
  </si>
  <si>
    <t>● er dient een minimale score van 1 punt op solvabiliteit behaald te worden;</t>
  </si>
  <si>
    <t>Gewogen gemiddelde:</t>
  </si>
  <si>
    <t>2) De waardering vindt plaats op basis van het gewogen gemiddelde cijfer van de laatste drie boekjaren per kengetal, waar de volgende wegingsfactoren worden toegepast:</t>
  </si>
  <si>
    <t>De rekenregels en het bestandsformaat mogen niet worden aangepast.</t>
  </si>
  <si>
    <t xml:space="preserve">&lt; DIT TABBLAD VERBERGEN ALS MODEL WORDT VERZONDEN !!!&gt; </t>
  </si>
  <si>
    <t>Weeg-</t>
  </si>
  <si>
    <t>Jaar</t>
  </si>
  <si>
    <t>factor</t>
  </si>
  <si>
    <t>Valuta</t>
  </si>
  <si>
    <t>Knock Out</t>
  </si>
  <si>
    <t>Eenheid</t>
  </si>
  <si>
    <t>Deelfactor</t>
  </si>
  <si>
    <t xml:space="preserve"> jaar N</t>
  </si>
  <si>
    <t xml:space="preserve"> jaar N-1</t>
  </si>
  <si>
    <t>GBP</t>
  </si>
  <si>
    <t xml:space="preserve"> jaar N-2</t>
  </si>
  <si>
    <t>USD</t>
  </si>
  <si>
    <t>Omrekenfactor</t>
  </si>
  <si>
    <t>Normen</t>
  </si>
  <si>
    <t>Min.</t>
  </si>
  <si>
    <t>Max.</t>
  </si>
  <si>
    <t>eis</t>
  </si>
  <si>
    <t>Opmerking</t>
  </si>
  <si>
    <t>Maximum 30% meer dan minimum</t>
  </si>
  <si>
    <t>Maximum 10% meer dan minimum</t>
  </si>
  <si>
    <t>Maximum 0,5 meer dan minimum</t>
  </si>
  <si>
    <t>Laatste boekjaar</t>
  </si>
  <si>
    <t>Grafieken</t>
  </si>
  <si>
    <t>Grafiek solvabiliteit</t>
  </si>
  <si>
    <t>compensatie</t>
  </si>
  <si>
    <t>norm</t>
  </si>
  <si>
    <t>Punten</t>
  </si>
  <si>
    <t>Grafiek Rentabiliteit</t>
  </si>
  <si>
    <t>Grafiek Currentratio</t>
  </si>
  <si>
    <t>Currentratio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</si>
</sst>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 #,##0;&quot;€&quot;\ \-#,##0"/>
    <numFmt numFmtId="44" formatCode="_ &quot;€&quot;\ * #,##0.00_ ;_ &quot;€&quot;\ * \-#,##0.00_ ;_ &quot;€&quot;\ * &quot;-&quot;??_ ;_ @_ "/>
    <numFmt numFmtId="43" formatCode="_ * #,##0.00_ ;_ * \-#,##0.00_ ;_ * &quot;-&quot;??_ ;_ @_ "/>
    <numFmt numFmtId="164" formatCode="_-&quot;€&quot;\ * #,##0.00_-;_-&quot;€&quot;\ * #,##0.00\-;_-&quot;€&quot;\ * &quot;-&quot;??_-;_-@_-"/>
    <numFmt numFmtId="165" formatCode="_-* #,##0.00_-;_-* #,##0.00\-;_-* &quot;-&quot;??_-;_-@_-"/>
    <numFmt numFmtId="166" formatCode="0.0"/>
    <numFmt numFmtId="167" formatCode="#,##0.0"/>
    <numFmt numFmtId="168" formatCode="0.0%"/>
    <numFmt numFmtId="169" formatCode="_-* #,##0_-;_-* #,##0\-;_-* &quot;-&quot;??_-;_-@_-"/>
    <numFmt numFmtId="170" formatCode="_(&quot;$&quot;* #,##0.00_);_(&quot;$&quot;* \(#,##0.00\);_(&quot;$&quot;* &quot;-&quot;??_);_(@_)"/>
    <numFmt numFmtId="171" formatCode="_-* #,##0.00_-;_-* #,##0.00\-;_-* \-??_-;_-@_-"/>
    <numFmt numFmtId="172" formatCode="&quot;€&quot;\ #,##0.00_-"/>
  </numFmts>
  <fonts count="46" x14ac:knownFonts="1">
    <font>
      <sz val="10"/>
      <name val="Arial"/>
    </font>
    <font>
      <sz val="11"/>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name val="Arial"/>
      <family val="2"/>
    </font>
    <font>
      <sz val="11"/>
      <color indexed="8"/>
      <name val="Calibri"/>
      <family val="2"/>
    </font>
    <font>
      <sz val="10"/>
      <name val="Helv"/>
      <family val="2"/>
    </font>
    <font>
      <sz val="11"/>
      <color rgb="FF000000"/>
      <name val="Verdana"/>
      <family val="2"/>
    </font>
    <font>
      <sz val="11"/>
      <name val="Verdana"/>
      <family val="2"/>
    </font>
    <font>
      <b/>
      <sz val="11"/>
      <name val="Verdana"/>
      <family val="2"/>
    </font>
    <font>
      <i/>
      <sz val="11"/>
      <color theme="1"/>
      <name val="Verdana"/>
      <family val="2"/>
    </font>
    <font>
      <i/>
      <sz val="11"/>
      <color indexed="9"/>
      <name val="Verdana"/>
      <family val="2"/>
    </font>
    <font>
      <sz val="11"/>
      <color indexed="9"/>
      <name val="Verdana"/>
      <family val="2"/>
    </font>
    <font>
      <sz val="11"/>
      <color rgb="FFFF0000"/>
      <name val="Verdana"/>
      <family val="2"/>
    </font>
    <font>
      <sz val="11"/>
      <color indexed="8"/>
      <name val="Verdana"/>
      <family val="2"/>
    </font>
    <font>
      <b/>
      <sz val="18"/>
      <color rgb="FFFF0000"/>
      <name val="Verdana"/>
      <family val="2"/>
    </font>
    <font>
      <sz val="14"/>
      <name val="Verdana"/>
      <family val="2"/>
    </font>
    <font>
      <b/>
      <i/>
      <sz val="10"/>
      <color theme="1"/>
      <name val="Arial"/>
      <family val="2"/>
    </font>
    <font>
      <b/>
      <i/>
      <sz val="10"/>
      <color theme="1"/>
      <name val="Verdana"/>
      <family val="2"/>
    </font>
    <font>
      <b/>
      <i/>
      <sz val="14"/>
      <color theme="1"/>
      <name val="Arial"/>
      <family val="2"/>
    </font>
    <font>
      <b/>
      <i/>
      <sz val="10"/>
      <color theme="1"/>
      <name val="RijksoverheidSansHeading"/>
      <family val="2"/>
    </font>
    <font>
      <b/>
      <i/>
      <sz val="14"/>
      <color theme="1"/>
      <name val="RijksoverheidSansHeading"/>
      <family val="2"/>
    </font>
    <font>
      <b/>
      <i/>
      <sz val="14"/>
      <color theme="0"/>
      <name val="RijksoverheidSansHeading"/>
      <family val="2"/>
    </font>
    <font>
      <b/>
      <i/>
      <sz val="11"/>
      <color theme="1"/>
      <name val="RijksoverheidSansHeading"/>
      <family val="2"/>
    </font>
    <font>
      <b/>
      <sz val="11"/>
      <name val="RijksoverheidSansHeading"/>
      <family val="2"/>
    </font>
    <font>
      <b/>
      <i/>
      <sz val="11"/>
      <color indexed="10"/>
      <name val="RijksoverheidSansHeading"/>
      <family val="2"/>
    </font>
    <font>
      <sz val="11"/>
      <name val="RijksoverheidSansHeading"/>
      <family val="2"/>
    </font>
    <font>
      <i/>
      <sz val="10"/>
      <color theme="1"/>
      <name val="RijksoverheidSansHeading"/>
      <family val="2"/>
    </font>
    <font>
      <b/>
      <sz val="10"/>
      <name val="RijksoverheidSansHeading"/>
      <family val="2"/>
    </font>
    <font>
      <b/>
      <i/>
      <sz val="10"/>
      <name val="RijksoverheidSansHeading"/>
      <family val="2"/>
    </font>
    <font>
      <i/>
      <sz val="10"/>
      <name val="RijksoverheidSansHeading"/>
      <family val="2"/>
    </font>
    <font>
      <sz val="10"/>
      <name val="RijksoverheidSansHeading"/>
      <family val="2"/>
    </font>
    <font>
      <i/>
      <sz val="10"/>
      <color indexed="10"/>
      <name val="RijksoverheidSansHeading"/>
      <family val="2"/>
    </font>
    <font>
      <sz val="10"/>
      <color rgb="FF000000"/>
      <name val="RijksoverheidSansHeading"/>
      <family val="2"/>
    </font>
    <font>
      <sz val="10"/>
      <color indexed="9"/>
      <name val="RijksoverheidSansHeading"/>
      <family val="2"/>
    </font>
    <font>
      <b/>
      <sz val="10"/>
      <color rgb="FF000000"/>
      <name val="RijksoverheidSansHeading"/>
      <family val="2"/>
    </font>
    <font>
      <b/>
      <i/>
      <u/>
      <sz val="10"/>
      <color rgb="FF000000"/>
      <name val="RijksoverheidSansHeading"/>
      <family val="2"/>
    </font>
    <font>
      <vertAlign val="subscript"/>
      <sz val="10"/>
      <color rgb="FF000000"/>
      <name val="RijksoverheidSansHeading"/>
      <family val="2"/>
    </font>
    <font>
      <vertAlign val="subscript"/>
      <sz val="10"/>
      <color indexed="8"/>
      <name val="RijksoverheidSansHeading"/>
      <family val="2"/>
    </font>
    <font>
      <sz val="10"/>
      <color indexed="8"/>
      <name val="RijksoverheidSansHeading"/>
      <family val="2"/>
    </font>
    <font>
      <i/>
      <sz val="10"/>
      <color rgb="FF000000"/>
      <name val="RijksoverheidSansHeading"/>
      <family val="2"/>
    </font>
    <font>
      <i/>
      <sz val="10"/>
      <color indexed="8"/>
      <name val="RijksoverheidSansHeading"/>
      <family val="2"/>
    </font>
    <font>
      <sz val="10"/>
      <color rgb="FFFF0000"/>
      <name val="RijksoverheidSansHeading"/>
      <family val="2"/>
    </font>
  </fonts>
  <fills count="10">
    <fill>
      <patternFill patternType="none"/>
    </fill>
    <fill>
      <patternFill patternType="gray125"/>
    </fill>
    <fill>
      <patternFill patternType="solid">
        <fgColor indexed="52"/>
        <bgColor indexed="64"/>
      </patternFill>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rgb="FFFFFFCC"/>
      </patternFill>
    </fill>
    <fill>
      <patternFill patternType="solid">
        <fgColor theme="9" tint="0.79998168889431442"/>
        <bgColor indexed="64"/>
      </patternFill>
    </fill>
    <fill>
      <patternFill patternType="solid">
        <fgColor rgb="FF8FCAE7"/>
        <bgColor indexed="64"/>
      </patternFill>
    </fill>
    <fill>
      <patternFill patternType="solid">
        <fgColor rgb="FFFFFF00"/>
        <bgColor indexed="64"/>
      </patternFill>
    </fill>
  </fills>
  <borders count="47">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s>
  <cellStyleXfs count="41">
    <xf numFmtId="0" fontId="0" fillId="0" borderId="0"/>
    <xf numFmtId="0" fontId="7" fillId="0" borderId="0"/>
    <xf numFmtId="165" fontId="5"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0" fontId="4" fillId="0" borderId="0"/>
    <xf numFmtId="0" fontId="4" fillId="0" borderId="0"/>
    <xf numFmtId="0" fontId="9" fillId="0" borderId="0"/>
    <xf numFmtId="170" fontId="8" fillId="0" borderId="0" applyFont="0" applyFill="0" applyBorder="0" applyAlignment="0" applyProtection="0"/>
    <xf numFmtId="44" fontId="4" fillId="0" borderId="0" applyFont="0" applyFill="0" applyBorder="0" applyAlignment="0" applyProtection="0"/>
    <xf numFmtId="0" fontId="5"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8" fillId="6" borderId="32" applyNumberFormat="0" applyFont="0" applyAlignment="0" applyProtection="0"/>
    <xf numFmtId="165"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 fillId="0" borderId="0"/>
    <xf numFmtId="0" fontId="5" fillId="0" borderId="0"/>
    <xf numFmtId="171" fontId="6" fillId="0" borderId="0" applyFill="0" applyBorder="0" applyAlignment="0" applyProtection="0"/>
    <xf numFmtId="0" fontId="1" fillId="0" borderId="0"/>
  </cellStyleXfs>
  <cellXfs count="235">
    <xf numFmtId="0" fontId="0" fillId="0" borderId="0" xfId="0"/>
    <xf numFmtId="0" fontId="11" fillId="0" borderId="0" xfId="0" applyFont="1"/>
    <xf numFmtId="0" fontId="10" fillId="0" borderId="0" xfId="1" applyFont="1" applyProtection="1">
      <protection hidden="1"/>
    </xf>
    <xf numFmtId="0" fontId="11" fillId="0" borderId="0" xfId="1" applyFont="1" applyProtection="1">
      <protection hidden="1"/>
    </xf>
    <xf numFmtId="0" fontId="11" fillId="0" borderId="0" xfId="1" applyFont="1" applyAlignment="1" applyProtection="1">
      <alignment horizontal="center"/>
      <protection hidden="1"/>
    </xf>
    <xf numFmtId="0" fontId="12" fillId="0" borderId="0" xfId="1" applyFont="1" applyAlignment="1" applyProtection="1">
      <alignment horizontal="center" wrapText="1"/>
      <protection hidden="1"/>
    </xf>
    <xf numFmtId="0" fontId="11" fillId="0" borderId="8" xfId="1" applyFont="1" applyBorder="1" applyProtection="1">
      <protection hidden="1"/>
    </xf>
    <xf numFmtId="0" fontId="11" fillId="0" borderId="18" xfId="1" applyFont="1" applyBorder="1" applyProtection="1">
      <protection hidden="1"/>
    </xf>
    <xf numFmtId="0" fontId="11" fillId="0" borderId="11" xfId="1" applyFont="1" applyBorder="1" applyProtection="1">
      <protection hidden="1"/>
    </xf>
    <xf numFmtId="0" fontId="11" fillId="0" borderId="12" xfId="1" applyFont="1" applyBorder="1" applyProtection="1">
      <protection hidden="1"/>
    </xf>
    <xf numFmtId="0" fontId="15" fillId="0" borderId="0" xfId="1" applyFont="1" applyProtection="1">
      <protection hidden="1"/>
    </xf>
    <xf numFmtId="0" fontId="15" fillId="0" borderId="0" xfId="1" applyFont="1" applyAlignment="1" applyProtection="1">
      <alignment horizontal="center"/>
      <protection hidden="1"/>
    </xf>
    <xf numFmtId="0" fontId="12" fillId="0" borderId="0" xfId="1" applyFont="1" applyAlignment="1" applyProtection="1">
      <alignment horizontal="center"/>
      <protection hidden="1"/>
    </xf>
    <xf numFmtId="0" fontId="11" fillId="0" borderId="6" xfId="1" applyFont="1" applyBorder="1" applyProtection="1">
      <protection hidden="1"/>
    </xf>
    <xf numFmtId="0" fontId="11" fillId="0" borderId="13" xfId="1" applyFont="1" applyBorder="1" applyProtection="1">
      <protection hidden="1"/>
    </xf>
    <xf numFmtId="0" fontId="11" fillId="0" borderId="9" xfId="1" applyFont="1" applyBorder="1" applyProtection="1">
      <protection hidden="1"/>
    </xf>
    <xf numFmtId="0" fontId="11" fillId="0" borderId="10" xfId="1" applyFont="1" applyBorder="1" applyProtection="1">
      <protection hidden="1"/>
    </xf>
    <xf numFmtId="9" fontId="11" fillId="0" borderId="0" xfId="3" applyFont="1" applyProtection="1">
      <protection hidden="1"/>
    </xf>
    <xf numFmtId="9" fontId="11" fillId="0" borderId="0" xfId="1" applyNumberFormat="1" applyFont="1" applyProtection="1">
      <protection hidden="1"/>
    </xf>
    <xf numFmtId="3" fontId="11" fillId="0" borderId="3" xfId="1" applyNumberFormat="1" applyFont="1" applyBorder="1" applyProtection="1">
      <protection hidden="1"/>
    </xf>
    <xf numFmtId="0" fontId="11" fillId="0" borderId="0" xfId="7" applyFont="1"/>
    <xf numFmtId="0" fontId="16" fillId="0" borderId="0" xfId="1" applyFont="1" applyProtection="1">
      <protection hidden="1"/>
    </xf>
    <xf numFmtId="0" fontId="11" fillId="0" borderId="0" xfId="7" applyFont="1" applyAlignment="1">
      <alignment vertical="top" wrapText="1"/>
    </xf>
    <xf numFmtId="0" fontId="11" fillId="0" borderId="3" xfId="1" applyFont="1" applyBorder="1" applyAlignment="1" applyProtection="1">
      <alignment horizontal="right"/>
      <protection hidden="1"/>
    </xf>
    <xf numFmtId="1" fontId="11" fillId="5" borderId="3" xfId="1" applyNumberFormat="1" applyFont="1" applyFill="1" applyBorder="1" applyProtection="1">
      <protection locked="0"/>
    </xf>
    <xf numFmtId="1" fontId="11" fillId="5" borderId="3" xfId="2" applyNumberFormat="1" applyFont="1" applyFill="1" applyBorder="1" applyProtection="1">
      <protection locked="0"/>
    </xf>
    <xf numFmtId="167" fontId="11" fillId="5" borderId="3" xfId="1" applyNumberFormat="1" applyFont="1" applyFill="1" applyBorder="1" applyAlignment="1" applyProtection="1">
      <alignment horizontal="right"/>
      <protection locked="0"/>
    </xf>
    <xf numFmtId="0" fontId="11" fillId="0" borderId="3" xfId="1" applyFont="1" applyBorder="1" applyAlignment="1" applyProtection="1">
      <alignment horizontal="center"/>
      <protection hidden="1"/>
    </xf>
    <xf numFmtId="3" fontId="11" fillId="0" borderId="3" xfId="1" applyNumberFormat="1" applyFont="1" applyBorder="1" applyAlignment="1" applyProtection="1">
      <alignment horizontal="right"/>
      <protection hidden="1"/>
    </xf>
    <xf numFmtId="0" fontId="17" fillId="0" borderId="0" xfId="1" applyFont="1" applyProtection="1">
      <protection hidden="1"/>
    </xf>
    <xf numFmtId="0" fontId="11" fillId="0" borderId="4" xfId="1" applyFont="1" applyBorder="1" applyProtection="1">
      <protection hidden="1"/>
    </xf>
    <xf numFmtId="0" fontId="11" fillId="0" borderId="5" xfId="1" applyFont="1" applyBorder="1" applyAlignment="1" applyProtection="1">
      <alignment horizontal="right"/>
      <protection hidden="1"/>
    </xf>
    <xf numFmtId="9" fontId="11" fillId="5" borderId="3" xfId="3" applyFont="1" applyFill="1" applyBorder="1" applyProtection="1">
      <protection locked="0"/>
    </xf>
    <xf numFmtId="0" fontId="11" fillId="0" borderId="5" xfId="1" applyFont="1" applyBorder="1" applyProtection="1">
      <protection hidden="1"/>
    </xf>
    <xf numFmtId="9" fontId="11" fillId="0" borderId="3" xfId="3" applyFont="1" applyBorder="1" applyProtection="1">
      <protection locked="0"/>
    </xf>
    <xf numFmtId="166" fontId="11" fillId="0" borderId="3" xfId="2" applyNumberFormat="1" applyFont="1" applyBorder="1" applyProtection="1">
      <protection locked="0"/>
    </xf>
    <xf numFmtId="0" fontId="12" fillId="0" borderId="0" xfId="7" applyFont="1"/>
    <xf numFmtId="9" fontId="11" fillId="0" borderId="0" xfId="3" applyFont="1"/>
    <xf numFmtId="9" fontId="11" fillId="7" borderId="3" xfId="3" applyFont="1" applyFill="1" applyBorder="1"/>
    <xf numFmtId="166" fontId="11" fillId="0" borderId="0" xfId="3" applyNumberFormat="1" applyFont="1"/>
    <xf numFmtId="166" fontId="11" fillId="0" borderId="0" xfId="7" applyNumberFormat="1" applyFont="1"/>
    <xf numFmtId="0" fontId="18" fillId="0" borderId="0" xfId="1" applyFont="1" applyProtection="1">
      <protection hidden="1"/>
    </xf>
    <xf numFmtId="0" fontId="11" fillId="7" borderId="42" xfId="7" applyFont="1" applyFill="1" applyBorder="1" applyAlignment="1">
      <alignment horizontal="right"/>
    </xf>
    <xf numFmtId="0" fontId="11" fillId="7" borderId="43" xfId="7" applyFont="1" applyFill="1" applyBorder="1" applyAlignment="1">
      <alignment horizontal="right"/>
    </xf>
    <xf numFmtId="0" fontId="19" fillId="0" borderId="0" xfId="0" applyFont="1"/>
    <xf numFmtId="172" fontId="20" fillId="8" borderId="0" xfId="0" applyNumberFormat="1" applyFont="1" applyFill="1" applyAlignment="1" applyProtection="1">
      <alignment horizontal="right"/>
      <protection hidden="1"/>
    </xf>
    <xf numFmtId="0" fontId="13" fillId="8" borderId="38" xfId="1" applyFont="1" applyFill="1" applyBorder="1" applyProtection="1">
      <protection hidden="1"/>
    </xf>
    <xf numFmtId="0" fontId="13" fillId="8" borderId="22" xfId="1" applyFont="1" applyFill="1" applyBorder="1" applyProtection="1">
      <protection hidden="1"/>
    </xf>
    <xf numFmtId="0" fontId="13" fillId="8" borderId="39" xfId="1" applyFont="1" applyFill="1" applyBorder="1" applyProtection="1">
      <protection hidden="1"/>
    </xf>
    <xf numFmtId="0" fontId="13" fillId="8" borderId="40" xfId="1" applyFont="1" applyFill="1" applyBorder="1" applyProtection="1">
      <protection hidden="1"/>
    </xf>
    <xf numFmtId="0" fontId="13" fillId="8" borderId="16" xfId="1" applyFont="1" applyFill="1" applyBorder="1" applyProtection="1">
      <protection hidden="1"/>
    </xf>
    <xf numFmtId="0" fontId="13" fillId="8" borderId="41" xfId="1" applyFont="1" applyFill="1" applyBorder="1" applyProtection="1">
      <protection hidden="1"/>
    </xf>
    <xf numFmtId="169" fontId="14" fillId="8" borderId="3" xfId="2" applyNumberFormat="1" applyFont="1" applyFill="1" applyBorder="1" applyProtection="1">
      <protection hidden="1"/>
    </xf>
    <xf numFmtId="0" fontId="13" fillId="8" borderId="38" xfId="1" applyFont="1" applyFill="1" applyBorder="1" applyAlignment="1" applyProtection="1">
      <alignment horizontal="left" vertical="top"/>
      <protection hidden="1"/>
    </xf>
    <xf numFmtId="0" fontId="13" fillId="8" borderId="22" xfId="1" applyFont="1" applyFill="1" applyBorder="1" applyAlignment="1" applyProtection="1">
      <alignment horizontal="right"/>
      <protection hidden="1"/>
    </xf>
    <xf numFmtId="0" fontId="13" fillId="8" borderId="16" xfId="1" applyFont="1" applyFill="1" applyBorder="1" applyAlignment="1" applyProtection="1">
      <alignment horizontal="right"/>
      <protection hidden="1"/>
    </xf>
    <xf numFmtId="172" fontId="21" fillId="8" borderId="7" xfId="0" applyNumberFormat="1" applyFont="1" applyFill="1" applyBorder="1" applyAlignment="1" applyProtection="1">
      <alignment horizontal="right"/>
      <protection hidden="1"/>
    </xf>
    <xf numFmtId="172" fontId="21" fillId="8" borderId="13" xfId="0" applyNumberFormat="1" applyFont="1" applyFill="1" applyBorder="1" applyAlignment="1" applyProtection="1">
      <alignment horizontal="right"/>
      <protection hidden="1"/>
    </xf>
    <xf numFmtId="172" fontId="21" fillId="8" borderId="0" xfId="0" applyNumberFormat="1" applyFont="1" applyFill="1" applyAlignment="1" applyProtection="1">
      <alignment horizontal="right"/>
      <protection hidden="1"/>
    </xf>
    <xf numFmtId="172" fontId="21" fillId="8" borderId="8" xfId="0" applyNumberFormat="1" applyFont="1" applyFill="1" applyBorder="1" applyAlignment="1" applyProtection="1">
      <alignment horizontal="right"/>
      <protection hidden="1"/>
    </xf>
    <xf numFmtId="172" fontId="21" fillId="8" borderId="21" xfId="0" applyNumberFormat="1" applyFont="1" applyFill="1" applyBorder="1" applyAlignment="1" applyProtection="1">
      <alignment horizontal="right"/>
      <protection hidden="1"/>
    </xf>
    <xf numFmtId="172" fontId="21" fillId="8" borderId="45" xfId="0" applyNumberFormat="1" applyFont="1" applyFill="1" applyBorder="1" applyAlignment="1" applyProtection="1">
      <alignment horizontal="right"/>
      <protection hidden="1"/>
    </xf>
    <xf numFmtId="172" fontId="20" fillId="8" borderId="7" xfId="0" applyNumberFormat="1" applyFont="1" applyFill="1" applyBorder="1" applyAlignment="1" applyProtection="1">
      <alignment horizontal="right"/>
      <protection hidden="1"/>
    </xf>
    <xf numFmtId="172" fontId="20" fillId="8" borderId="13" xfId="0" applyNumberFormat="1" applyFont="1" applyFill="1" applyBorder="1" applyAlignment="1" applyProtection="1">
      <alignment horizontal="right"/>
      <protection hidden="1"/>
    </xf>
    <xf numFmtId="172" fontId="20" fillId="8" borderId="8" xfId="0" applyNumberFormat="1" applyFont="1" applyFill="1" applyBorder="1" applyAlignment="1" applyProtection="1">
      <alignment horizontal="right"/>
      <protection hidden="1"/>
    </xf>
    <xf numFmtId="172" fontId="20" fillId="8" borderId="11" xfId="0" applyNumberFormat="1" applyFont="1" applyFill="1" applyBorder="1" applyAlignment="1" applyProtection="1">
      <alignment horizontal="right"/>
      <protection hidden="1"/>
    </xf>
    <xf numFmtId="172" fontId="20" fillId="8" borderId="12" xfId="0" applyNumberFormat="1" applyFont="1" applyFill="1" applyBorder="1" applyAlignment="1" applyProtection="1">
      <alignment horizontal="right"/>
      <protection hidden="1"/>
    </xf>
    <xf numFmtId="9" fontId="11" fillId="9" borderId="3" xfId="3" applyFont="1" applyFill="1" applyBorder="1" applyProtection="1">
      <protection locked="0"/>
    </xf>
    <xf numFmtId="166" fontId="11" fillId="9" borderId="3" xfId="2" applyNumberFormat="1" applyFont="1" applyFill="1" applyBorder="1" applyProtection="1">
      <protection locked="0"/>
    </xf>
    <xf numFmtId="1" fontId="11" fillId="0" borderId="3" xfId="2" applyNumberFormat="1" applyFont="1" applyBorder="1" applyProtection="1">
      <protection locked="0"/>
    </xf>
    <xf numFmtId="172" fontId="22" fillId="8" borderId="0" xfId="0" applyNumberFormat="1" applyFont="1" applyFill="1" applyAlignment="1" applyProtection="1">
      <alignment horizontal="left"/>
      <protection hidden="1"/>
    </xf>
    <xf numFmtId="172" fontId="23" fillId="8" borderId="6" xfId="0" applyNumberFormat="1" applyFont="1" applyFill="1" applyBorder="1" applyAlignment="1" applyProtection="1">
      <alignment horizontal="right"/>
      <protection hidden="1"/>
    </xf>
    <xf numFmtId="172" fontId="23" fillId="8" borderId="7" xfId="0" applyNumberFormat="1" applyFont="1" applyFill="1" applyBorder="1" applyAlignment="1" applyProtection="1">
      <alignment horizontal="right"/>
      <protection hidden="1"/>
    </xf>
    <xf numFmtId="172" fontId="24" fillId="8" borderId="9" xfId="0" applyNumberFormat="1" applyFont="1" applyFill="1" applyBorder="1" applyAlignment="1" applyProtection="1">
      <alignment horizontal="left"/>
      <protection locked="0"/>
    </xf>
    <xf numFmtId="172" fontId="23" fillId="8" borderId="0" xfId="0" applyNumberFormat="1" applyFont="1" applyFill="1" applyAlignment="1" applyProtection="1">
      <alignment horizontal="right"/>
      <protection hidden="1"/>
    </xf>
    <xf numFmtId="172" fontId="25" fillId="8" borderId="9" xfId="0" applyNumberFormat="1" applyFont="1" applyFill="1" applyBorder="1" applyAlignment="1" applyProtection="1">
      <alignment horizontal="left"/>
      <protection hidden="1"/>
    </xf>
    <xf numFmtId="172" fontId="23" fillId="8" borderId="9" xfId="0" applyNumberFormat="1" applyFont="1" applyFill="1" applyBorder="1" applyAlignment="1" applyProtection="1">
      <alignment horizontal="right"/>
      <protection hidden="1"/>
    </xf>
    <xf numFmtId="172" fontId="26" fillId="8" borderId="46" xfId="0" applyNumberFormat="1" applyFont="1" applyFill="1" applyBorder="1" applyAlignment="1" applyProtection="1">
      <alignment horizontal="left" vertical="center"/>
      <protection hidden="1"/>
    </xf>
    <xf numFmtId="0" fontId="27" fillId="5" borderId="4" xfId="1" applyFont="1" applyFill="1" applyBorder="1" applyAlignment="1" applyProtection="1">
      <alignment horizontal="center" vertical="center"/>
      <protection locked="0"/>
    </xf>
    <xf numFmtId="0" fontId="27" fillId="5" borderId="5" xfId="1" applyFont="1" applyFill="1" applyBorder="1" applyAlignment="1" applyProtection="1">
      <alignment horizontal="center" vertical="center"/>
      <protection locked="0"/>
    </xf>
    <xf numFmtId="172" fontId="23" fillId="8" borderId="10" xfId="0" applyNumberFormat="1" applyFont="1" applyFill="1" applyBorder="1" applyAlignment="1" applyProtection="1">
      <alignment horizontal="right"/>
      <protection hidden="1"/>
    </xf>
    <xf numFmtId="172" fontId="23" fillId="8" borderId="11" xfId="0" applyNumberFormat="1" applyFont="1" applyFill="1" applyBorder="1" applyAlignment="1" applyProtection="1">
      <alignment horizontal="right"/>
      <protection hidden="1"/>
    </xf>
    <xf numFmtId="0" fontId="28" fillId="0" borderId="0" xfId="1" applyFont="1" applyProtection="1">
      <protection hidden="1"/>
    </xf>
    <xf numFmtId="0" fontId="29" fillId="0" borderId="0" xfId="1" applyFont="1" applyProtection="1">
      <protection hidden="1"/>
    </xf>
    <xf numFmtId="0" fontId="27" fillId="0" borderId="0" xfId="1" applyFont="1" applyProtection="1">
      <protection hidden="1"/>
    </xf>
    <xf numFmtId="172" fontId="30" fillId="8" borderId="0" xfId="0" applyNumberFormat="1" applyFont="1" applyFill="1" applyAlignment="1" applyProtection="1">
      <alignment horizontal="left"/>
      <protection hidden="1"/>
    </xf>
    <xf numFmtId="172" fontId="23" fillId="8" borderId="44" xfId="0" applyNumberFormat="1" applyFont="1" applyFill="1" applyBorder="1" applyAlignment="1" applyProtection="1">
      <alignment horizontal="left"/>
      <protection hidden="1"/>
    </xf>
    <xf numFmtId="172" fontId="23" fillId="8" borderId="21" xfId="0" applyNumberFormat="1" applyFont="1" applyFill="1" applyBorder="1" applyAlignment="1" applyProtection="1">
      <alignment horizontal="right"/>
      <protection hidden="1"/>
    </xf>
    <xf numFmtId="172" fontId="23" fillId="8" borderId="6" xfId="0" applyNumberFormat="1" applyFont="1" applyFill="1" applyBorder="1" applyAlignment="1" applyProtection="1">
      <alignment horizontal="left"/>
      <protection hidden="1"/>
    </xf>
    <xf numFmtId="172" fontId="23" fillId="8" borderId="9" xfId="0" applyNumberFormat="1" applyFont="1" applyFill="1" applyBorder="1" applyAlignment="1" applyProtection="1">
      <alignment horizontal="left"/>
      <protection hidden="1"/>
    </xf>
    <xf numFmtId="172" fontId="30" fillId="8" borderId="0" xfId="0" applyNumberFormat="1" applyFont="1" applyFill="1" applyAlignment="1" applyProtection="1">
      <alignment horizontal="right" vertical="center" wrapText="1"/>
      <protection hidden="1"/>
    </xf>
    <xf numFmtId="172" fontId="30" fillId="8" borderId="0" xfId="0" applyNumberFormat="1" applyFont="1" applyFill="1" applyAlignment="1" applyProtection="1">
      <alignment horizontal="right"/>
      <protection hidden="1"/>
    </xf>
    <xf numFmtId="5" fontId="32" fillId="5" borderId="3" xfId="4" applyNumberFormat="1" applyFont="1" applyFill="1" applyBorder="1" applyAlignment="1" applyProtection="1">
      <alignment horizontal="right"/>
      <protection locked="0"/>
    </xf>
    <xf numFmtId="0" fontId="23" fillId="8" borderId="0" xfId="0" applyFont="1" applyFill="1" applyAlignment="1" applyProtection="1">
      <alignment horizontal="right"/>
      <protection hidden="1"/>
    </xf>
    <xf numFmtId="172" fontId="30" fillId="8" borderId="11" xfId="0" applyNumberFormat="1" applyFont="1" applyFill="1" applyBorder="1" applyAlignment="1" applyProtection="1">
      <alignment horizontal="right"/>
      <protection hidden="1"/>
    </xf>
    <xf numFmtId="167" fontId="33" fillId="5" borderId="2" xfId="1" applyNumberFormat="1" applyFont="1" applyFill="1" applyBorder="1" applyAlignment="1" applyProtection="1">
      <alignment horizontal="right"/>
      <protection locked="0"/>
    </xf>
    <xf numFmtId="167" fontId="33" fillId="4" borderId="2" xfId="1" applyNumberFormat="1" applyFont="1" applyFill="1" applyBorder="1" applyAlignment="1" applyProtection="1">
      <alignment horizontal="right"/>
      <protection hidden="1"/>
    </xf>
    <xf numFmtId="0" fontId="34" fillId="0" borderId="15" xfId="1" applyFont="1" applyBorder="1" applyAlignment="1" applyProtection="1">
      <alignment horizontal="left"/>
      <protection hidden="1"/>
    </xf>
    <xf numFmtId="0" fontId="34" fillId="0" borderId="16" xfId="1" applyFont="1" applyBorder="1" applyProtection="1">
      <protection hidden="1"/>
    </xf>
    <xf numFmtId="3" fontId="34" fillId="5" borderId="43" xfId="1" applyNumberFormat="1" applyFont="1" applyFill="1" applyBorder="1" applyProtection="1">
      <protection locked="0"/>
    </xf>
    <xf numFmtId="0" fontId="34" fillId="0" borderId="0" xfId="1" applyFont="1" applyProtection="1">
      <protection hidden="1"/>
    </xf>
    <xf numFmtId="0" fontId="32" fillId="0" borderId="15" xfId="1" applyFont="1" applyBorder="1" applyProtection="1">
      <protection hidden="1"/>
    </xf>
    <xf numFmtId="3" fontId="34" fillId="0" borderId="3" xfId="1" applyNumberFormat="1" applyFont="1" applyBorder="1" applyProtection="1">
      <protection hidden="1"/>
    </xf>
    <xf numFmtId="0" fontId="34" fillId="0" borderId="17" xfId="1" applyFont="1" applyBorder="1" applyAlignment="1" applyProtection="1">
      <alignment horizontal="left" indent="1"/>
      <protection hidden="1"/>
    </xf>
    <xf numFmtId="0" fontId="34" fillId="0" borderId="18" xfId="1" applyFont="1" applyBorder="1" applyProtection="1">
      <protection hidden="1"/>
    </xf>
    <xf numFmtId="3" fontId="34" fillId="5" borderId="3" xfId="1" applyNumberFormat="1" applyFont="1" applyFill="1" applyBorder="1" applyProtection="1">
      <protection locked="0"/>
    </xf>
    <xf numFmtId="0" fontId="33" fillId="0" borderId="0" xfId="1" quotePrefix="1" applyFont="1" applyProtection="1">
      <protection hidden="1"/>
    </xf>
    <xf numFmtId="0" fontId="34" fillId="0" borderId="9" xfId="1" applyFont="1" applyBorder="1" applyAlignment="1" applyProtection="1">
      <alignment horizontal="left" indent="1"/>
      <protection hidden="1"/>
    </xf>
    <xf numFmtId="3" fontId="34" fillId="4" borderId="3" xfId="1" applyNumberFormat="1" applyFont="1" applyFill="1" applyBorder="1" applyProtection="1">
      <protection hidden="1"/>
    </xf>
    <xf numFmtId="0" fontId="33" fillId="0" borderId="0" xfId="1" applyFont="1" applyProtection="1">
      <protection hidden="1"/>
    </xf>
    <xf numFmtId="0" fontId="33" fillId="0" borderId="9" xfId="1" applyFont="1" applyBorder="1" applyAlignment="1" applyProtection="1">
      <alignment horizontal="right"/>
      <protection hidden="1"/>
    </xf>
    <xf numFmtId="0" fontId="33" fillId="0" borderId="0" xfId="1" applyFont="1" applyAlignment="1" applyProtection="1">
      <alignment horizontal="right"/>
      <protection hidden="1"/>
    </xf>
    <xf numFmtId="0" fontId="34" fillId="0" borderId="15" xfId="1" applyFont="1" applyBorder="1" applyProtection="1">
      <protection hidden="1"/>
    </xf>
    <xf numFmtId="0" fontId="33" fillId="0" borderId="16" xfId="1" applyFont="1" applyBorder="1" applyAlignment="1" applyProtection="1">
      <alignment horizontal="right"/>
      <protection hidden="1"/>
    </xf>
    <xf numFmtId="0" fontId="35" fillId="0" borderId="0" xfId="1" applyFont="1" applyProtection="1">
      <protection hidden="1"/>
    </xf>
    <xf numFmtId="0" fontId="36" fillId="0" borderId="17" xfId="1" applyFont="1" applyBorder="1" applyAlignment="1" applyProtection="1">
      <alignment horizontal="left" indent="1"/>
      <protection hidden="1"/>
    </xf>
    <xf numFmtId="0" fontId="34" fillId="0" borderId="19" xfId="1" applyFont="1" applyBorder="1" applyProtection="1">
      <protection hidden="1"/>
    </xf>
    <xf numFmtId="0" fontId="33" fillId="0" borderId="22" xfId="1" applyFont="1" applyBorder="1" applyAlignment="1" applyProtection="1">
      <alignment horizontal="right"/>
      <protection hidden="1"/>
    </xf>
    <xf numFmtId="0" fontId="34" fillId="0" borderId="0" xfId="1" quotePrefix="1" applyFont="1" applyProtection="1">
      <protection hidden="1"/>
    </xf>
    <xf numFmtId="0" fontId="32" fillId="0" borderId="17" xfId="1" applyFont="1" applyBorder="1" applyProtection="1">
      <protection hidden="1"/>
    </xf>
    <xf numFmtId="0" fontId="34" fillId="0" borderId="20" xfId="1" applyFont="1" applyBorder="1" applyAlignment="1" applyProtection="1">
      <alignment horizontal="left" indent="1"/>
      <protection hidden="1"/>
    </xf>
    <xf numFmtId="0" fontId="34" fillId="0" borderId="21" xfId="1" applyFont="1" applyBorder="1" applyProtection="1">
      <protection hidden="1"/>
    </xf>
    <xf numFmtId="3" fontId="34" fillId="5" borderId="2" xfId="1" applyNumberFormat="1" applyFont="1" applyFill="1" applyBorder="1" applyProtection="1">
      <protection locked="0"/>
    </xf>
    <xf numFmtId="0" fontId="34" fillId="0" borderId="11" xfId="1" applyFont="1" applyBorder="1" applyProtection="1">
      <protection hidden="1"/>
    </xf>
    <xf numFmtId="0" fontId="34" fillId="0" borderId="0" xfId="1" applyFont="1" applyAlignment="1" applyProtection="1">
      <alignment horizontal="left" indent="1"/>
      <protection hidden="1"/>
    </xf>
    <xf numFmtId="0" fontId="23" fillId="8" borderId="24" xfId="1" applyFont="1" applyFill="1" applyBorder="1" applyAlignment="1" applyProtection="1">
      <alignment horizontal="left" wrapText="1"/>
      <protection hidden="1"/>
    </xf>
    <xf numFmtId="0" fontId="23" fillId="8" borderId="29" xfId="1" applyFont="1" applyFill="1" applyBorder="1" applyAlignment="1" applyProtection="1">
      <alignment horizontal="left" wrapText="1"/>
      <protection hidden="1"/>
    </xf>
    <xf numFmtId="0" fontId="23" fillId="8" borderId="29" xfId="1" applyFont="1" applyFill="1" applyBorder="1" applyAlignment="1" applyProtection="1">
      <alignment horizontal="right" wrapText="1"/>
      <protection hidden="1"/>
    </xf>
    <xf numFmtId="0" fontId="23" fillId="8" borderId="33" xfId="1" applyFont="1" applyFill="1" applyBorder="1" applyAlignment="1" applyProtection="1">
      <alignment horizontal="right" wrapText="1"/>
      <protection hidden="1"/>
    </xf>
    <xf numFmtId="0" fontId="34" fillId="0" borderId="6" xfId="1" applyFont="1" applyBorder="1" applyAlignment="1" applyProtection="1">
      <alignment horizontal="left"/>
      <protection hidden="1"/>
    </xf>
    <xf numFmtId="0" fontId="34" fillId="0" borderId="14" xfId="1" applyFont="1" applyBorder="1" applyAlignment="1" applyProtection="1">
      <alignment horizontal="center"/>
      <protection hidden="1"/>
    </xf>
    <xf numFmtId="4" fontId="34" fillId="0" borderId="14" xfId="1" applyNumberFormat="1" applyFont="1" applyBorder="1" applyAlignment="1" applyProtection="1">
      <alignment horizontal="center"/>
      <protection hidden="1"/>
    </xf>
    <xf numFmtId="2" fontId="31" fillId="0" borderId="7" xfId="1" applyNumberFormat="1" applyFont="1" applyBorder="1" applyAlignment="1" applyProtection="1">
      <alignment horizontal="center"/>
      <protection hidden="1"/>
    </xf>
    <xf numFmtId="4" fontId="34" fillId="0" borderId="13" xfId="1" applyNumberFormat="1" applyFont="1" applyBorder="1" applyAlignment="1" applyProtection="1">
      <alignment horizontal="center"/>
      <protection hidden="1"/>
    </xf>
    <xf numFmtId="0" fontId="34" fillId="0" borderId="9" xfId="1" applyFont="1" applyBorder="1" applyAlignment="1" applyProtection="1">
      <alignment horizontal="left"/>
      <protection hidden="1"/>
    </xf>
    <xf numFmtId="0" fontId="33" fillId="0" borderId="3" xfId="1" applyFont="1" applyBorder="1" applyAlignment="1" applyProtection="1">
      <alignment horizontal="left" vertical="center"/>
      <protection hidden="1"/>
    </xf>
    <xf numFmtId="3" fontId="34" fillId="0" borderId="3" xfId="1" applyNumberFormat="1" applyFont="1" applyBorder="1" applyAlignment="1" applyProtection="1">
      <alignment horizontal="right"/>
      <protection hidden="1"/>
    </xf>
    <xf numFmtId="2" fontId="31" fillId="0" borderId="0" xfId="1" applyNumberFormat="1" applyFont="1" applyAlignment="1" applyProtection="1">
      <alignment horizontal="right"/>
      <protection hidden="1"/>
    </xf>
    <xf numFmtId="4" fontId="34" fillId="0" borderId="8" xfId="1" applyNumberFormat="1" applyFont="1" applyBorder="1" applyAlignment="1" applyProtection="1">
      <alignment horizontal="right"/>
      <protection hidden="1"/>
    </xf>
    <xf numFmtId="0" fontId="34" fillId="0" borderId="18" xfId="1" applyFont="1" applyBorder="1" applyAlignment="1" applyProtection="1">
      <alignment horizontal="center"/>
      <protection hidden="1"/>
    </xf>
    <xf numFmtId="9" fontId="34" fillId="0" borderId="22" xfId="3" applyFont="1" applyBorder="1" applyAlignment="1" applyProtection="1">
      <alignment horizontal="right"/>
      <protection hidden="1"/>
    </xf>
    <xf numFmtId="168" fontId="34" fillId="0" borderId="22" xfId="3" applyNumberFormat="1" applyFont="1" applyBorder="1" applyAlignment="1" applyProtection="1">
      <alignment horizontal="right"/>
      <protection hidden="1"/>
    </xf>
    <xf numFmtId="168" fontId="31" fillId="0" borderId="0" xfId="1" applyNumberFormat="1" applyFont="1" applyAlignment="1" applyProtection="1">
      <alignment horizontal="right"/>
      <protection hidden="1"/>
    </xf>
    <xf numFmtId="10" fontId="34" fillId="0" borderId="8" xfId="3" applyNumberFormat="1" applyFont="1" applyBorder="1" applyAlignment="1" applyProtection="1">
      <alignment horizontal="right"/>
      <protection hidden="1"/>
    </xf>
    <xf numFmtId="0" fontId="31" fillId="0" borderId="23" xfId="1" applyFont="1" applyBorder="1" applyAlignment="1" applyProtection="1">
      <alignment horizontal="left"/>
      <protection hidden="1"/>
    </xf>
    <xf numFmtId="168" fontId="34" fillId="2" borderId="3" xfId="3" applyNumberFormat="1" applyFont="1" applyFill="1" applyBorder="1" applyAlignment="1" applyProtection="1">
      <alignment horizontal="right"/>
      <protection hidden="1"/>
    </xf>
    <xf numFmtId="9" fontId="31" fillId="0" borderId="3" xfId="3" applyFont="1" applyBorder="1" applyAlignment="1" applyProtection="1">
      <alignment horizontal="right"/>
      <protection hidden="1"/>
    </xf>
    <xf numFmtId="168" fontId="34" fillId="2" borderId="26" xfId="3" applyNumberFormat="1" applyFont="1" applyFill="1" applyBorder="1" applyAlignment="1" applyProtection="1">
      <alignment horizontal="right"/>
      <protection hidden="1"/>
    </xf>
    <xf numFmtId="168" fontId="31" fillId="0" borderId="3" xfId="1" applyNumberFormat="1" applyFont="1" applyBorder="1" applyAlignment="1" applyProtection="1">
      <alignment horizontal="right"/>
      <protection hidden="1"/>
    </xf>
    <xf numFmtId="166" fontId="34" fillId="2" borderId="3" xfId="3" applyNumberFormat="1" applyFont="1" applyFill="1" applyBorder="1" applyAlignment="1" applyProtection="1">
      <alignment horizontal="right"/>
      <protection hidden="1"/>
    </xf>
    <xf numFmtId="0" fontId="31" fillId="0" borderId="3" xfId="1" applyFont="1" applyBorder="1" applyAlignment="1" applyProtection="1">
      <alignment horizontal="right"/>
      <protection hidden="1"/>
    </xf>
    <xf numFmtId="166" fontId="34" fillId="2" borderId="26" xfId="3" applyNumberFormat="1" applyFont="1" applyFill="1" applyBorder="1" applyAlignment="1" applyProtection="1">
      <alignment horizontal="right"/>
      <protection hidden="1"/>
    </xf>
    <xf numFmtId="0" fontId="31" fillId="0" borderId="0" xfId="1" applyFont="1" applyAlignment="1" applyProtection="1">
      <alignment horizontal="left"/>
      <protection hidden="1"/>
    </xf>
    <xf numFmtId="0" fontId="33" fillId="0" borderId="0" xfId="1" applyFont="1" applyAlignment="1" applyProtection="1">
      <alignment horizontal="center"/>
      <protection hidden="1"/>
    </xf>
    <xf numFmtId="4" fontId="34" fillId="0" borderId="0" xfId="1" applyNumberFormat="1" applyFont="1" applyAlignment="1" applyProtection="1">
      <alignment horizontal="center"/>
      <protection hidden="1"/>
    </xf>
    <xf numFmtId="2" fontId="31" fillId="0" borderId="0" xfId="1" applyNumberFormat="1" applyFont="1" applyAlignment="1" applyProtection="1">
      <alignment horizontal="center"/>
      <protection hidden="1"/>
    </xf>
    <xf numFmtId="0" fontId="37" fillId="0" borderId="0" xfId="1" applyFont="1" applyProtection="1">
      <protection hidden="1"/>
    </xf>
    <xf numFmtId="4" fontId="31" fillId="0" borderId="0" xfId="1" applyNumberFormat="1" applyFont="1" applyAlignment="1" applyProtection="1">
      <alignment horizontal="center"/>
      <protection hidden="1"/>
    </xf>
    <xf numFmtId="0" fontId="34" fillId="0" borderId="0" xfId="1" applyFont="1" applyAlignment="1" applyProtection="1">
      <alignment horizontal="left"/>
      <protection hidden="1"/>
    </xf>
    <xf numFmtId="0" fontId="34" fillId="0" borderId="0" xfId="1" applyFont="1" applyAlignment="1" applyProtection="1">
      <alignment horizontal="center"/>
      <protection hidden="1"/>
    </xf>
    <xf numFmtId="0" fontId="23" fillId="8" borderId="6" xfId="1" applyFont="1" applyFill="1" applyBorder="1" applyAlignment="1" applyProtection="1">
      <alignment horizontal="left"/>
      <protection hidden="1"/>
    </xf>
    <xf numFmtId="0" fontId="30" fillId="8" borderId="7" xfId="1" applyFont="1" applyFill="1" applyBorder="1" applyProtection="1">
      <protection hidden="1"/>
    </xf>
    <xf numFmtId="0" fontId="30" fillId="8" borderId="13" xfId="1" applyFont="1" applyFill="1" applyBorder="1" applyProtection="1">
      <protection hidden="1"/>
    </xf>
    <xf numFmtId="0" fontId="30" fillId="8" borderId="9" xfId="1" applyFont="1" applyFill="1" applyBorder="1" applyProtection="1">
      <protection hidden="1"/>
    </xf>
    <xf numFmtId="0" fontId="30" fillId="8" borderId="0" xfId="1" applyFont="1" applyFill="1" applyProtection="1">
      <protection hidden="1"/>
    </xf>
    <xf numFmtId="0" fontId="30" fillId="8" borderId="8" xfId="1" applyFont="1" applyFill="1" applyBorder="1" applyProtection="1">
      <protection hidden="1"/>
    </xf>
    <xf numFmtId="0" fontId="23" fillId="8" borderId="10" xfId="1" applyFont="1" applyFill="1" applyBorder="1" applyAlignment="1" applyProtection="1">
      <alignment horizontal="left" wrapText="1"/>
      <protection hidden="1"/>
    </xf>
    <xf numFmtId="0" fontId="23" fillId="8" borderId="11" xfId="1" applyFont="1" applyFill="1" applyBorder="1" applyAlignment="1" applyProtection="1">
      <alignment horizontal="center" wrapText="1"/>
      <protection hidden="1"/>
    </xf>
    <xf numFmtId="0" fontId="23" fillId="8" borderId="12" xfId="1" applyFont="1" applyFill="1" applyBorder="1" applyAlignment="1" applyProtection="1">
      <alignment horizontal="center" wrapText="1"/>
      <protection hidden="1"/>
    </xf>
    <xf numFmtId="0" fontId="34" fillId="0" borderId="9" xfId="1" applyFont="1" applyBorder="1" applyProtection="1">
      <protection hidden="1"/>
    </xf>
    <xf numFmtId="49" fontId="34" fillId="0" borderId="0" xfId="1" applyNumberFormat="1" applyFont="1" applyProtection="1">
      <protection hidden="1"/>
    </xf>
    <xf numFmtId="169" fontId="34" fillId="0" borderId="0" xfId="2" applyNumberFormat="1" applyFont="1" applyProtection="1">
      <protection hidden="1"/>
    </xf>
    <xf numFmtId="0" fontId="34" fillId="3" borderId="25" xfId="1" applyFont="1" applyFill="1" applyBorder="1" applyAlignment="1" applyProtection="1">
      <alignment horizontal="left"/>
      <protection hidden="1"/>
    </xf>
    <xf numFmtId="9" fontId="31" fillId="2" borderId="1" xfId="3" applyFont="1" applyFill="1" applyBorder="1" applyAlignment="1" applyProtection="1">
      <alignment horizontal="center"/>
      <protection hidden="1"/>
    </xf>
    <xf numFmtId="0" fontId="33" fillId="2" borderId="1" xfId="1" applyFont="1" applyFill="1" applyBorder="1" applyAlignment="1" applyProtection="1">
      <alignment horizontal="center"/>
      <protection hidden="1"/>
    </xf>
    <xf numFmtId="9" fontId="34" fillId="2" borderId="1" xfId="3" applyFont="1" applyFill="1" applyBorder="1" applyAlignment="1" applyProtection="1">
      <alignment horizontal="center"/>
      <protection hidden="1"/>
    </xf>
    <xf numFmtId="0" fontId="34" fillId="2" borderId="1" xfId="1" applyFont="1" applyFill="1" applyBorder="1" applyAlignment="1" applyProtection="1">
      <alignment horizontal="center"/>
      <protection hidden="1"/>
    </xf>
    <xf numFmtId="9" fontId="34" fillId="2" borderId="28" xfId="3" applyFont="1" applyFill="1" applyBorder="1" applyAlignment="1" applyProtection="1">
      <alignment horizontal="center"/>
      <protection hidden="1"/>
    </xf>
    <xf numFmtId="9" fontId="34" fillId="2" borderId="34" xfId="3" applyFont="1" applyFill="1" applyBorder="1" applyAlignment="1" applyProtection="1">
      <alignment horizontal="center"/>
      <protection hidden="1"/>
    </xf>
    <xf numFmtId="0" fontId="34" fillId="0" borderId="23" xfId="1" applyFont="1" applyBorder="1" applyAlignment="1" applyProtection="1">
      <alignment horizontal="left"/>
      <protection hidden="1"/>
    </xf>
    <xf numFmtId="0" fontId="31" fillId="0" borderId="3" xfId="1" applyFont="1" applyBorder="1" applyAlignment="1" applyProtection="1">
      <alignment horizontal="center"/>
      <protection hidden="1"/>
    </xf>
    <xf numFmtId="0" fontId="33" fillId="0" borderId="3" xfId="1" applyFont="1" applyBorder="1" applyAlignment="1" applyProtection="1">
      <alignment horizontal="center"/>
      <protection hidden="1"/>
    </xf>
    <xf numFmtId="0" fontId="31" fillId="0" borderId="4" xfId="1" applyFont="1" applyBorder="1" applyAlignment="1" applyProtection="1">
      <alignment horizontal="center"/>
      <protection hidden="1"/>
    </xf>
    <xf numFmtId="0" fontId="31" fillId="0" borderId="26" xfId="1" applyFont="1" applyBorder="1" applyAlignment="1" applyProtection="1">
      <alignment horizontal="center"/>
      <protection hidden="1"/>
    </xf>
    <xf numFmtId="0" fontId="34" fillId="3" borderId="23" xfId="1" applyFont="1" applyFill="1" applyBorder="1" applyAlignment="1" applyProtection="1">
      <alignment horizontal="left"/>
      <protection hidden="1"/>
    </xf>
    <xf numFmtId="9" fontId="31" fillId="2" borderId="3" xfId="1" applyNumberFormat="1" applyFont="1" applyFill="1" applyBorder="1" applyAlignment="1" applyProtection="1">
      <alignment horizontal="center"/>
      <protection hidden="1"/>
    </xf>
    <xf numFmtId="0" fontId="33" fillId="2" borderId="3" xfId="1" applyFont="1" applyFill="1" applyBorder="1" applyAlignment="1" applyProtection="1">
      <alignment horizontal="center"/>
      <protection hidden="1"/>
    </xf>
    <xf numFmtId="9" fontId="34" fillId="2" borderId="3" xfId="1" applyNumberFormat="1" applyFont="1" applyFill="1" applyBorder="1" applyAlignment="1" applyProtection="1">
      <alignment horizontal="center"/>
      <protection hidden="1"/>
    </xf>
    <xf numFmtId="0" fontId="34" fillId="2" borderId="3" xfId="1" applyFont="1" applyFill="1" applyBorder="1" applyAlignment="1" applyProtection="1">
      <alignment horizontal="center"/>
      <protection hidden="1"/>
    </xf>
    <xf numFmtId="0" fontId="34" fillId="2" borderId="26" xfId="1" applyFont="1" applyFill="1" applyBorder="1" applyAlignment="1" applyProtection="1">
      <alignment horizontal="center"/>
      <protection hidden="1"/>
    </xf>
    <xf numFmtId="166" fontId="31" fillId="2" borderId="3" xfId="1" applyNumberFormat="1" applyFont="1" applyFill="1" applyBorder="1" applyAlignment="1" applyProtection="1">
      <alignment horizontal="center"/>
      <protection hidden="1"/>
    </xf>
    <xf numFmtId="166" fontId="34" fillId="2" borderId="3" xfId="1" applyNumberFormat="1" applyFont="1" applyFill="1" applyBorder="1" applyAlignment="1" applyProtection="1">
      <alignment horizontal="center"/>
      <protection hidden="1"/>
    </xf>
    <xf numFmtId="0" fontId="34" fillId="0" borderId="35" xfId="1" applyFont="1" applyBorder="1" applyAlignment="1" applyProtection="1">
      <alignment horizontal="left"/>
      <protection hidden="1"/>
    </xf>
    <xf numFmtId="0" fontId="36" fillId="0" borderId="2" xfId="1" applyFont="1" applyBorder="1" applyAlignment="1" applyProtection="1">
      <alignment horizontal="center"/>
      <protection hidden="1"/>
    </xf>
    <xf numFmtId="0" fontId="33" fillId="0" borderId="2" xfId="1" applyFont="1" applyBorder="1" applyAlignment="1" applyProtection="1">
      <alignment horizontal="center"/>
      <protection hidden="1"/>
    </xf>
    <xf numFmtId="0" fontId="31" fillId="0" borderId="2" xfId="1" applyFont="1" applyBorder="1" applyAlignment="1" applyProtection="1">
      <alignment horizontal="center"/>
      <protection hidden="1"/>
    </xf>
    <xf numFmtId="0" fontId="34" fillId="0" borderId="36" xfId="1" applyFont="1" applyBorder="1" applyAlignment="1" applyProtection="1">
      <alignment horizontal="center"/>
      <protection hidden="1"/>
    </xf>
    <xf numFmtId="0" fontId="31" fillId="0" borderId="9" xfId="1" applyFont="1" applyBorder="1" applyProtection="1">
      <protection hidden="1"/>
    </xf>
    <xf numFmtId="0" fontId="31" fillId="0" borderId="0" xfId="1" applyFont="1" applyProtection="1">
      <protection hidden="1"/>
    </xf>
    <xf numFmtId="0" fontId="34" fillId="0" borderId="9" xfId="1" quotePrefix="1" applyFont="1" applyBorder="1" applyProtection="1">
      <protection hidden="1"/>
    </xf>
    <xf numFmtId="49" fontId="34" fillId="0" borderId="9" xfId="1" applyNumberFormat="1" applyFont="1" applyBorder="1" applyProtection="1">
      <protection hidden="1"/>
    </xf>
    <xf numFmtId="0" fontId="23" fillId="8" borderId="31" xfId="1" applyFont="1" applyFill="1" applyBorder="1" applyAlignment="1" applyProtection="1">
      <alignment horizontal="center" wrapText="1"/>
      <protection hidden="1"/>
    </xf>
    <xf numFmtId="166" fontId="34" fillId="2" borderId="30" xfId="1" applyNumberFormat="1" applyFont="1" applyFill="1" applyBorder="1" applyAlignment="1" applyProtection="1">
      <alignment horizontal="center"/>
      <protection hidden="1"/>
    </xf>
    <xf numFmtId="166" fontId="34" fillId="2" borderId="27" xfId="1" applyNumberFormat="1" applyFont="1" applyFill="1" applyBorder="1" applyAlignment="1" applyProtection="1">
      <alignment horizontal="center"/>
      <protection hidden="1"/>
    </xf>
    <xf numFmtId="166" fontId="34" fillId="2" borderId="37" xfId="1" applyNumberFormat="1" applyFont="1" applyFill="1" applyBorder="1" applyAlignment="1" applyProtection="1">
      <alignment horizontal="center"/>
      <protection hidden="1"/>
    </xf>
    <xf numFmtId="166" fontId="31" fillId="0" borderId="31" xfId="1" applyNumberFormat="1" applyFont="1" applyBorder="1" applyAlignment="1" applyProtection="1">
      <alignment horizontal="center"/>
      <protection hidden="1"/>
    </xf>
    <xf numFmtId="172" fontId="25" fillId="8" borderId="0" xfId="0" applyNumberFormat="1" applyFont="1" applyFill="1" applyAlignment="1" applyProtection="1">
      <alignment horizontal="left"/>
      <protection hidden="1"/>
    </xf>
    <xf numFmtId="0" fontId="38" fillId="0" borderId="0" xfId="7" applyFont="1" applyProtection="1">
      <protection hidden="1"/>
    </xf>
    <xf numFmtId="0" fontId="34" fillId="0" borderId="0" xfId="7" applyFont="1" applyProtection="1">
      <protection hidden="1"/>
    </xf>
    <xf numFmtId="0" fontId="36" fillId="0" borderId="0" xfId="7" applyFont="1" applyProtection="1">
      <protection hidden="1"/>
    </xf>
    <xf numFmtId="0" fontId="36" fillId="0" borderId="0" xfId="7" quotePrefix="1" applyFont="1" applyProtection="1">
      <protection hidden="1"/>
    </xf>
    <xf numFmtId="0" fontId="34" fillId="0" borderId="0" xfId="0" applyFont="1"/>
    <xf numFmtId="0" fontId="34" fillId="0" borderId="0" xfId="0" applyFont="1" applyAlignment="1">
      <alignment horizontal="left" vertical="top" wrapText="1"/>
    </xf>
    <xf numFmtId="0" fontId="39" fillId="0" borderId="0" xfId="7" applyFont="1" applyProtection="1">
      <protection hidden="1"/>
    </xf>
    <xf numFmtId="9" fontId="34" fillId="0" borderId="0" xfId="0" applyNumberFormat="1" applyFont="1"/>
    <xf numFmtId="0" fontId="36" fillId="0" borderId="0" xfId="7" applyFont="1" applyAlignment="1" applyProtection="1">
      <alignment horizontal="left"/>
      <protection hidden="1"/>
    </xf>
    <xf numFmtId="0" fontId="43" fillId="0" borderId="0" xfId="7" applyFont="1" applyAlignment="1" applyProtection="1">
      <alignment horizontal="left"/>
      <protection hidden="1"/>
    </xf>
    <xf numFmtId="9" fontId="36" fillId="0" borderId="0" xfId="7" applyNumberFormat="1" applyFont="1" applyProtection="1">
      <protection hidden="1"/>
    </xf>
    <xf numFmtId="166" fontId="34" fillId="0" borderId="0" xfId="0" applyNumberFormat="1" applyFont="1"/>
    <xf numFmtId="0" fontId="43" fillId="0" borderId="0" xfId="7" applyFont="1" applyProtection="1">
      <protection hidden="1"/>
    </xf>
    <xf numFmtId="0" fontId="32" fillId="5" borderId="3" xfId="1" applyFont="1" applyFill="1" applyBorder="1" applyAlignment="1" applyProtection="1">
      <alignment horizontal="right"/>
      <protection locked="0"/>
    </xf>
    <xf numFmtId="0" fontId="1" fillId="0" borderId="0" xfId="1" applyFont="1" applyProtection="1">
      <protection hidden="1"/>
    </xf>
    <xf numFmtId="0" fontId="1" fillId="0" borderId="3" xfId="1" applyFont="1" applyBorder="1" applyProtection="1">
      <protection hidden="1"/>
    </xf>
    <xf numFmtId="9" fontId="1" fillId="0" borderId="3" xfId="3" applyFont="1" applyBorder="1" applyProtection="1">
      <protection locked="0"/>
    </xf>
    <xf numFmtId="49" fontId="34" fillId="0" borderId="9" xfId="1" applyNumberFormat="1" applyFont="1" applyBorder="1" applyAlignment="1" applyProtection="1">
      <alignment horizontal="left" wrapText="1" indent="3"/>
      <protection hidden="1"/>
    </xf>
    <xf numFmtId="49" fontId="34" fillId="0" borderId="0" xfId="1" applyNumberFormat="1" applyFont="1" applyAlignment="1" applyProtection="1">
      <alignment horizontal="left" wrapText="1" indent="3"/>
      <protection hidden="1"/>
    </xf>
    <xf numFmtId="0" fontId="34" fillId="0" borderId="9" xfId="1" applyFont="1" applyBorder="1" applyAlignment="1" applyProtection="1">
      <alignment horizontal="left" wrapText="1" indent="3"/>
      <protection hidden="1"/>
    </xf>
    <xf numFmtId="0" fontId="34" fillId="0" borderId="0" xfId="1" applyFont="1" applyAlignment="1" applyProtection="1">
      <alignment horizontal="left" wrapText="1" indent="3"/>
      <protection hidden="1"/>
    </xf>
    <xf numFmtId="0" fontId="23" fillId="8" borderId="0" xfId="1" applyFont="1" applyFill="1" applyAlignment="1" applyProtection="1">
      <alignment horizontal="center" wrapText="1"/>
      <protection hidden="1"/>
    </xf>
    <xf numFmtId="0" fontId="23" fillId="8" borderId="11" xfId="1" applyFont="1" applyFill="1" applyBorder="1" applyAlignment="1" applyProtection="1">
      <alignment horizontal="center" wrapText="1"/>
      <protection hidden="1"/>
    </xf>
    <xf numFmtId="0" fontId="31" fillId="5" borderId="4" xfId="1" applyFont="1" applyFill="1" applyBorder="1" applyAlignment="1" applyProtection="1">
      <alignment horizontal="left" vertical="center"/>
      <protection locked="0"/>
    </xf>
    <xf numFmtId="0" fontId="31" fillId="5" borderId="18" xfId="1" applyFont="1" applyFill="1" applyBorder="1" applyAlignment="1" applyProtection="1">
      <alignment horizontal="left" vertical="center"/>
      <protection locked="0"/>
    </xf>
    <xf numFmtId="0" fontId="31" fillId="5" borderId="5" xfId="1" applyFont="1" applyFill="1" applyBorder="1" applyAlignment="1" applyProtection="1">
      <alignment horizontal="left" vertical="center"/>
      <protection locked="0"/>
    </xf>
    <xf numFmtId="0" fontId="36" fillId="0" borderId="0" xfId="7" applyFont="1" applyAlignment="1" applyProtection="1">
      <alignment horizontal="left" vertical="top" wrapText="1"/>
      <protection hidden="1"/>
    </xf>
    <xf numFmtId="0" fontId="45" fillId="0" borderId="0" xfId="7" applyFont="1" applyAlignment="1">
      <alignment horizontal="left" vertical="top" wrapText="1"/>
    </xf>
  </cellXfs>
  <cellStyles count="41">
    <cellStyle name="_x000d__x000a_JournalTemplate=C:\COMFO\CTALK\JOURSTD.TPL_x000d__x000a_LbStateAddress=3 3 0 251 1 89 2 311_x000d__x000a_LbStateJou" xfId="1" xr:uid="{00000000-0005-0000-0000-000000000000}"/>
    <cellStyle name="_x000d__x000a_JournalTemplate=C:\COMFO\CTALK\JOURSTD.TPL_x000d__x000a_LbStateAddress=3 3 0 251 1 89 2 311_x000d__x000a_LbStateJou 2" xfId="5" xr:uid="{00000000-0005-0000-0000-000001000000}"/>
    <cellStyle name="Comma_NP PVM 2012 1 jaar in AIX 20110922 corr" xfId="39" xr:uid="{00000000-0005-0000-0000-000002000000}"/>
    <cellStyle name="Komma" xfId="2" builtinId="3"/>
    <cellStyle name="Komma 2" xfId="6" xr:uid="{00000000-0005-0000-0000-000004000000}"/>
    <cellStyle name="Komma 2 2" xfId="20" xr:uid="{00000000-0005-0000-0000-000005000000}"/>
    <cellStyle name="Komma 3" xfId="18" xr:uid="{00000000-0005-0000-0000-000006000000}"/>
    <cellStyle name="Komma 3 2" xfId="21" xr:uid="{00000000-0005-0000-0000-000007000000}"/>
    <cellStyle name="Komma 3 2 2" xfId="22" xr:uid="{00000000-0005-0000-0000-000008000000}"/>
    <cellStyle name="Komma 3 3" xfId="23" xr:uid="{00000000-0005-0000-0000-000009000000}"/>
    <cellStyle name="Komma 4" xfId="24" xr:uid="{00000000-0005-0000-0000-00000A000000}"/>
    <cellStyle name="Komma 4 2" xfId="25" xr:uid="{00000000-0005-0000-0000-00000B000000}"/>
    <cellStyle name="Notitie 2" xfId="19" xr:uid="{00000000-0005-0000-0000-00000C000000}"/>
    <cellStyle name="Procent" xfId="3" builtinId="5"/>
    <cellStyle name="Procent 2" xfId="8" xr:uid="{00000000-0005-0000-0000-00000E000000}"/>
    <cellStyle name="Procent 2 2" xfId="26" xr:uid="{00000000-0005-0000-0000-00000F000000}"/>
    <cellStyle name="Procent 3" xfId="17" xr:uid="{00000000-0005-0000-0000-000010000000}"/>
    <cellStyle name="Procent 3 2" xfId="27" xr:uid="{00000000-0005-0000-0000-000011000000}"/>
    <cellStyle name="Procent 4" xfId="28" xr:uid="{00000000-0005-0000-0000-000012000000}"/>
    <cellStyle name="Procent 4 2" xfId="29" xr:uid="{00000000-0005-0000-0000-000013000000}"/>
    <cellStyle name="Standaard" xfId="0" builtinId="0"/>
    <cellStyle name="Standaard 2" xfId="7" xr:uid="{00000000-0005-0000-0000-000015000000}"/>
    <cellStyle name="Standaard 2 2" xfId="16" xr:uid="{00000000-0005-0000-0000-000016000000}"/>
    <cellStyle name="Standaard 3" xfId="9" xr:uid="{00000000-0005-0000-0000-000017000000}"/>
    <cellStyle name="Standaard 3 2" xfId="15" xr:uid="{00000000-0005-0000-0000-000018000000}"/>
    <cellStyle name="Standaard 3 2 2" xfId="30" xr:uid="{00000000-0005-0000-0000-000019000000}"/>
    <cellStyle name="Standaard 3 3" xfId="31" xr:uid="{00000000-0005-0000-0000-00001A000000}"/>
    <cellStyle name="Standaard 4" xfId="10" xr:uid="{00000000-0005-0000-0000-00001B000000}"/>
    <cellStyle name="Standaard 4 2" xfId="32" xr:uid="{00000000-0005-0000-0000-00001C000000}"/>
    <cellStyle name="Standaard 5" xfId="11" xr:uid="{00000000-0005-0000-0000-00001D000000}"/>
    <cellStyle name="Standaard 6" xfId="37" xr:uid="{00000000-0005-0000-0000-00001E000000}"/>
    <cellStyle name="Standaard 7" xfId="40" xr:uid="{00000000-0005-0000-0000-00001F000000}"/>
    <cellStyle name="Stijl 1" xfId="12" xr:uid="{00000000-0005-0000-0000-000020000000}"/>
    <cellStyle name="Style 1" xfId="38" xr:uid="{00000000-0005-0000-0000-000021000000}"/>
    <cellStyle name="Valuta" xfId="4" builtinId="4"/>
    <cellStyle name="Valuta 2" xfId="13" xr:uid="{00000000-0005-0000-0000-000023000000}"/>
    <cellStyle name="Valuta 2 2" xfId="33" xr:uid="{00000000-0005-0000-0000-000024000000}"/>
    <cellStyle name="Valuta 2 2 2" xfId="34" xr:uid="{00000000-0005-0000-0000-000025000000}"/>
    <cellStyle name="Valuta 2 3" xfId="35" xr:uid="{00000000-0005-0000-0000-000026000000}"/>
    <cellStyle name="Valuta 3" xfId="14" xr:uid="{00000000-0005-0000-0000-000027000000}"/>
    <cellStyle name="Valuta 3 2" xfId="36" xr:uid="{00000000-0005-0000-0000-000028000000}"/>
  </cellStyles>
  <dxfs count="2">
    <dxf>
      <fill>
        <patternFill>
          <bgColor indexed="10"/>
        </patternFill>
      </fill>
    </dxf>
    <dxf>
      <fill>
        <patternFill>
          <bgColor indexed="11"/>
        </patternFill>
      </fill>
    </dxf>
  </dxfs>
  <tableStyles count="0" defaultTableStyle="TableStyleMedium9" defaultPivotStyle="PivotStyleLight16"/>
  <colors>
    <mruColors>
      <color rgb="FF8FCA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solvabiliteit</a:t>
            </a:r>
          </a:p>
        </c:rich>
      </c:tx>
      <c:layout>
        <c:manualLayout>
          <c:xMode val="edge"/>
          <c:yMode val="edge"/>
          <c:x val="0.30844172887479976"/>
          <c:y val="4.1975308641975309E-2"/>
        </c:manualLayout>
      </c:layout>
      <c:overlay val="0"/>
    </c:title>
    <c:autoTitleDeleted val="0"/>
    <c:plotArea>
      <c:layout>
        <c:manualLayout>
          <c:layoutTarget val="inner"/>
          <c:xMode val="edge"/>
          <c:yMode val="edge"/>
          <c:x val="0.11363645371193128"/>
          <c:y val="0.17777820644822157"/>
          <c:w val="0.72889668166653054"/>
          <c:h val="0.65432256539970435"/>
        </c:manualLayout>
      </c:layout>
      <c:areaChart>
        <c:grouping val="stacked"/>
        <c:varyColors val="0"/>
        <c:ser>
          <c:idx val="1"/>
          <c:order val="0"/>
          <c:tx>
            <c:strRef>
              <c:f>HULP!$B$29</c:f>
              <c:strCache>
                <c:ptCount val="1"/>
                <c:pt idx="0">
                  <c:v>Punten</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cat>
            <c:numRef>
              <c:f>HULP!$C$28:$K$28</c:f>
              <c:numCache>
                <c:formatCode>0%</c:formatCode>
                <c:ptCount val="9"/>
                <c:pt idx="0">
                  <c:v>0.2</c:v>
                </c:pt>
                <c:pt idx="1">
                  <c:v>0.30000000000000004</c:v>
                </c:pt>
                <c:pt idx="2">
                  <c:v>0.4</c:v>
                </c:pt>
                <c:pt idx="3">
                  <c:v>0.5</c:v>
                </c:pt>
                <c:pt idx="4">
                  <c:v>0.6</c:v>
                </c:pt>
                <c:pt idx="5">
                  <c:v>0.7</c:v>
                </c:pt>
                <c:pt idx="6">
                  <c:v>0.79999999999999993</c:v>
                </c:pt>
                <c:pt idx="7">
                  <c:v>0.89999999999999991</c:v>
                </c:pt>
                <c:pt idx="8">
                  <c:v>0.99999999999999989</c:v>
                </c:pt>
              </c:numCache>
            </c:numRef>
          </c:cat>
          <c:val>
            <c:numRef>
              <c:f>HULP!$C$29:$K$29</c:f>
              <c:numCache>
                <c:formatCode>General</c:formatCode>
                <c:ptCount val="9"/>
                <c:pt idx="0">
                  <c:v>1</c:v>
                </c:pt>
                <c:pt idx="1">
                  <c:v>2</c:v>
                </c:pt>
                <c:pt idx="2">
                  <c:v>3</c:v>
                </c:pt>
                <c:pt idx="3">
                  <c:v>4</c:v>
                </c:pt>
                <c:pt idx="4">
                  <c:v>4</c:v>
                </c:pt>
                <c:pt idx="5">
                  <c:v>4</c:v>
                </c:pt>
                <c:pt idx="6">
                  <c:v>4</c:v>
                </c:pt>
                <c:pt idx="7">
                  <c:v>4</c:v>
                </c:pt>
                <c:pt idx="8">
                  <c:v>4</c:v>
                </c:pt>
              </c:numCache>
            </c:numRef>
          </c:val>
          <c:extLst>
            <c:ext xmlns:c16="http://schemas.microsoft.com/office/drawing/2014/chart" uri="{C3380CC4-5D6E-409C-BE32-E72D297353CC}">
              <c16:uniqueId val="{00000000-9A60-40F5-9AD9-D868040D6920}"/>
            </c:ext>
          </c:extLst>
        </c:ser>
        <c:dLbls>
          <c:showLegendKey val="0"/>
          <c:showVal val="0"/>
          <c:showCatName val="0"/>
          <c:showSerName val="0"/>
          <c:showPercent val="0"/>
          <c:showBubbleSize val="0"/>
        </c:dLbls>
        <c:axId val="114332144"/>
        <c:axId val="114327440"/>
      </c:areaChart>
      <c:catAx>
        <c:axId val="114332144"/>
        <c:scaling>
          <c:orientation val="minMax"/>
        </c:scaling>
        <c:delete val="0"/>
        <c:axPos val="b"/>
        <c:title>
          <c:tx>
            <c:rich>
              <a:bodyPr/>
              <a:lstStyle/>
              <a:p>
                <a:pPr>
                  <a:defRPr/>
                </a:pPr>
                <a:r>
                  <a:rPr lang="nl-NL"/>
                  <a:t>Solvabiliteit</a:t>
                </a:r>
              </a:p>
            </c:rich>
          </c:tx>
          <c:layout>
            <c:manualLayout>
              <c:xMode val="edge"/>
              <c:yMode val="edge"/>
              <c:x val="0.41071462658076829"/>
              <c:y val="0.90617491332101996"/>
            </c:manualLayout>
          </c:layout>
          <c:overlay val="0"/>
        </c:title>
        <c:numFmt formatCode="0%" sourceLinked="1"/>
        <c:majorTickMark val="out"/>
        <c:minorTickMark val="none"/>
        <c:tickLblPos val="nextTo"/>
        <c:txPr>
          <a:bodyPr rot="0" vert="horz"/>
          <a:lstStyle/>
          <a:p>
            <a:pPr>
              <a:defRPr/>
            </a:pPr>
            <a:endParaRPr lang="en-US"/>
          </a:p>
        </c:txPr>
        <c:crossAx val="114327440"/>
        <c:crosses val="autoZero"/>
        <c:auto val="1"/>
        <c:lblAlgn val="ctr"/>
        <c:lblOffset val="100"/>
        <c:tickLblSkip val="1"/>
        <c:tickMarkSkip val="1"/>
        <c:noMultiLvlLbl val="0"/>
      </c:catAx>
      <c:valAx>
        <c:axId val="114327440"/>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en-US"/>
          </a:p>
        </c:txPr>
        <c:crossAx val="114332144"/>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rentabiliteit</a:t>
            </a:r>
          </a:p>
        </c:rich>
      </c:tx>
      <c:layout>
        <c:manualLayout>
          <c:xMode val="edge"/>
          <c:yMode val="edge"/>
          <c:x val="0.30194822238129326"/>
          <c:y val="3.2098765432098768E-2"/>
        </c:manualLayout>
      </c:layout>
      <c:overlay val="0"/>
    </c:title>
    <c:autoTitleDeleted val="0"/>
    <c:plotArea>
      <c:layout>
        <c:manualLayout>
          <c:layoutTarget val="inner"/>
          <c:xMode val="edge"/>
          <c:yMode val="edge"/>
          <c:x val="0.11363645371193128"/>
          <c:y val="0.17777820644822157"/>
          <c:w val="0.73376681539704192"/>
          <c:h val="0.65432256539970435"/>
        </c:manualLayout>
      </c:layout>
      <c:areaChart>
        <c:grouping val="stacked"/>
        <c:varyColors val="0"/>
        <c:ser>
          <c:idx val="1"/>
          <c:order val="0"/>
          <c:tx>
            <c:strRef>
              <c:f>HULP!$B$62</c:f>
              <c:strCache>
                <c:ptCount val="1"/>
                <c:pt idx="0">
                  <c:v>Punten</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cat>
            <c:numRef>
              <c:f>HULP!$C$61:$J$61</c:f>
              <c:numCache>
                <c:formatCode>0%</c:formatCode>
                <c:ptCount val="8"/>
                <c:pt idx="0">
                  <c:v>0</c:v>
                </c:pt>
                <c:pt idx="1">
                  <c:v>0.1</c:v>
                </c:pt>
                <c:pt idx="2">
                  <c:v>0.2</c:v>
                </c:pt>
                <c:pt idx="3">
                  <c:v>0.30000000000000004</c:v>
                </c:pt>
                <c:pt idx="4">
                  <c:v>0.4</c:v>
                </c:pt>
                <c:pt idx="5">
                  <c:v>0.5</c:v>
                </c:pt>
                <c:pt idx="6">
                  <c:v>0.6</c:v>
                </c:pt>
                <c:pt idx="7">
                  <c:v>0.7</c:v>
                </c:pt>
              </c:numCache>
            </c:numRef>
          </c:cat>
          <c:val>
            <c:numRef>
              <c:f>HULP!$C$62:$J$62</c:f>
              <c:numCache>
                <c:formatCode>General</c:formatCode>
                <c:ptCount val="8"/>
                <c:pt idx="0">
                  <c:v>1</c:v>
                </c:pt>
                <c:pt idx="1">
                  <c:v>2</c:v>
                </c:pt>
                <c:pt idx="2">
                  <c:v>2</c:v>
                </c:pt>
                <c:pt idx="3">
                  <c:v>2</c:v>
                </c:pt>
                <c:pt idx="4">
                  <c:v>2</c:v>
                </c:pt>
                <c:pt idx="5">
                  <c:v>2</c:v>
                </c:pt>
                <c:pt idx="6">
                  <c:v>2</c:v>
                </c:pt>
                <c:pt idx="7">
                  <c:v>2</c:v>
                </c:pt>
              </c:numCache>
            </c:numRef>
          </c:val>
          <c:extLst>
            <c:ext xmlns:c16="http://schemas.microsoft.com/office/drawing/2014/chart" uri="{C3380CC4-5D6E-409C-BE32-E72D297353CC}">
              <c16:uniqueId val="{00000000-840B-4CB1-A28D-B56058FF85BC}"/>
            </c:ext>
          </c:extLst>
        </c:ser>
        <c:dLbls>
          <c:showLegendKey val="0"/>
          <c:showVal val="0"/>
          <c:showCatName val="0"/>
          <c:showSerName val="0"/>
          <c:showPercent val="0"/>
          <c:showBubbleSize val="0"/>
        </c:dLbls>
        <c:axId val="114327832"/>
        <c:axId val="114328224"/>
      </c:areaChart>
      <c:catAx>
        <c:axId val="114327832"/>
        <c:scaling>
          <c:orientation val="minMax"/>
        </c:scaling>
        <c:delete val="0"/>
        <c:axPos val="b"/>
        <c:title>
          <c:tx>
            <c:rich>
              <a:bodyPr/>
              <a:lstStyle/>
              <a:p>
                <a:pPr>
                  <a:defRPr/>
                </a:pPr>
                <a:r>
                  <a:rPr lang="nl-NL"/>
                  <a:t>Rentabiliteit</a:t>
                </a:r>
              </a:p>
            </c:rich>
          </c:tx>
          <c:layout>
            <c:manualLayout>
              <c:xMode val="edge"/>
              <c:yMode val="edge"/>
              <c:x val="0.41396137982752157"/>
              <c:y val="0.90617491332101996"/>
            </c:manualLayout>
          </c:layout>
          <c:overlay val="0"/>
        </c:title>
        <c:numFmt formatCode="0%" sourceLinked="1"/>
        <c:majorTickMark val="out"/>
        <c:minorTickMark val="none"/>
        <c:tickLblPos val="nextTo"/>
        <c:txPr>
          <a:bodyPr rot="0" vert="horz"/>
          <a:lstStyle/>
          <a:p>
            <a:pPr>
              <a:defRPr/>
            </a:pPr>
            <a:endParaRPr lang="en-US"/>
          </a:p>
        </c:txPr>
        <c:crossAx val="114328224"/>
        <c:crosses val="autoZero"/>
        <c:auto val="1"/>
        <c:lblAlgn val="ctr"/>
        <c:lblOffset val="100"/>
        <c:tickLblSkip val="1"/>
        <c:tickMarkSkip val="1"/>
        <c:noMultiLvlLbl val="0"/>
      </c:catAx>
      <c:valAx>
        <c:axId val="114328224"/>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en-US"/>
          </a:p>
        </c:txPr>
        <c:crossAx val="114327832"/>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liquiditeit</a:t>
            </a:r>
          </a:p>
        </c:rich>
      </c:tx>
      <c:layout>
        <c:manualLayout>
          <c:xMode val="edge"/>
          <c:yMode val="edge"/>
          <c:x val="0.31331185874492962"/>
          <c:y val="3.2098765432098768E-2"/>
        </c:manualLayout>
      </c:layout>
      <c:overlay val="0"/>
    </c:title>
    <c:autoTitleDeleted val="0"/>
    <c:plotArea>
      <c:layout>
        <c:manualLayout>
          <c:layoutTarget val="inner"/>
          <c:xMode val="edge"/>
          <c:yMode val="edge"/>
          <c:x val="0.11363645371193128"/>
          <c:y val="0.17777820644822157"/>
          <c:w val="0.74026032703772371"/>
          <c:h val="0.65432256539970435"/>
        </c:manualLayout>
      </c:layout>
      <c:areaChart>
        <c:grouping val="stacked"/>
        <c:varyColors val="0"/>
        <c:ser>
          <c:idx val="1"/>
          <c:order val="0"/>
          <c:tx>
            <c:strRef>
              <c:f>HULP!$B$95</c:f>
              <c:strCache>
                <c:ptCount val="1"/>
                <c:pt idx="0">
                  <c:v>Punten</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cat>
            <c:numRef>
              <c:f>HULP!$C$94:$K$94</c:f>
              <c:numCache>
                <c:formatCode>0.0</c:formatCode>
                <c:ptCount val="9"/>
                <c:pt idx="0">
                  <c:v>1</c:v>
                </c:pt>
                <c:pt idx="1">
                  <c:v>1.1000000000000001</c:v>
                </c:pt>
                <c:pt idx="2">
                  <c:v>1.2</c:v>
                </c:pt>
                <c:pt idx="3">
                  <c:v>1.3</c:v>
                </c:pt>
                <c:pt idx="4">
                  <c:v>1.4</c:v>
                </c:pt>
                <c:pt idx="5">
                  <c:v>1.5</c:v>
                </c:pt>
                <c:pt idx="6">
                  <c:v>2</c:v>
                </c:pt>
                <c:pt idx="7">
                  <c:v>3</c:v>
                </c:pt>
                <c:pt idx="8">
                  <c:v>3</c:v>
                </c:pt>
              </c:numCache>
            </c:numRef>
          </c:cat>
          <c:val>
            <c:numRef>
              <c:f>HULP!$C$95:$K$95</c:f>
              <c:numCache>
                <c:formatCode>0.0</c:formatCode>
                <c:ptCount val="9"/>
                <c:pt idx="0" formatCode="General">
                  <c:v>1</c:v>
                </c:pt>
                <c:pt idx="1">
                  <c:v>1.4000000000000004</c:v>
                </c:pt>
                <c:pt idx="2">
                  <c:v>1.7999999999999998</c:v>
                </c:pt>
                <c:pt idx="3">
                  <c:v>2.2000000000000002</c:v>
                </c:pt>
                <c:pt idx="4">
                  <c:v>2.5999999999999996</c:v>
                </c:pt>
                <c:pt idx="5">
                  <c:v>3</c:v>
                </c:pt>
                <c:pt idx="6">
                  <c:v>3</c:v>
                </c:pt>
                <c:pt idx="7" formatCode="General">
                  <c:v>3</c:v>
                </c:pt>
                <c:pt idx="8" formatCode="General">
                  <c:v>3</c:v>
                </c:pt>
              </c:numCache>
            </c:numRef>
          </c:val>
          <c:extLst>
            <c:ext xmlns:c16="http://schemas.microsoft.com/office/drawing/2014/chart" uri="{C3380CC4-5D6E-409C-BE32-E72D297353CC}">
              <c16:uniqueId val="{00000000-C9E7-4082-A4E7-E9238A9D58EE}"/>
            </c:ext>
          </c:extLst>
        </c:ser>
        <c:dLbls>
          <c:showLegendKey val="0"/>
          <c:showVal val="0"/>
          <c:showCatName val="0"/>
          <c:showSerName val="0"/>
          <c:showPercent val="0"/>
          <c:showBubbleSize val="0"/>
        </c:dLbls>
        <c:axId val="114331360"/>
        <c:axId val="114331752"/>
      </c:areaChart>
      <c:catAx>
        <c:axId val="114331360"/>
        <c:scaling>
          <c:orientation val="minMax"/>
        </c:scaling>
        <c:delete val="0"/>
        <c:axPos val="b"/>
        <c:title>
          <c:tx>
            <c:rich>
              <a:bodyPr/>
              <a:lstStyle/>
              <a:p>
                <a:pPr>
                  <a:defRPr/>
                </a:pPr>
                <a:r>
                  <a:rPr lang="nl-NL"/>
                  <a:t>Current Ratio</a:t>
                </a:r>
              </a:p>
            </c:rich>
          </c:tx>
          <c:layout>
            <c:manualLayout>
              <c:xMode val="edge"/>
              <c:yMode val="edge"/>
              <c:x val="0.41071462658076829"/>
              <c:y val="0.90617491332101996"/>
            </c:manualLayout>
          </c:layout>
          <c:overlay val="0"/>
        </c:title>
        <c:numFmt formatCode="0.0" sourceLinked="1"/>
        <c:majorTickMark val="out"/>
        <c:minorTickMark val="none"/>
        <c:tickLblPos val="nextTo"/>
        <c:txPr>
          <a:bodyPr rot="0" vert="horz"/>
          <a:lstStyle/>
          <a:p>
            <a:pPr>
              <a:defRPr/>
            </a:pPr>
            <a:endParaRPr lang="en-US"/>
          </a:p>
        </c:txPr>
        <c:crossAx val="114331752"/>
        <c:crosses val="autoZero"/>
        <c:auto val="1"/>
        <c:lblAlgn val="ctr"/>
        <c:lblOffset val="100"/>
        <c:tickLblSkip val="1"/>
        <c:tickMarkSkip val="1"/>
        <c:noMultiLvlLbl val="0"/>
      </c:catAx>
      <c:valAx>
        <c:axId val="114331752"/>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en-US"/>
          </a:p>
        </c:txPr>
        <c:crossAx val="114331360"/>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Solvabiliteit</a:t>
            </a:r>
          </a:p>
        </c:rich>
      </c:tx>
      <c:layout>
        <c:manualLayout>
          <c:xMode val="edge"/>
          <c:yMode val="edge"/>
          <c:x val="0.30844172887479976"/>
          <c:y val="4.1975308641975309E-2"/>
        </c:manualLayout>
      </c:layout>
      <c:overlay val="0"/>
    </c:title>
    <c:autoTitleDeleted val="0"/>
    <c:plotArea>
      <c:layout>
        <c:manualLayout>
          <c:layoutTarget val="inner"/>
          <c:xMode val="edge"/>
          <c:yMode val="edge"/>
          <c:x val="0.11363645371193128"/>
          <c:y val="0.17777820644822157"/>
          <c:w val="0.72889668166653054"/>
          <c:h val="0.65432256539970435"/>
        </c:manualLayout>
      </c:layout>
      <c:areaChart>
        <c:grouping val="stacked"/>
        <c:varyColors val="0"/>
        <c:ser>
          <c:idx val="1"/>
          <c:order val="0"/>
          <c:tx>
            <c:strRef>
              <c:f>HULP!$B$29</c:f>
              <c:strCache>
                <c:ptCount val="1"/>
                <c:pt idx="0">
                  <c:v>Punten</c:v>
                </c:pt>
              </c:strCache>
            </c:strRef>
          </c:tx>
          <c:spPr>
            <a:solidFill>
              <a:srgbClr val="8FCAE7"/>
            </a:solidFill>
          </c:spPr>
          <c:cat>
            <c:numRef>
              <c:f>HULP!$C$28:$K$28</c:f>
              <c:numCache>
                <c:formatCode>0%</c:formatCode>
                <c:ptCount val="9"/>
                <c:pt idx="0">
                  <c:v>0.2</c:v>
                </c:pt>
                <c:pt idx="1">
                  <c:v>0.30000000000000004</c:v>
                </c:pt>
                <c:pt idx="2">
                  <c:v>0.4</c:v>
                </c:pt>
                <c:pt idx="3">
                  <c:v>0.5</c:v>
                </c:pt>
                <c:pt idx="4">
                  <c:v>0.6</c:v>
                </c:pt>
                <c:pt idx="5">
                  <c:v>0.7</c:v>
                </c:pt>
                <c:pt idx="6">
                  <c:v>0.79999999999999993</c:v>
                </c:pt>
                <c:pt idx="7">
                  <c:v>0.89999999999999991</c:v>
                </c:pt>
                <c:pt idx="8">
                  <c:v>0.99999999999999989</c:v>
                </c:pt>
              </c:numCache>
            </c:numRef>
          </c:cat>
          <c:val>
            <c:numRef>
              <c:f>HULP!$C$29:$K$29</c:f>
              <c:numCache>
                <c:formatCode>General</c:formatCode>
                <c:ptCount val="9"/>
                <c:pt idx="0">
                  <c:v>1</c:v>
                </c:pt>
                <c:pt idx="1">
                  <c:v>2</c:v>
                </c:pt>
                <c:pt idx="2">
                  <c:v>3</c:v>
                </c:pt>
                <c:pt idx="3">
                  <c:v>4</c:v>
                </c:pt>
                <c:pt idx="4">
                  <c:v>4</c:v>
                </c:pt>
                <c:pt idx="5">
                  <c:v>4</c:v>
                </c:pt>
                <c:pt idx="6">
                  <c:v>4</c:v>
                </c:pt>
                <c:pt idx="7">
                  <c:v>4</c:v>
                </c:pt>
                <c:pt idx="8">
                  <c:v>4</c:v>
                </c:pt>
              </c:numCache>
            </c:numRef>
          </c:val>
          <c:extLst>
            <c:ext xmlns:c16="http://schemas.microsoft.com/office/drawing/2014/chart" uri="{C3380CC4-5D6E-409C-BE32-E72D297353CC}">
              <c16:uniqueId val="{00000000-F398-4EA9-B8D9-9ACD5A6D2F12}"/>
            </c:ext>
          </c:extLst>
        </c:ser>
        <c:dLbls>
          <c:showLegendKey val="0"/>
          <c:showVal val="0"/>
          <c:showCatName val="0"/>
          <c:showSerName val="0"/>
          <c:showPercent val="0"/>
          <c:showBubbleSize val="0"/>
        </c:dLbls>
        <c:axId val="113820168"/>
        <c:axId val="113817816"/>
      </c:areaChart>
      <c:catAx>
        <c:axId val="113820168"/>
        <c:scaling>
          <c:orientation val="minMax"/>
        </c:scaling>
        <c:delete val="0"/>
        <c:axPos val="b"/>
        <c:title>
          <c:tx>
            <c:rich>
              <a:bodyPr/>
              <a:lstStyle/>
              <a:p>
                <a:pPr>
                  <a:defRPr/>
                </a:pPr>
                <a:r>
                  <a:rPr lang="nl-NL"/>
                  <a:t>Solvabiliteit</a:t>
                </a:r>
              </a:p>
            </c:rich>
          </c:tx>
          <c:layout>
            <c:manualLayout>
              <c:xMode val="edge"/>
              <c:yMode val="edge"/>
              <c:x val="0.41071462658076829"/>
              <c:y val="0.90617491332101996"/>
            </c:manualLayout>
          </c:layout>
          <c:overlay val="0"/>
        </c:title>
        <c:numFmt formatCode="0%" sourceLinked="1"/>
        <c:majorTickMark val="out"/>
        <c:minorTickMark val="none"/>
        <c:tickLblPos val="nextTo"/>
        <c:txPr>
          <a:bodyPr rot="0" vert="horz"/>
          <a:lstStyle/>
          <a:p>
            <a:pPr>
              <a:defRPr/>
            </a:pPr>
            <a:endParaRPr lang="en-US"/>
          </a:p>
        </c:txPr>
        <c:crossAx val="113817816"/>
        <c:crosses val="autoZero"/>
        <c:auto val="1"/>
        <c:lblAlgn val="ctr"/>
        <c:lblOffset val="100"/>
        <c:tickLblSkip val="1"/>
        <c:tickMarkSkip val="1"/>
        <c:noMultiLvlLbl val="0"/>
      </c:catAx>
      <c:valAx>
        <c:axId val="113817816"/>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en-US"/>
          </a:p>
        </c:txPr>
        <c:crossAx val="113820168"/>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Rentabiliteit</a:t>
            </a:r>
          </a:p>
        </c:rich>
      </c:tx>
      <c:layout>
        <c:manualLayout>
          <c:xMode val="edge"/>
          <c:yMode val="edge"/>
          <c:x val="0.30194822238129326"/>
          <c:y val="3.2098765432098768E-2"/>
        </c:manualLayout>
      </c:layout>
      <c:overlay val="0"/>
    </c:title>
    <c:autoTitleDeleted val="0"/>
    <c:plotArea>
      <c:layout>
        <c:manualLayout>
          <c:layoutTarget val="inner"/>
          <c:xMode val="edge"/>
          <c:yMode val="edge"/>
          <c:x val="0.11363645371193128"/>
          <c:y val="0.17777820644822157"/>
          <c:w val="0.73376681539704192"/>
          <c:h val="0.65432256539970435"/>
        </c:manualLayout>
      </c:layout>
      <c:areaChart>
        <c:grouping val="stacked"/>
        <c:varyColors val="0"/>
        <c:ser>
          <c:idx val="1"/>
          <c:order val="0"/>
          <c:tx>
            <c:strRef>
              <c:f>HULP!$B$62</c:f>
              <c:strCache>
                <c:ptCount val="1"/>
                <c:pt idx="0">
                  <c:v>Punten</c:v>
                </c:pt>
              </c:strCache>
            </c:strRef>
          </c:tx>
          <c:spPr>
            <a:solidFill>
              <a:srgbClr val="8FCAE7"/>
            </a:solidFill>
          </c:spPr>
          <c:cat>
            <c:numRef>
              <c:f>HULP!$C$61:$J$61</c:f>
              <c:numCache>
                <c:formatCode>0%</c:formatCode>
                <c:ptCount val="8"/>
                <c:pt idx="0">
                  <c:v>0</c:v>
                </c:pt>
                <c:pt idx="1">
                  <c:v>0.1</c:v>
                </c:pt>
                <c:pt idx="2">
                  <c:v>0.2</c:v>
                </c:pt>
                <c:pt idx="3">
                  <c:v>0.30000000000000004</c:v>
                </c:pt>
                <c:pt idx="4">
                  <c:v>0.4</c:v>
                </c:pt>
                <c:pt idx="5">
                  <c:v>0.5</c:v>
                </c:pt>
                <c:pt idx="6">
                  <c:v>0.6</c:v>
                </c:pt>
                <c:pt idx="7">
                  <c:v>0.7</c:v>
                </c:pt>
              </c:numCache>
            </c:numRef>
          </c:cat>
          <c:val>
            <c:numRef>
              <c:f>HULP!$C$62:$J$62</c:f>
              <c:numCache>
                <c:formatCode>General</c:formatCode>
                <c:ptCount val="8"/>
                <c:pt idx="0">
                  <c:v>1</c:v>
                </c:pt>
                <c:pt idx="1">
                  <c:v>2</c:v>
                </c:pt>
                <c:pt idx="2">
                  <c:v>2</c:v>
                </c:pt>
                <c:pt idx="3">
                  <c:v>2</c:v>
                </c:pt>
                <c:pt idx="4">
                  <c:v>2</c:v>
                </c:pt>
                <c:pt idx="5">
                  <c:v>2</c:v>
                </c:pt>
                <c:pt idx="6">
                  <c:v>2</c:v>
                </c:pt>
                <c:pt idx="7">
                  <c:v>2</c:v>
                </c:pt>
              </c:numCache>
            </c:numRef>
          </c:val>
          <c:extLst>
            <c:ext xmlns:c16="http://schemas.microsoft.com/office/drawing/2014/chart" uri="{C3380CC4-5D6E-409C-BE32-E72D297353CC}">
              <c16:uniqueId val="{00000000-599A-4608-A4B1-0331BE90EFE6}"/>
            </c:ext>
          </c:extLst>
        </c:ser>
        <c:dLbls>
          <c:showLegendKey val="0"/>
          <c:showVal val="0"/>
          <c:showCatName val="0"/>
          <c:showSerName val="0"/>
          <c:showPercent val="0"/>
          <c:showBubbleSize val="0"/>
        </c:dLbls>
        <c:axId val="113823304"/>
        <c:axId val="113818992"/>
      </c:areaChart>
      <c:catAx>
        <c:axId val="113823304"/>
        <c:scaling>
          <c:orientation val="minMax"/>
        </c:scaling>
        <c:delete val="0"/>
        <c:axPos val="b"/>
        <c:title>
          <c:tx>
            <c:rich>
              <a:bodyPr/>
              <a:lstStyle/>
              <a:p>
                <a:pPr>
                  <a:defRPr/>
                </a:pPr>
                <a:r>
                  <a:rPr lang="nl-NL"/>
                  <a:t>Rentabiliteit</a:t>
                </a:r>
              </a:p>
            </c:rich>
          </c:tx>
          <c:layout>
            <c:manualLayout>
              <c:xMode val="edge"/>
              <c:yMode val="edge"/>
              <c:x val="0.41396137982752157"/>
              <c:y val="0.90617491332101996"/>
            </c:manualLayout>
          </c:layout>
          <c:overlay val="0"/>
        </c:title>
        <c:numFmt formatCode="0%" sourceLinked="1"/>
        <c:majorTickMark val="out"/>
        <c:minorTickMark val="none"/>
        <c:tickLblPos val="nextTo"/>
        <c:txPr>
          <a:bodyPr rot="0" vert="horz"/>
          <a:lstStyle/>
          <a:p>
            <a:pPr>
              <a:defRPr/>
            </a:pPr>
            <a:endParaRPr lang="en-US"/>
          </a:p>
        </c:txPr>
        <c:crossAx val="113818992"/>
        <c:crosses val="autoZero"/>
        <c:auto val="1"/>
        <c:lblAlgn val="ctr"/>
        <c:lblOffset val="100"/>
        <c:tickLblSkip val="1"/>
        <c:tickMarkSkip val="1"/>
        <c:noMultiLvlLbl val="0"/>
      </c:catAx>
      <c:valAx>
        <c:axId val="113818992"/>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en-US"/>
          </a:p>
        </c:txPr>
        <c:crossAx val="113823304"/>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Liquiditeit</a:t>
            </a:r>
          </a:p>
        </c:rich>
      </c:tx>
      <c:layout>
        <c:manualLayout>
          <c:xMode val="edge"/>
          <c:yMode val="edge"/>
          <c:x val="0.31331185874492962"/>
          <c:y val="3.2098765432098768E-2"/>
        </c:manualLayout>
      </c:layout>
      <c:overlay val="0"/>
    </c:title>
    <c:autoTitleDeleted val="0"/>
    <c:plotArea>
      <c:layout>
        <c:manualLayout>
          <c:layoutTarget val="inner"/>
          <c:xMode val="edge"/>
          <c:yMode val="edge"/>
          <c:x val="0.11363645371193128"/>
          <c:y val="0.17777820644822157"/>
          <c:w val="0.74026032703772371"/>
          <c:h val="0.65432256539970435"/>
        </c:manualLayout>
      </c:layout>
      <c:areaChart>
        <c:grouping val="stacked"/>
        <c:varyColors val="0"/>
        <c:ser>
          <c:idx val="1"/>
          <c:order val="0"/>
          <c:tx>
            <c:strRef>
              <c:f>HULP!$B$95</c:f>
              <c:strCache>
                <c:ptCount val="1"/>
                <c:pt idx="0">
                  <c:v>Punten</c:v>
                </c:pt>
              </c:strCache>
            </c:strRef>
          </c:tx>
          <c:spPr>
            <a:solidFill>
              <a:srgbClr val="8FCAE7"/>
            </a:solidFill>
          </c:spPr>
          <c:cat>
            <c:numRef>
              <c:f>HULP!$C$94:$K$94</c:f>
              <c:numCache>
                <c:formatCode>0.0</c:formatCode>
                <c:ptCount val="9"/>
                <c:pt idx="0">
                  <c:v>1</c:v>
                </c:pt>
                <c:pt idx="1">
                  <c:v>1.1000000000000001</c:v>
                </c:pt>
                <c:pt idx="2">
                  <c:v>1.2</c:v>
                </c:pt>
                <c:pt idx="3">
                  <c:v>1.3</c:v>
                </c:pt>
                <c:pt idx="4">
                  <c:v>1.4</c:v>
                </c:pt>
                <c:pt idx="5">
                  <c:v>1.5</c:v>
                </c:pt>
                <c:pt idx="6">
                  <c:v>2</c:v>
                </c:pt>
                <c:pt idx="7">
                  <c:v>3</c:v>
                </c:pt>
                <c:pt idx="8">
                  <c:v>3</c:v>
                </c:pt>
              </c:numCache>
            </c:numRef>
          </c:cat>
          <c:val>
            <c:numRef>
              <c:f>HULP!$C$95:$K$95</c:f>
              <c:numCache>
                <c:formatCode>0.0</c:formatCode>
                <c:ptCount val="9"/>
                <c:pt idx="0" formatCode="General">
                  <c:v>1</c:v>
                </c:pt>
                <c:pt idx="1">
                  <c:v>1.4000000000000004</c:v>
                </c:pt>
                <c:pt idx="2">
                  <c:v>1.7999999999999998</c:v>
                </c:pt>
                <c:pt idx="3">
                  <c:v>2.2000000000000002</c:v>
                </c:pt>
                <c:pt idx="4">
                  <c:v>2.5999999999999996</c:v>
                </c:pt>
                <c:pt idx="5">
                  <c:v>3</c:v>
                </c:pt>
                <c:pt idx="6">
                  <c:v>3</c:v>
                </c:pt>
                <c:pt idx="7" formatCode="General">
                  <c:v>3</c:v>
                </c:pt>
                <c:pt idx="8" formatCode="General">
                  <c:v>3</c:v>
                </c:pt>
              </c:numCache>
            </c:numRef>
          </c:val>
          <c:extLst>
            <c:ext xmlns:c16="http://schemas.microsoft.com/office/drawing/2014/chart" uri="{C3380CC4-5D6E-409C-BE32-E72D297353CC}">
              <c16:uniqueId val="{00000000-909C-4FDE-B19A-0A7DD5493570}"/>
            </c:ext>
          </c:extLst>
        </c:ser>
        <c:dLbls>
          <c:showLegendKey val="0"/>
          <c:showVal val="0"/>
          <c:showCatName val="0"/>
          <c:showSerName val="0"/>
          <c:showPercent val="0"/>
          <c:showBubbleSize val="0"/>
        </c:dLbls>
        <c:axId val="113823696"/>
        <c:axId val="113820560"/>
      </c:areaChart>
      <c:catAx>
        <c:axId val="113823696"/>
        <c:scaling>
          <c:orientation val="minMax"/>
        </c:scaling>
        <c:delete val="0"/>
        <c:axPos val="b"/>
        <c:title>
          <c:tx>
            <c:rich>
              <a:bodyPr/>
              <a:lstStyle/>
              <a:p>
                <a:pPr>
                  <a:defRPr/>
                </a:pPr>
                <a:r>
                  <a:rPr lang="nl-NL"/>
                  <a:t>Current Ratio</a:t>
                </a:r>
              </a:p>
            </c:rich>
          </c:tx>
          <c:layout>
            <c:manualLayout>
              <c:xMode val="edge"/>
              <c:yMode val="edge"/>
              <c:x val="0.41071462658076829"/>
              <c:y val="0.90617491332101996"/>
            </c:manualLayout>
          </c:layout>
          <c:overlay val="0"/>
        </c:title>
        <c:numFmt formatCode="0.0" sourceLinked="1"/>
        <c:majorTickMark val="out"/>
        <c:minorTickMark val="none"/>
        <c:tickLblPos val="nextTo"/>
        <c:txPr>
          <a:bodyPr rot="0" vert="horz"/>
          <a:lstStyle/>
          <a:p>
            <a:pPr>
              <a:defRPr/>
            </a:pPr>
            <a:endParaRPr lang="en-US"/>
          </a:p>
        </c:txPr>
        <c:crossAx val="113820560"/>
        <c:crosses val="autoZero"/>
        <c:auto val="1"/>
        <c:lblAlgn val="ctr"/>
        <c:lblOffset val="100"/>
        <c:tickLblSkip val="1"/>
        <c:tickMarkSkip val="1"/>
        <c:noMultiLvlLbl val="0"/>
      </c:catAx>
      <c:valAx>
        <c:axId val="113820560"/>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en-US"/>
          </a:p>
        </c:txPr>
        <c:crossAx val="113823696"/>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69850</xdr:colOff>
      <xdr:row>25</xdr:row>
      <xdr:rowOff>69850</xdr:rowOff>
    </xdr:from>
    <xdr:to>
      <xdr:col>8</xdr:col>
      <xdr:colOff>190500</xdr:colOff>
      <xdr:row>27</xdr:row>
      <xdr:rowOff>184150</xdr:rowOff>
    </xdr:to>
    <xdr:sp macro="" textlink="">
      <xdr:nvSpPr>
        <xdr:cNvPr id="5121" name="Object 1" hidden="1">
          <a:extLst>
            <a:ext uri="{63B3BB69-23CF-44E3-9099-C40C66FF867C}">
              <a14:compatExt xmlns:a14="http://schemas.microsoft.com/office/drawing/2010/main"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47625</xdr:colOff>
      <xdr:row>29</xdr:row>
      <xdr:rowOff>0</xdr:rowOff>
    </xdr:from>
    <xdr:to>
      <xdr:col>11</xdr:col>
      <xdr:colOff>142875</xdr:colOff>
      <xdr:row>49</xdr:row>
      <xdr:rowOff>47625</xdr:rowOff>
    </xdr:to>
    <xdr:graphicFrame macro="">
      <xdr:nvGraphicFramePr>
        <xdr:cNvPr id="4" name="Grafiek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107950</xdr:colOff>
      <xdr:row>65</xdr:row>
      <xdr:rowOff>69850</xdr:rowOff>
    </xdr:from>
    <xdr:to>
      <xdr:col>8</xdr:col>
      <xdr:colOff>241300</xdr:colOff>
      <xdr:row>67</xdr:row>
      <xdr:rowOff>165100</xdr:rowOff>
    </xdr:to>
    <xdr:sp macro="" textlink="">
      <xdr:nvSpPr>
        <xdr:cNvPr id="5123" name="Object 3" hidden="1">
          <a:extLst>
            <a:ext uri="{63B3BB69-23CF-44E3-9099-C40C66FF867C}">
              <a14:compatExt xmlns:a14="http://schemas.microsoft.com/office/drawing/2010/main"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69</xdr:row>
      <xdr:rowOff>0</xdr:rowOff>
    </xdr:from>
    <xdr:to>
      <xdr:col>11</xdr:col>
      <xdr:colOff>66675</xdr:colOff>
      <xdr:row>89</xdr:row>
      <xdr:rowOff>0</xdr:rowOff>
    </xdr:to>
    <xdr:graphicFrame macro="">
      <xdr:nvGraphicFramePr>
        <xdr:cNvPr id="7" name="Grafiek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69850</xdr:colOff>
      <xdr:row>102</xdr:row>
      <xdr:rowOff>76200</xdr:rowOff>
    </xdr:from>
    <xdr:to>
      <xdr:col>7</xdr:col>
      <xdr:colOff>565150</xdr:colOff>
      <xdr:row>104</xdr:row>
      <xdr:rowOff>184150</xdr:rowOff>
    </xdr:to>
    <xdr:sp macro="" textlink="">
      <xdr:nvSpPr>
        <xdr:cNvPr id="5124" name="Object 4" hidden="1">
          <a:extLst>
            <a:ext uri="{63B3BB69-23CF-44E3-9099-C40C66FF867C}">
              <a14:compatExt xmlns:a14="http://schemas.microsoft.com/office/drawing/2010/main"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106</xdr:row>
      <xdr:rowOff>0</xdr:rowOff>
    </xdr:from>
    <xdr:to>
      <xdr:col>11</xdr:col>
      <xdr:colOff>66675</xdr:colOff>
      <xdr:row>126</xdr:row>
      <xdr:rowOff>47625</xdr:rowOff>
    </xdr:to>
    <xdr:graphicFrame macro="">
      <xdr:nvGraphicFramePr>
        <xdr:cNvPr id="9" name="Grafiek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1114425</xdr:colOff>
      <xdr:row>5</xdr:row>
      <xdr:rowOff>47625</xdr:rowOff>
    </xdr:from>
    <xdr:to>
      <xdr:col>9</xdr:col>
      <xdr:colOff>742788</xdr:colOff>
      <xdr:row>7</xdr:row>
      <xdr:rowOff>114235</xdr:rowOff>
    </xdr:to>
    <xdr:pic>
      <xdr:nvPicPr>
        <xdr:cNvPr id="3" name="Afbeelding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9820275" y="1323975"/>
          <a:ext cx="1295238" cy="5238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161925</xdr:colOff>
      <xdr:row>31</xdr:row>
      <xdr:rowOff>76200</xdr:rowOff>
    </xdr:from>
    <xdr:to>
      <xdr:col>11</xdr:col>
      <xdr:colOff>542925</xdr:colOff>
      <xdr:row>55</xdr:row>
      <xdr:rowOff>47625</xdr:rowOff>
    </xdr:to>
    <xdr:graphicFrame macro="">
      <xdr:nvGraphicFramePr>
        <xdr:cNvPr id="2" name="Grafiek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152400</xdr:colOff>
      <xdr:row>63</xdr:row>
      <xdr:rowOff>142875</xdr:rowOff>
    </xdr:from>
    <xdr:to>
      <xdr:col>11</xdr:col>
      <xdr:colOff>533400</xdr:colOff>
      <xdr:row>87</xdr:row>
      <xdr:rowOff>114300</xdr:rowOff>
    </xdr:to>
    <xdr:graphicFrame macro="">
      <xdr:nvGraphicFramePr>
        <xdr:cNvPr id="3" name="Grafiek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28575</xdr:colOff>
      <xdr:row>98</xdr:row>
      <xdr:rowOff>28575</xdr:rowOff>
    </xdr:from>
    <xdr:to>
      <xdr:col>11</xdr:col>
      <xdr:colOff>409575</xdr:colOff>
      <xdr:row>122</xdr:row>
      <xdr:rowOff>0</xdr:rowOff>
    </xdr:to>
    <xdr:graphicFrame macro="">
      <xdr:nvGraphicFramePr>
        <xdr:cNvPr id="4" name="Grafiek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VSPROW55\CFD_UG_HKT\Inkoop-UNIT\60-ONDERSTEUNING\604-FINANCE\STANDAARD%20MODELLEN\FED\Selectiemodel%20FED%20RTV%201.2%20(mei%202014)%20Relatieve%20omz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Kengetallen"/>
      <sheetName val="Kengetallen"/>
      <sheetName val="Parameters"/>
    </sheetNames>
    <sheetDataSet>
      <sheetData sheetId="0"/>
      <sheetData sheetId="1" refreshError="1"/>
      <sheetData sheetId="2">
        <row r="10">
          <cell r="C10">
            <v>1</v>
          </cell>
        </row>
        <row r="15">
          <cell r="E15">
            <v>1</v>
          </cell>
          <cell r="F15">
            <v>0</v>
          </cell>
        </row>
        <row r="16">
          <cell r="E16">
            <v>1</v>
          </cell>
          <cell r="F16">
            <v>0</v>
          </cell>
        </row>
        <row r="17">
          <cell r="E17">
            <v>1</v>
          </cell>
          <cell r="F17">
            <v>0</v>
          </cell>
        </row>
        <row r="18">
          <cell r="E18">
            <v>0</v>
          </cell>
          <cell r="F18">
            <v>0</v>
          </cell>
        </row>
        <row r="19">
          <cell r="E19">
            <v>3</v>
          </cell>
          <cell r="F19">
            <v>0</v>
          </cell>
        </row>
      </sheetData>
    </sheetDataSet>
  </externalBook>
</externalLink>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9"/>
  <sheetViews>
    <sheetView showGridLines="0" zoomScaleNormal="100" workbookViewId="0">
      <selection activeCell="L11" sqref="L11"/>
    </sheetView>
  </sheetViews>
  <sheetFormatPr defaultColWidth="0" defaultRowHeight="15" customHeight="1" zeroHeight="1" x14ac:dyDescent="0.25"/>
  <cols>
    <col min="1" max="1" width="3.54296875" style="1" customWidth="1"/>
    <col min="2" max="2" width="16.54296875" style="1" customWidth="1"/>
    <col min="3" max="3" width="6.54296875" style="1" bestFit="1" customWidth="1"/>
    <col min="4" max="4" width="5.54296875" style="1" customWidth="1"/>
    <col min="5" max="5" width="6.453125" style="1" bestFit="1" customWidth="1"/>
    <col min="6" max="17" width="9.1796875" style="1" customWidth="1"/>
    <col min="18" max="18" width="3.54296875" style="1" customWidth="1"/>
    <col min="19" max="16384" width="9.1796875" style="1" hidden="1"/>
  </cols>
  <sheetData>
    <row r="1" spans="2:17" ht="15" customHeight="1" x14ac:dyDescent="0.25"/>
    <row r="2" spans="2:17" ht="15" customHeight="1" x14ac:dyDescent="0.3">
      <c r="B2" s="45"/>
      <c r="C2" s="45"/>
      <c r="D2" s="45"/>
      <c r="E2" s="45"/>
      <c r="F2" s="45"/>
      <c r="G2" s="45"/>
      <c r="H2" s="45"/>
      <c r="I2" s="45"/>
      <c r="J2" s="45"/>
      <c r="K2" s="45"/>
      <c r="L2" s="45"/>
      <c r="M2" s="45"/>
      <c r="N2" s="45"/>
      <c r="O2" s="45"/>
      <c r="P2" s="45"/>
      <c r="Q2" s="45"/>
    </row>
    <row r="3" spans="2:17" s="44" customFormat="1" ht="17.5" x14ac:dyDescent="0.35">
      <c r="B3" s="70"/>
      <c r="C3" s="45"/>
      <c r="D3" s="45"/>
      <c r="E3" s="45"/>
      <c r="F3" s="45"/>
      <c r="G3" s="45"/>
      <c r="H3" s="45"/>
      <c r="I3" s="45"/>
      <c r="J3" s="45"/>
      <c r="K3" s="45"/>
      <c r="L3" s="45"/>
      <c r="M3" s="45"/>
      <c r="N3" s="45"/>
      <c r="O3" s="45"/>
      <c r="P3" s="45"/>
      <c r="Q3" s="45"/>
    </row>
    <row r="4" spans="2:17" ht="17.5" x14ac:dyDescent="0.35">
      <c r="B4" s="70"/>
      <c r="C4" s="45"/>
      <c r="D4" s="45"/>
      <c r="E4" s="45"/>
      <c r="F4" s="45"/>
      <c r="G4" s="45"/>
      <c r="H4" s="45"/>
      <c r="I4" s="45"/>
      <c r="J4" s="45"/>
      <c r="K4" s="45"/>
      <c r="L4" s="45"/>
      <c r="M4" s="45"/>
      <c r="N4" s="45"/>
      <c r="O4" s="45"/>
      <c r="P4" s="45"/>
      <c r="Q4" s="45"/>
    </row>
    <row r="5" spans="2:17" s="44" customFormat="1" ht="18.5" x14ac:dyDescent="0.45">
      <c r="B5" s="206" t="s">
        <v>0</v>
      </c>
      <c r="C5" s="45"/>
      <c r="D5" s="45"/>
      <c r="E5" s="45"/>
      <c r="F5" s="45"/>
      <c r="G5" s="45"/>
      <c r="H5" s="45"/>
      <c r="I5" s="45"/>
      <c r="J5" s="45"/>
      <c r="K5" s="45"/>
      <c r="L5" s="45"/>
      <c r="M5" s="45"/>
      <c r="N5" s="45"/>
      <c r="O5" s="45"/>
      <c r="P5" s="45"/>
      <c r="Q5" s="45"/>
    </row>
    <row r="6" spans="2:17" ht="15" customHeight="1" x14ac:dyDescent="0.3">
      <c r="B6" s="45"/>
      <c r="C6" s="45"/>
      <c r="D6" s="45"/>
      <c r="E6" s="45"/>
      <c r="F6" s="45"/>
      <c r="G6" s="45"/>
      <c r="H6" s="45"/>
      <c r="I6" s="45"/>
      <c r="J6" s="45"/>
      <c r="K6" s="45"/>
      <c r="L6" s="45"/>
      <c r="M6" s="45"/>
      <c r="N6" s="45"/>
      <c r="O6" s="45"/>
      <c r="P6" s="45"/>
      <c r="Q6" s="45"/>
    </row>
    <row r="7" spans="2:17" ht="15" customHeight="1" x14ac:dyDescent="0.25"/>
    <row r="8" spans="2:17" ht="15" customHeight="1" x14ac:dyDescent="0.35">
      <c r="B8" s="207" t="s">
        <v>1</v>
      </c>
      <c r="C8" s="208"/>
      <c r="D8" s="208"/>
      <c r="E8" s="208"/>
      <c r="F8" s="208"/>
      <c r="G8" s="208"/>
      <c r="H8" s="208"/>
      <c r="I8" s="208"/>
      <c r="J8" s="208"/>
      <c r="K8" s="208"/>
      <c r="L8" s="208"/>
      <c r="M8" s="208"/>
      <c r="N8" s="208"/>
      <c r="O8" s="208"/>
      <c r="P8" s="208"/>
      <c r="Q8" s="208"/>
    </row>
    <row r="9" spans="2:17" ht="31.5" customHeight="1" x14ac:dyDescent="0.25">
      <c r="B9" s="233" t="s">
        <v>2</v>
      </c>
      <c r="C9" s="233"/>
      <c r="D9" s="233"/>
      <c r="E9" s="233"/>
      <c r="F9" s="233"/>
      <c r="G9" s="233"/>
      <c r="H9" s="233"/>
      <c r="I9" s="233"/>
      <c r="J9" s="233"/>
      <c r="K9" s="233"/>
      <c r="L9" s="233"/>
      <c r="M9" s="233"/>
      <c r="N9" s="233"/>
      <c r="O9" s="233"/>
      <c r="P9" s="233"/>
      <c r="Q9" s="233"/>
    </row>
    <row r="10" spans="2:17" ht="15" customHeight="1" x14ac:dyDescent="0.35">
      <c r="B10" s="209" t="s">
        <v>3</v>
      </c>
      <c r="C10" s="208"/>
      <c r="D10" s="208"/>
      <c r="E10" s="208"/>
      <c r="F10" s="208"/>
      <c r="G10" s="208"/>
      <c r="H10" s="208"/>
      <c r="I10" s="208"/>
      <c r="J10" s="208"/>
      <c r="K10" s="208"/>
      <c r="L10" s="208"/>
      <c r="M10" s="208"/>
      <c r="N10" s="208"/>
      <c r="O10" s="208"/>
      <c r="P10" s="208"/>
      <c r="Q10" s="208"/>
    </row>
    <row r="11" spans="2:17" ht="15" customHeight="1" x14ac:dyDescent="0.35">
      <c r="B11" s="209" t="s">
        <v>4</v>
      </c>
      <c r="C11" s="208"/>
      <c r="D11" s="208"/>
      <c r="E11" s="208"/>
      <c r="F11" s="208"/>
      <c r="G11" s="208"/>
      <c r="H11" s="208"/>
      <c r="I11" s="208"/>
      <c r="J11" s="208"/>
      <c r="K11" s="208"/>
      <c r="L11" s="208"/>
      <c r="M11" s="208"/>
      <c r="N11" s="208"/>
      <c r="O11" s="208"/>
      <c r="P11" s="208"/>
      <c r="Q11" s="208"/>
    </row>
    <row r="12" spans="2:17" ht="15" customHeight="1" x14ac:dyDescent="0.35">
      <c r="B12" s="210" t="s">
        <v>5</v>
      </c>
      <c r="C12" s="208"/>
      <c r="D12" s="208"/>
      <c r="E12" s="208"/>
      <c r="F12" s="208"/>
      <c r="G12" s="208"/>
      <c r="H12" s="208"/>
      <c r="I12" s="208"/>
      <c r="J12" s="208"/>
      <c r="K12" s="208"/>
      <c r="L12" s="208"/>
      <c r="M12" s="208"/>
      <c r="N12" s="208"/>
      <c r="O12" s="208"/>
      <c r="P12" s="208"/>
      <c r="Q12" s="208"/>
    </row>
    <row r="13" spans="2:17" ht="15" customHeight="1" x14ac:dyDescent="0.35">
      <c r="B13" s="211"/>
      <c r="C13" s="211"/>
      <c r="D13" s="211"/>
      <c r="E13" s="211"/>
      <c r="F13" s="211"/>
      <c r="G13" s="211"/>
      <c r="H13" s="211"/>
      <c r="I13" s="211"/>
      <c r="J13" s="211"/>
      <c r="K13" s="211"/>
      <c r="L13" s="211"/>
      <c r="M13" s="211"/>
      <c r="N13" s="211"/>
      <c r="O13" s="211"/>
      <c r="P13" s="211"/>
      <c r="Q13" s="211"/>
    </row>
    <row r="14" spans="2:17" ht="59.5" customHeight="1" x14ac:dyDescent="0.25">
      <c r="B14" s="234" t="str">
        <f>"De kengetallen worden berekend aan de hand van het gemiddelde van de kengetallen over de laatste drie beschikbare boekjaren. De verschillende boekjaren hebben in die berekening de volgende gewichten: X = "&amp;WeegfactorjaarN&amp;"; X - 1 = "&amp;WeegfactorjaarNmin1&amp;" ; X - 2 = "&amp;WeegfactorjaarNmin2&amp;" (X = laatst beschikbare boekjaar). Indien het jaar "&amp;HULP!D19&amp;" nog niet beschikbaar is, nog niet gepubliceerd en/of gedeponeerd bij Kamer van Koophandel, kan volstaan worden met minimaal het boekjaar "&amp;HULP!D19-1&amp;" als meest recent. Ondernemingen die in hun jaarrekening een gebroken boekjaar hanteren moeten in deze situatie het boekjaar "&amp;HULP!D19-2&amp;"/"&amp;HULP!D19-1&amp;" als het meest recent afgesloten boekjaar beschouwen."</f>
        <v>De kengetallen worden berekend aan de hand van het gemiddelde van de kengetallen over de laatste drie beschikbare boekjaren. De verschillende boekjaren hebben in die berekening de volgende gewichten: X = 4; X - 1 = 2 ; X - 2 = 1 (X = laatst beschikbare boekjaar). Indien het jaar 2025 nog niet beschikbaar is, nog niet gepubliceerd en/of gedeponeerd bij Kamer van Koophandel, kan volstaan worden met minimaal het boekjaar 2024 als meest recent. Ondernemingen die in hun jaarrekening een gebroken boekjaar hanteren moeten in deze situatie het boekjaar 2023/2024 als het meest recent afgesloten boekjaar beschouwen.</v>
      </c>
      <c r="C14" s="234"/>
      <c r="D14" s="234"/>
      <c r="E14" s="234"/>
      <c r="F14" s="234"/>
      <c r="G14" s="234"/>
      <c r="H14" s="234"/>
      <c r="I14" s="234"/>
      <c r="J14" s="234"/>
      <c r="K14" s="234"/>
      <c r="L14" s="234"/>
      <c r="M14" s="234"/>
      <c r="N14" s="234"/>
      <c r="O14" s="234"/>
      <c r="P14" s="234"/>
      <c r="Q14" s="234"/>
    </row>
    <row r="15" spans="2:17" ht="15" customHeight="1" x14ac:dyDescent="0.25">
      <c r="B15" s="212"/>
      <c r="C15" s="212"/>
      <c r="D15" s="212"/>
      <c r="E15" s="212"/>
      <c r="F15" s="212"/>
      <c r="G15" s="212"/>
      <c r="H15" s="212"/>
      <c r="I15" s="212"/>
      <c r="J15" s="212"/>
      <c r="K15" s="212"/>
      <c r="L15" s="212"/>
      <c r="M15" s="212"/>
      <c r="N15" s="212"/>
      <c r="O15" s="212"/>
      <c r="P15" s="212"/>
      <c r="Q15" s="212"/>
    </row>
    <row r="16" spans="2:17" ht="15" customHeight="1" x14ac:dyDescent="0.35">
      <c r="B16" s="213" t="s">
        <v>6</v>
      </c>
      <c r="C16" s="212"/>
      <c r="D16" s="212"/>
      <c r="E16" s="212"/>
      <c r="F16" s="212"/>
      <c r="G16" s="212"/>
      <c r="H16" s="212"/>
      <c r="I16" s="212"/>
      <c r="J16" s="212"/>
      <c r="K16" s="212"/>
      <c r="L16" s="212"/>
      <c r="M16" s="212"/>
      <c r="N16" s="212"/>
      <c r="O16" s="212"/>
      <c r="P16" s="212"/>
      <c r="Q16" s="212"/>
    </row>
    <row r="17" spans="2:17" ht="15" customHeight="1" x14ac:dyDescent="0.35">
      <c r="B17" s="209" t="s">
        <v>7</v>
      </c>
      <c r="C17" s="212"/>
      <c r="D17" s="212"/>
      <c r="E17" s="212"/>
      <c r="F17" s="212"/>
      <c r="G17" s="212"/>
      <c r="H17" s="212"/>
      <c r="I17" s="212"/>
      <c r="J17" s="212"/>
      <c r="K17" s="212"/>
      <c r="L17" s="212"/>
      <c r="M17" s="212"/>
      <c r="N17" s="212"/>
      <c r="O17" s="212"/>
      <c r="P17" s="212"/>
      <c r="Q17" s="212"/>
    </row>
    <row r="18" spans="2:17" ht="15" customHeight="1" x14ac:dyDescent="0.25">
      <c r="B18" s="212"/>
      <c r="C18" s="212"/>
      <c r="D18" s="212"/>
      <c r="E18" s="212"/>
      <c r="F18" s="212"/>
      <c r="G18" s="212"/>
      <c r="H18" s="212"/>
      <c r="I18" s="212"/>
      <c r="J18" s="212"/>
      <c r="K18" s="212"/>
      <c r="L18" s="212"/>
      <c r="M18" s="212"/>
      <c r="N18" s="212"/>
      <c r="O18" s="212"/>
      <c r="P18" s="212"/>
      <c r="Q18" s="212"/>
    </row>
    <row r="19" spans="2:17" ht="15" customHeight="1" x14ac:dyDescent="0.45">
      <c r="B19" s="209" t="s">
        <v>8</v>
      </c>
      <c r="C19" s="214">
        <f>+HULP!D15</f>
        <v>0.2</v>
      </c>
      <c r="D19" s="210" t="s">
        <v>9</v>
      </c>
      <c r="E19" s="211"/>
      <c r="F19" s="211"/>
      <c r="G19" s="211"/>
      <c r="H19" s="211"/>
      <c r="I19" s="211"/>
      <c r="J19" s="211"/>
      <c r="K19" s="211"/>
      <c r="L19" s="211"/>
      <c r="M19" s="211"/>
      <c r="N19" s="211"/>
      <c r="O19" s="211"/>
      <c r="P19" s="211"/>
      <c r="Q19" s="211"/>
    </row>
    <row r="20" spans="2:17" ht="15" customHeight="1" x14ac:dyDescent="0.45">
      <c r="B20" s="209" t="s">
        <v>10</v>
      </c>
      <c r="C20" s="214">
        <f>+HULP!E15</f>
        <v>0.5</v>
      </c>
      <c r="D20" s="210" t="s">
        <v>11</v>
      </c>
      <c r="E20" s="211"/>
      <c r="F20" s="211"/>
      <c r="G20" s="211"/>
      <c r="H20" s="211"/>
      <c r="I20" s="211"/>
      <c r="J20" s="211"/>
      <c r="K20" s="211"/>
      <c r="L20" s="211"/>
      <c r="M20" s="211"/>
      <c r="N20" s="211"/>
      <c r="O20" s="211"/>
      <c r="P20" s="211"/>
      <c r="Q20" s="211"/>
    </row>
    <row r="21" spans="2:17" ht="15" customHeight="1" x14ac:dyDescent="0.45">
      <c r="B21" s="215" t="s">
        <v>12</v>
      </c>
      <c r="C21" s="211"/>
      <c r="D21" s="209" t="s">
        <v>13</v>
      </c>
      <c r="E21" s="211"/>
      <c r="F21" s="211"/>
      <c r="G21" s="211"/>
      <c r="H21" s="211"/>
      <c r="I21" s="211"/>
      <c r="J21" s="211"/>
      <c r="K21" s="211"/>
      <c r="L21" s="211"/>
      <c r="M21" s="211"/>
      <c r="N21" s="211"/>
      <c r="O21" s="211"/>
      <c r="P21" s="211"/>
      <c r="Q21" s="211"/>
    </row>
    <row r="22" spans="2:17" ht="15" customHeight="1" x14ac:dyDescent="0.35">
      <c r="B22" s="209"/>
      <c r="C22" s="211"/>
      <c r="D22" s="211"/>
      <c r="E22" s="211"/>
      <c r="F22" s="211"/>
      <c r="G22" s="211"/>
      <c r="H22" s="211"/>
      <c r="I22" s="211"/>
      <c r="J22" s="211"/>
      <c r="K22" s="211"/>
      <c r="L22" s="211"/>
      <c r="M22" s="211"/>
      <c r="N22" s="211"/>
      <c r="O22" s="211"/>
      <c r="P22" s="211"/>
      <c r="Q22" s="211"/>
    </row>
    <row r="23" spans="2:17" ht="15" customHeight="1" x14ac:dyDescent="0.35">
      <c r="B23" s="209" t="s">
        <v>14</v>
      </c>
      <c r="C23" s="211"/>
      <c r="D23" s="211"/>
      <c r="E23" s="211"/>
      <c r="F23" s="211"/>
      <c r="G23" s="211"/>
      <c r="H23" s="211"/>
      <c r="I23" s="211"/>
      <c r="J23" s="211"/>
      <c r="K23" s="211"/>
      <c r="L23" s="211"/>
      <c r="M23" s="211"/>
      <c r="N23" s="211"/>
      <c r="O23" s="211"/>
      <c r="P23" s="211"/>
      <c r="Q23" s="211"/>
    </row>
    <row r="24" spans="2:17" ht="15" customHeight="1" x14ac:dyDescent="0.35">
      <c r="B24" s="209" t="s">
        <v>15</v>
      </c>
      <c r="C24" s="214">
        <f>+HULP!D15</f>
        <v>0.2</v>
      </c>
      <c r="D24" s="210" t="s">
        <v>16</v>
      </c>
      <c r="E24" s="211"/>
      <c r="F24" s="211"/>
      <c r="G24" s="211"/>
      <c r="H24" s="211"/>
      <c r="I24" s="211"/>
      <c r="J24" s="211"/>
      <c r="K24" s="211"/>
      <c r="L24" s="211"/>
      <c r="M24" s="211"/>
      <c r="N24" s="211"/>
      <c r="O24" s="211"/>
      <c r="P24" s="211"/>
      <c r="Q24" s="211"/>
    </row>
    <row r="25" spans="2:17" ht="15" customHeight="1" x14ac:dyDescent="0.35">
      <c r="B25" s="209" t="str">
        <f>"● Solvabiliteit &gt; = "</f>
        <v xml:space="preserve">● Solvabiliteit &gt; = </v>
      </c>
      <c r="C25" s="214">
        <f>+HULP!D15</f>
        <v>0.2</v>
      </c>
      <c r="D25" s="209" t="str">
        <f>" en &lt; "</f>
        <v xml:space="preserve"> en &lt; </v>
      </c>
      <c r="E25" s="214">
        <f>+HULP!E15</f>
        <v>0.5</v>
      </c>
      <c r="F25" s="209"/>
      <c r="G25" s="211"/>
      <c r="H25" s="211"/>
      <c r="I25" s="211"/>
      <c r="J25" s="211"/>
      <c r="K25" s="211"/>
      <c r="L25" s="211"/>
      <c r="M25" s="211"/>
      <c r="N25" s="211"/>
      <c r="O25" s="211"/>
      <c r="P25" s="211"/>
      <c r="Q25" s="211"/>
    </row>
    <row r="26" spans="2:17" ht="15" customHeight="1" x14ac:dyDescent="0.35">
      <c r="B26" s="211"/>
      <c r="C26" s="211"/>
      <c r="D26" s="211"/>
      <c r="E26" s="211"/>
      <c r="F26" s="211"/>
      <c r="G26" s="211"/>
      <c r="H26" s="211"/>
      <c r="I26" s="211"/>
      <c r="J26" s="211"/>
      <c r="K26" s="211"/>
      <c r="L26" s="211"/>
      <c r="M26" s="211"/>
      <c r="N26" s="211"/>
      <c r="O26" s="211"/>
      <c r="P26" s="211"/>
      <c r="Q26" s="211"/>
    </row>
    <row r="27" spans="2:17" ht="15" customHeight="1" x14ac:dyDescent="0.35">
      <c r="B27" s="211"/>
      <c r="C27" s="211"/>
      <c r="D27" s="211"/>
      <c r="E27" s="211"/>
      <c r="F27" s="211"/>
      <c r="G27" s="211"/>
      <c r="H27" s="211"/>
      <c r="I27" s="211"/>
      <c r="J27" s="211"/>
      <c r="K27" s="211"/>
      <c r="L27" s="211"/>
      <c r="M27" s="211"/>
      <c r="N27" s="211"/>
      <c r="O27" s="211"/>
      <c r="P27" s="211"/>
      <c r="Q27" s="211"/>
    </row>
    <row r="28" spans="2:17" ht="15" customHeight="1" x14ac:dyDescent="0.35">
      <c r="B28" s="211"/>
      <c r="C28" s="211"/>
      <c r="D28" s="211"/>
      <c r="E28" s="211"/>
      <c r="F28" s="211"/>
      <c r="G28" s="211"/>
      <c r="H28" s="211"/>
      <c r="I28" s="211"/>
      <c r="J28" s="211"/>
      <c r="K28" s="211"/>
      <c r="L28" s="211"/>
      <c r="M28" s="211"/>
      <c r="N28" s="211"/>
      <c r="O28" s="211"/>
      <c r="P28" s="211"/>
      <c r="Q28" s="211"/>
    </row>
    <row r="29" spans="2:17" ht="15" customHeight="1" x14ac:dyDescent="0.35">
      <c r="B29" s="209" t="s">
        <v>17</v>
      </c>
      <c r="C29" s="214">
        <f>+HULP!E15</f>
        <v>0.5</v>
      </c>
      <c r="D29" s="209" t="s">
        <v>18</v>
      </c>
      <c r="E29" s="211"/>
      <c r="F29" s="211"/>
      <c r="G29" s="211"/>
      <c r="H29" s="211"/>
      <c r="I29" s="211"/>
      <c r="J29" s="211"/>
      <c r="K29" s="211"/>
      <c r="L29" s="211"/>
      <c r="M29" s="211"/>
      <c r="N29" s="211"/>
      <c r="O29" s="211"/>
      <c r="P29" s="211"/>
      <c r="Q29" s="211"/>
    </row>
    <row r="30" spans="2:17" ht="15" customHeight="1" x14ac:dyDescent="0.35">
      <c r="B30" s="211"/>
      <c r="C30" s="211"/>
      <c r="D30" s="211"/>
      <c r="E30" s="211"/>
      <c r="F30" s="211"/>
      <c r="G30" s="211"/>
      <c r="H30" s="211"/>
      <c r="I30" s="211"/>
      <c r="J30" s="211"/>
      <c r="K30" s="211"/>
      <c r="L30" s="211"/>
      <c r="M30" s="211"/>
      <c r="N30" s="211"/>
      <c r="O30" s="211"/>
      <c r="P30" s="211"/>
      <c r="Q30" s="211"/>
    </row>
    <row r="31" spans="2:17" ht="15" customHeight="1" x14ac:dyDescent="0.35">
      <c r="B31" s="211"/>
      <c r="C31" s="211"/>
      <c r="D31" s="211"/>
      <c r="E31" s="211"/>
      <c r="F31" s="211"/>
      <c r="G31" s="211"/>
      <c r="H31" s="211"/>
      <c r="I31" s="211"/>
      <c r="J31" s="211"/>
      <c r="K31" s="211"/>
      <c r="L31" s="211"/>
      <c r="M31" s="211"/>
      <c r="N31" s="211"/>
      <c r="O31" s="211"/>
      <c r="P31" s="211"/>
      <c r="Q31" s="211"/>
    </row>
    <row r="32" spans="2:17" ht="15" customHeight="1" x14ac:dyDescent="0.35">
      <c r="B32" s="211"/>
      <c r="C32" s="211"/>
      <c r="D32" s="211"/>
      <c r="E32" s="211"/>
      <c r="F32" s="211"/>
      <c r="G32" s="211"/>
      <c r="H32" s="211"/>
      <c r="I32" s="211"/>
      <c r="J32" s="211"/>
      <c r="K32" s="211"/>
      <c r="L32" s="211"/>
      <c r="M32" s="211"/>
      <c r="N32" s="211"/>
      <c r="O32" s="211"/>
      <c r="P32" s="211"/>
      <c r="Q32" s="211"/>
    </row>
    <row r="33" spans="2:17" ht="15" customHeight="1" x14ac:dyDescent="0.35">
      <c r="B33" s="211"/>
      <c r="C33" s="211"/>
      <c r="D33" s="211"/>
      <c r="E33" s="211"/>
      <c r="F33" s="211"/>
      <c r="G33" s="211"/>
      <c r="H33" s="211"/>
      <c r="I33" s="211"/>
      <c r="J33" s="211"/>
      <c r="K33" s="211"/>
      <c r="L33" s="211"/>
      <c r="M33" s="211"/>
      <c r="N33" s="211"/>
      <c r="O33" s="211"/>
      <c r="P33" s="211"/>
      <c r="Q33" s="211"/>
    </row>
    <row r="34" spans="2:17" ht="15" customHeight="1" x14ac:dyDescent="0.35">
      <c r="B34" s="211"/>
      <c r="C34" s="211"/>
      <c r="D34" s="211"/>
      <c r="E34" s="211"/>
      <c r="F34" s="211"/>
      <c r="G34" s="211"/>
      <c r="H34" s="211"/>
      <c r="I34" s="211"/>
      <c r="J34" s="211"/>
      <c r="K34" s="211"/>
      <c r="L34" s="211"/>
      <c r="M34" s="211"/>
      <c r="N34" s="211"/>
      <c r="O34" s="211"/>
      <c r="P34" s="211"/>
      <c r="Q34" s="211"/>
    </row>
    <row r="35" spans="2:17" ht="15" customHeight="1" x14ac:dyDescent="0.35">
      <c r="B35" s="211"/>
      <c r="C35" s="211"/>
      <c r="D35" s="211"/>
      <c r="E35" s="211"/>
      <c r="F35" s="211"/>
      <c r="G35" s="211"/>
      <c r="H35" s="211"/>
      <c r="I35" s="211"/>
      <c r="J35" s="211"/>
      <c r="K35" s="211"/>
      <c r="L35" s="211"/>
      <c r="M35" s="211"/>
      <c r="N35" s="211"/>
      <c r="O35" s="211"/>
      <c r="P35" s="211"/>
      <c r="Q35" s="211"/>
    </row>
    <row r="36" spans="2:17" ht="15" customHeight="1" x14ac:dyDescent="0.35">
      <c r="B36" s="211"/>
      <c r="C36" s="211"/>
      <c r="D36" s="211"/>
      <c r="E36" s="211"/>
      <c r="F36" s="211"/>
      <c r="G36" s="211"/>
      <c r="H36" s="211"/>
      <c r="I36" s="211"/>
      <c r="J36" s="211"/>
      <c r="K36" s="211"/>
      <c r="L36" s="211"/>
      <c r="M36" s="211"/>
      <c r="N36" s="211"/>
      <c r="O36" s="211"/>
      <c r="P36" s="211"/>
      <c r="Q36" s="211"/>
    </row>
    <row r="37" spans="2:17" ht="15" customHeight="1" x14ac:dyDescent="0.35">
      <c r="B37" s="211"/>
      <c r="C37" s="211"/>
      <c r="D37" s="211"/>
      <c r="E37" s="211"/>
      <c r="F37" s="211"/>
      <c r="G37" s="211"/>
      <c r="H37" s="211"/>
      <c r="I37" s="211"/>
      <c r="J37" s="211"/>
      <c r="K37" s="211"/>
      <c r="L37" s="211"/>
      <c r="M37" s="211"/>
      <c r="N37" s="211"/>
      <c r="O37" s="211"/>
      <c r="P37" s="211"/>
      <c r="Q37" s="211"/>
    </row>
    <row r="38" spans="2:17" ht="15" customHeight="1" x14ac:dyDescent="0.35">
      <c r="B38" s="211"/>
      <c r="C38" s="211"/>
      <c r="D38" s="211"/>
      <c r="E38" s="211"/>
      <c r="F38" s="211"/>
      <c r="G38" s="211"/>
      <c r="H38" s="211"/>
      <c r="I38" s="211"/>
      <c r="J38" s="211"/>
      <c r="K38" s="211"/>
      <c r="L38" s="211"/>
      <c r="M38" s="211"/>
      <c r="N38" s="211"/>
      <c r="O38" s="211"/>
      <c r="P38" s="211"/>
      <c r="Q38" s="211"/>
    </row>
    <row r="39" spans="2:17" ht="15" customHeight="1" x14ac:dyDescent="0.35">
      <c r="B39" s="211"/>
      <c r="C39" s="211"/>
      <c r="D39" s="211"/>
      <c r="E39" s="211"/>
      <c r="F39" s="211"/>
      <c r="G39" s="211"/>
      <c r="H39" s="211"/>
      <c r="I39" s="211"/>
      <c r="J39" s="211"/>
      <c r="K39" s="211"/>
      <c r="L39" s="211"/>
      <c r="M39" s="211"/>
      <c r="N39" s="211"/>
      <c r="O39" s="211"/>
      <c r="P39" s="211"/>
      <c r="Q39" s="211"/>
    </row>
    <row r="40" spans="2:17" ht="15" customHeight="1" x14ac:dyDescent="0.35">
      <c r="B40" s="211"/>
      <c r="C40" s="211"/>
      <c r="D40" s="211"/>
      <c r="E40" s="211"/>
      <c r="F40" s="211"/>
      <c r="G40" s="211"/>
      <c r="H40" s="211"/>
      <c r="I40" s="211"/>
      <c r="J40" s="211"/>
      <c r="K40" s="211"/>
      <c r="L40" s="211"/>
      <c r="M40" s="211"/>
      <c r="N40" s="211"/>
      <c r="O40" s="211"/>
      <c r="P40" s="211"/>
      <c r="Q40" s="211"/>
    </row>
    <row r="41" spans="2:17" ht="15" customHeight="1" x14ac:dyDescent="0.35">
      <c r="B41" s="211"/>
      <c r="C41" s="211"/>
      <c r="D41" s="211"/>
      <c r="E41" s="211"/>
      <c r="F41" s="211"/>
      <c r="G41" s="211"/>
      <c r="H41" s="211"/>
      <c r="I41" s="211"/>
      <c r="J41" s="211"/>
      <c r="K41" s="211"/>
      <c r="L41" s="211"/>
      <c r="M41" s="211"/>
      <c r="N41" s="211"/>
      <c r="O41" s="211"/>
      <c r="P41" s="211"/>
      <c r="Q41" s="211"/>
    </row>
    <row r="42" spans="2:17" ht="15" customHeight="1" x14ac:dyDescent="0.35">
      <c r="B42" s="211"/>
      <c r="C42" s="211"/>
      <c r="D42" s="211"/>
      <c r="E42" s="211"/>
      <c r="F42" s="211"/>
      <c r="G42" s="211"/>
      <c r="H42" s="211"/>
      <c r="I42" s="211"/>
      <c r="J42" s="211"/>
      <c r="K42" s="211"/>
      <c r="L42" s="211"/>
      <c r="M42" s="211"/>
      <c r="N42" s="211"/>
      <c r="O42" s="211"/>
      <c r="P42" s="211"/>
      <c r="Q42" s="211"/>
    </row>
    <row r="43" spans="2:17" ht="15" customHeight="1" x14ac:dyDescent="0.35">
      <c r="B43" s="211"/>
      <c r="C43" s="211"/>
      <c r="D43" s="211"/>
      <c r="E43" s="211"/>
      <c r="F43" s="211"/>
      <c r="G43" s="211"/>
      <c r="H43" s="211"/>
      <c r="I43" s="211"/>
      <c r="J43" s="211"/>
      <c r="K43" s="211"/>
      <c r="L43" s="211"/>
      <c r="M43" s="211"/>
      <c r="N43" s="211"/>
      <c r="O43" s="211"/>
      <c r="P43" s="211"/>
      <c r="Q43" s="211"/>
    </row>
    <row r="44" spans="2:17" ht="15" customHeight="1" x14ac:dyDescent="0.35">
      <c r="B44" s="211"/>
      <c r="C44" s="211"/>
      <c r="D44" s="211"/>
      <c r="E44" s="211"/>
      <c r="F44" s="211"/>
      <c r="G44" s="211"/>
      <c r="H44" s="211"/>
      <c r="I44" s="211"/>
      <c r="J44" s="211"/>
      <c r="K44" s="211"/>
      <c r="L44" s="211"/>
      <c r="M44" s="211"/>
      <c r="N44" s="211"/>
      <c r="O44" s="211"/>
      <c r="P44" s="211"/>
      <c r="Q44" s="211"/>
    </row>
    <row r="45" spans="2:17" ht="15" customHeight="1" x14ac:dyDescent="0.35">
      <c r="B45" s="211"/>
      <c r="C45" s="211"/>
      <c r="D45" s="211"/>
      <c r="E45" s="211"/>
      <c r="F45" s="211"/>
      <c r="G45" s="211"/>
      <c r="H45" s="211"/>
      <c r="I45" s="211"/>
      <c r="J45" s="211"/>
      <c r="K45" s="211"/>
      <c r="L45" s="211"/>
      <c r="M45" s="211"/>
      <c r="N45" s="211"/>
      <c r="O45" s="211"/>
      <c r="P45" s="211"/>
      <c r="Q45" s="211"/>
    </row>
    <row r="46" spans="2:17" ht="15" customHeight="1" x14ac:dyDescent="0.35">
      <c r="B46" s="211"/>
      <c r="C46" s="211"/>
      <c r="D46" s="211"/>
      <c r="E46" s="211"/>
      <c r="F46" s="211"/>
      <c r="G46" s="211"/>
      <c r="H46" s="211"/>
      <c r="I46" s="211"/>
      <c r="J46" s="211"/>
      <c r="K46" s="211"/>
      <c r="L46" s="211"/>
      <c r="M46" s="211"/>
      <c r="N46" s="211"/>
      <c r="O46" s="211"/>
      <c r="P46" s="211"/>
      <c r="Q46" s="211"/>
    </row>
    <row r="47" spans="2:17" ht="15" customHeight="1" x14ac:dyDescent="0.35">
      <c r="B47" s="211"/>
      <c r="C47" s="211"/>
      <c r="D47" s="211"/>
      <c r="E47" s="211"/>
      <c r="F47" s="211"/>
      <c r="G47" s="211"/>
      <c r="H47" s="211"/>
      <c r="I47" s="211"/>
      <c r="J47" s="211"/>
      <c r="K47" s="211"/>
      <c r="L47" s="211"/>
      <c r="M47" s="211"/>
      <c r="N47" s="211"/>
      <c r="O47" s="211"/>
      <c r="P47" s="211"/>
      <c r="Q47" s="211"/>
    </row>
    <row r="48" spans="2:17" ht="15" customHeight="1" x14ac:dyDescent="0.35">
      <c r="B48" s="211"/>
      <c r="C48" s="211"/>
      <c r="D48" s="211"/>
      <c r="E48" s="211"/>
      <c r="F48" s="211"/>
      <c r="G48" s="211"/>
      <c r="H48" s="211"/>
      <c r="I48" s="211"/>
      <c r="J48" s="211"/>
      <c r="K48" s="211"/>
      <c r="L48" s="211"/>
      <c r="M48" s="211"/>
      <c r="N48" s="211"/>
      <c r="O48" s="211"/>
      <c r="P48" s="211"/>
      <c r="Q48" s="211"/>
    </row>
    <row r="49" spans="2:17" ht="15" customHeight="1" x14ac:dyDescent="0.35">
      <c r="B49" s="211"/>
      <c r="C49" s="211"/>
      <c r="D49" s="211"/>
      <c r="E49" s="211"/>
      <c r="F49" s="211"/>
      <c r="G49" s="211"/>
      <c r="H49" s="211"/>
      <c r="I49" s="211"/>
      <c r="J49" s="211"/>
      <c r="K49" s="211"/>
      <c r="L49" s="211"/>
      <c r="M49" s="211"/>
      <c r="N49" s="211"/>
      <c r="O49" s="211"/>
      <c r="P49" s="211"/>
      <c r="Q49" s="211"/>
    </row>
    <row r="50" spans="2:17" ht="15" customHeight="1" x14ac:dyDescent="0.35">
      <c r="B50" s="216" t="s">
        <v>19</v>
      </c>
      <c r="C50" s="211"/>
      <c r="D50" s="211"/>
      <c r="E50" s="211"/>
      <c r="F50" s="211"/>
      <c r="G50" s="211"/>
      <c r="H50" s="211"/>
      <c r="I50" s="211"/>
      <c r="J50" s="211"/>
      <c r="K50" s="211"/>
      <c r="L50" s="211"/>
      <c r="M50" s="211"/>
      <c r="N50" s="211"/>
      <c r="O50" s="211"/>
      <c r="P50" s="211"/>
      <c r="Q50" s="211"/>
    </row>
    <row r="51" spans="2:17" ht="15" customHeight="1" x14ac:dyDescent="0.35">
      <c r="B51" s="211"/>
      <c r="C51" s="211"/>
      <c r="D51" s="211"/>
      <c r="E51" s="211"/>
      <c r="F51" s="211"/>
      <c r="G51" s="211"/>
      <c r="H51" s="211"/>
      <c r="I51" s="211"/>
      <c r="J51" s="211"/>
      <c r="K51" s="211"/>
      <c r="L51" s="211"/>
      <c r="M51" s="211"/>
      <c r="N51" s="211"/>
      <c r="O51" s="211"/>
      <c r="P51" s="211"/>
      <c r="Q51" s="211"/>
    </row>
    <row r="52" spans="2:17" ht="14.5" x14ac:dyDescent="0.35">
      <c r="B52" s="213" t="s">
        <v>20</v>
      </c>
      <c r="C52" s="208"/>
      <c r="D52" s="208"/>
      <c r="E52" s="208"/>
      <c r="F52" s="208"/>
      <c r="G52" s="208"/>
      <c r="H52" s="208"/>
      <c r="I52" s="208"/>
      <c r="J52" s="208"/>
      <c r="K52" s="211"/>
      <c r="L52" s="211"/>
      <c r="M52" s="211"/>
      <c r="N52" s="211"/>
      <c r="O52" s="211"/>
      <c r="P52" s="211"/>
      <c r="Q52" s="211"/>
    </row>
    <row r="53" spans="2:17" ht="15" customHeight="1" x14ac:dyDescent="0.35">
      <c r="B53" s="209" t="s">
        <v>21</v>
      </c>
      <c r="C53" s="208"/>
      <c r="D53" s="208"/>
      <c r="E53" s="208"/>
      <c r="F53" s="208"/>
      <c r="G53" s="208"/>
      <c r="H53" s="208"/>
      <c r="I53" s="208"/>
      <c r="J53" s="208"/>
      <c r="K53" s="211"/>
      <c r="L53" s="211"/>
      <c r="M53" s="211"/>
      <c r="N53" s="211"/>
      <c r="O53" s="211"/>
      <c r="P53" s="211"/>
      <c r="Q53" s="211"/>
    </row>
    <row r="54" spans="2:17" ht="15" customHeight="1" x14ac:dyDescent="0.35">
      <c r="B54" s="209" t="s">
        <v>22</v>
      </c>
      <c r="C54" s="208"/>
      <c r="D54" s="208"/>
      <c r="E54" s="208"/>
      <c r="F54" s="208"/>
      <c r="G54" s="208"/>
      <c r="H54" s="208"/>
      <c r="I54" s="208"/>
      <c r="J54" s="208"/>
      <c r="K54" s="211"/>
      <c r="L54" s="211"/>
      <c r="M54" s="211"/>
      <c r="N54" s="211"/>
      <c r="O54" s="211"/>
      <c r="P54" s="211"/>
      <c r="Q54" s="211"/>
    </row>
    <row r="55" spans="2:17" ht="15" customHeight="1" x14ac:dyDescent="0.35">
      <c r="B55" s="209"/>
      <c r="C55" s="208"/>
      <c r="D55" s="208"/>
      <c r="E55" s="208"/>
      <c r="F55" s="208"/>
      <c r="G55" s="208"/>
      <c r="H55" s="208"/>
      <c r="I55" s="208"/>
      <c r="J55" s="208"/>
      <c r="K55" s="211"/>
      <c r="L55" s="211"/>
      <c r="M55" s="211"/>
      <c r="N55" s="211"/>
      <c r="O55" s="211"/>
      <c r="P55" s="211"/>
      <c r="Q55" s="211"/>
    </row>
    <row r="56" spans="2:17" ht="15" customHeight="1" x14ac:dyDescent="0.45">
      <c r="B56" s="209" t="s">
        <v>8</v>
      </c>
      <c r="C56" s="217">
        <f>HULP!$D$16</f>
        <v>0</v>
      </c>
      <c r="D56" s="210" t="s">
        <v>23</v>
      </c>
      <c r="E56" s="208"/>
      <c r="F56" s="208"/>
      <c r="G56" s="208"/>
      <c r="H56" s="208"/>
      <c r="I56" s="208"/>
      <c r="J56" s="208"/>
      <c r="K56" s="211"/>
      <c r="L56" s="211"/>
      <c r="M56" s="211"/>
      <c r="N56" s="211"/>
      <c r="O56" s="211"/>
      <c r="P56" s="211"/>
      <c r="Q56" s="211"/>
    </row>
    <row r="57" spans="2:17" ht="15" customHeight="1" x14ac:dyDescent="0.45">
      <c r="B57" s="209" t="s">
        <v>24</v>
      </c>
      <c r="C57" s="217">
        <f>+HULP!$E$16</f>
        <v>0.1</v>
      </c>
      <c r="D57" s="210" t="s">
        <v>25</v>
      </c>
      <c r="E57" s="208"/>
      <c r="F57" s="208"/>
      <c r="G57" s="208"/>
      <c r="H57" s="208"/>
      <c r="I57" s="208"/>
      <c r="J57" s="208"/>
      <c r="K57" s="211"/>
      <c r="L57" s="211"/>
      <c r="M57" s="211"/>
      <c r="N57" s="211"/>
      <c r="O57" s="211"/>
      <c r="P57" s="211"/>
      <c r="Q57" s="211"/>
    </row>
    <row r="58" spans="2:17" ht="15" customHeight="1" x14ac:dyDescent="0.45">
      <c r="B58" s="209" t="s">
        <v>12</v>
      </c>
      <c r="C58" s="209" t="s">
        <v>26</v>
      </c>
      <c r="D58" s="208"/>
      <c r="E58" s="208"/>
      <c r="F58" s="208"/>
      <c r="G58" s="208"/>
      <c r="H58" s="208"/>
      <c r="I58" s="208"/>
      <c r="J58" s="208"/>
      <c r="K58" s="211"/>
      <c r="L58" s="211"/>
      <c r="M58" s="211"/>
      <c r="N58" s="211"/>
      <c r="O58" s="211"/>
      <c r="P58" s="211"/>
      <c r="Q58" s="211"/>
    </row>
    <row r="59" spans="2:17" ht="15" customHeight="1" x14ac:dyDescent="0.35">
      <c r="B59" s="209"/>
      <c r="C59" s="208"/>
      <c r="D59" s="208"/>
      <c r="E59" s="208"/>
      <c r="F59" s="208"/>
      <c r="G59" s="208"/>
      <c r="H59" s="208"/>
      <c r="I59" s="208"/>
      <c r="J59" s="208"/>
      <c r="K59" s="211"/>
      <c r="L59" s="211"/>
      <c r="M59" s="211"/>
      <c r="N59" s="211"/>
      <c r="O59" s="211"/>
      <c r="P59" s="211"/>
      <c r="Q59" s="211"/>
    </row>
    <row r="60" spans="2:17" ht="33" customHeight="1" x14ac:dyDescent="0.25">
      <c r="B60" s="233" t="str">
        <f>"Minimumeis: 0% (indien de minimumeis voor RTV niet gehaald wordt kan dit worden gecompenseerd door een hogere solvabiliteit. Ter compensatie dienen voor solvabiliteit minimaal 3 punten te worden behaald (Solvabiliteit &gt;= "&amp;HULP!$E$28*100&amp;"% )."</f>
        <v>Minimumeis: 0% (indien de minimumeis voor RTV niet gehaald wordt kan dit worden gecompenseerd door een hogere solvabiliteit. Ter compensatie dienen voor solvabiliteit minimaal 3 punten te worden behaald (Solvabiliteit &gt;= 40% ).</v>
      </c>
      <c r="C60" s="233"/>
      <c r="D60" s="233"/>
      <c r="E60" s="233"/>
      <c r="F60" s="233"/>
      <c r="G60" s="233"/>
      <c r="H60" s="233"/>
      <c r="I60" s="233"/>
      <c r="J60" s="233"/>
      <c r="K60" s="233"/>
      <c r="L60" s="233"/>
      <c r="M60" s="233"/>
      <c r="N60" s="233"/>
      <c r="O60" s="233"/>
      <c r="P60" s="233"/>
      <c r="Q60" s="233"/>
    </row>
    <row r="61" spans="2:17" ht="15" customHeight="1" x14ac:dyDescent="0.35">
      <c r="B61" s="209"/>
      <c r="C61" s="208"/>
      <c r="D61" s="208"/>
      <c r="E61" s="208"/>
      <c r="F61" s="208"/>
      <c r="G61" s="208"/>
      <c r="H61" s="208"/>
      <c r="I61" s="208"/>
      <c r="J61" s="208"/>
      <c r="K61" s="211"/>
      <c r="L61" s="211"/>
      <c r="M61" s="211"/>
      <c r="N61" s="211"/>
      <c r="O61" s="211"/>
      <c r="P61" s="211"/>
      <c r="Q61" s="211"/>
    </row>
    <row r="62" spans="2:17" ht="15" customHeight="1" x14ac:dyDescent="0.35">
      <c r="B62" s="209" t="s">
        <v>27</v>
      </c>
      <c r="C62" s="208"/>
      <c r="D62" s="208"/>
      <c r="E62" s="208"/>
      <c r="F62" s="208"/>
      <c r="G62" s="208"/>
      <c r="H62" s="208"/>
      <c r="I62" s="208"/>
      <c r="J62" s="208"/>
      <c r="K62" s="211"/>
      <c r="L62" s="211"/>
      <c r="M62" s="211"/>
      <c r="N62" s="211"/>
      <c r="O62" s="211"/>
      <c r="P62" s="211"/>
      <c r="Q62" s="211"/>
    </row>
    <row r="63" spans="2:17" ht="15" customHeight="1" x14ac:dyDescent="0.35">
      <c r="B63" s="209" t="str">
        <f>"● RTV &lt; "&amp;HULP!D16*100&amp;"% en solvabiliteit &lt; "&amp;HULP!E16*100&amp;"%: knockout"</f>
        <v>● RTV &lt; 0% en solvabiliteit &lt; 10%: knockout</v>
      </c>
      <c r="C63" s="208"/>
      <c r="D63" s="209"/>
      <c r="E63" s="208"/>
      <c r="F63" s="208"/>
      <c r="G63" s="208"/>
      <c r="H63" s="208"/>
      <c r="I63" s="209"/>
      <c r="J63" s="208"/>
      <c r="K63" s="211"/>
      <c r="L63" s="211"/>
      <c r="M63" s="211"/>
      <c r="N63" s="211"/>
      <c r="O63" s="211"/>
      <c r="P63" s="211"/>
      <c r="Q63" s="211"/>
    </row>
    <row r="64" spans="2:17" ht="15" customHeight="1" x14ac:dyDescent="0.35">
      <c r="B64" s="209" t="str">
        <f>"● RTV &lt; "&amp;HULP!D16*100&amp;"% en solvabiliteit &gt;= "&amp;HULP!E28*100&amp;"%: aantal punten is 0, alleen knockout voor RTV vervalt!"</f>
        <v>● RTV &lt; 0% en solvabiliteit &gt;= 40%: aantal punten is 0, alleen knockout voor RTV vervalt!</v>
      </c>
      <c r="C64" s="208"/>
      <c r="D64" s="208"/>
      <c r="E64" s="208"/>
      <c r="F64" s="208"/>
      <c r="G64" s="208"/>
      <c r="H64" s="208"/>
      <c r="I64" s="208"/>
      <c r="J64" s="208"/>
      <c r="K64" s="211"/>
      <c r="L64" s="211"/>
      <c r="M64" s="211"/>
      <c r="N64" s="211"/>
      <c r="O64" s="211"/>
      <c r="P64" s="211"/>
      <c r="Q64" s="211"/>
    </row>
    <row r="65" spans="2:17" ht="15" customHeight="1" x14ac:dyDescent="0.35">
      <c r="B65" s="209" t="str">
        <f>"● RTV &gt;= "&amp;HULP!D16*100&amp;"% en &lt; "&amp;HULP!E16*100&amp;"%."</f>
        <v>● RTV &gt;= 0% en &lt; 10%.</v>
      </c>
      <c r="C65" s="208"/>
      <c r="D65" s="208"/>
      <c r="E65" s="208"/>
      <c r="F65" s="208"/>
      <c r="G65" s="208"/>
      <c r="H65" s="208"/>
      <c r="I65" s="208"/>
      <c r="J65" s="208"/>
      <c r="K65" s="211"/>
      <c r="L65" s="211"/>
      <c r="M65" s="211"/>
      <c r="N65" s="211"/>
      <c r="O65" s="211"/>
      <c r="P65" s="211"/>
      <c r="Q65" s="211"/>
    </row>
    <row r="66" spans="2:17" ht="15" customHeight="1" x14ac:dyDescent="0.35">
      <c r="B66" s="209"/>
      <c r="C66" s="208"/>
      <c r="D66" s="208"/>
      <c r="E66" s="208"/>
      <c r="F66" s="208"/>
      <c r="G66" s="208"/>
      <c r="H66" s="208"/>
      <c r="I66" s="208"/>
      <c r="J66" s="208"/>
      <c r="K66" s="211"/>
      <c r="L66" s="211"/>
      <c r="M66" s="211"/>
      <c r="N66" s="211"/>
      <c r="O66" s="211"/>
      <c r="P66" s="211"/>
      <c r="Q66" s="211"/>
    </row>
    <row r="67" spans="2:17" ht="15" customHeight="1" x14ac:dyDescent="0.35">
      <c r="B67" s="209"/>
      <c r="C67" s="208"/>
      <c r="D67" s="208"/>
      <c r="E67" s="208"/>
      <c r="F67" s="208"/>
      <c r="G67" s="208"/>
      <c r="H67" s="208"/>
      <c r="I67" s="208"/>
      <c r="J67" s="208"/>
      <c r="K67" s="211"/>
      <c r="L67" s="211"/>
      <c r="M67" s="211"/>
      <c r="N67" s="211"/>
      <c r="O67" s="211"/>
      <c r="P67" s="211"/>
      <c r="Q67" s="211"/>
    </row>
    <row r="68" spans="2:17" ht="15" customHeight="1" x14ac:dyDescent="0.35">
      <c r="B68" s="209"/>
      <c r="C68" s="208"/>
      <c r="D68" s="208"/>
      <c r="E68" s="208"/>
      <c r="F68" s="208"/>
      <c r="G68" s="208"/>
      <c r="H68" s="208"/>
      <c r="I68" s="208"/>
      <c r="J68" s="208"/>
      <c r="K68" s="211"/>
      <c r="L68" s="211"/>
      <c r="M68" s="211"/>
      <c r="N68" s="211"/>
      <c r="O68" s="211"/>
      <c r="P68" s="211"/>
      <c r="Q68" s="211"/>
    </row>
    <row r="69" spans="2:17" ht="15" customHeight="1" x14ac:dyDescent="0.35">
      <c r="B69" s="209" t="str">
        <f>"● RTV &gt;= "&amp;HULP!E16*100&amp;"%: aantal punten is 2."</f>
        <v>● RTV &gt;= 10%: aantal punten is 2.</v>
      </c>
      <c r="C69" s="208"/>
      <c r="D69" s="208"/>
      <c r="E69" s="208"/>
      <c r="F69" s="208"/>
      <c r="G69" s="208"/>
      <c r="H69" s="208"/>
      <c r="I69" s="208"/>
      <c r="J69" s="208"/>
      <c r="K69" s="211"/>
      <c r="L69" s="211"/>
      <c r="M69" s="211"/>
      <c r="N69" s="211"/>
      <c r="O69" s="211"/>
      <c r="P69" s="211"/>
      <c r="Q69" s="211"/>
    </row>
    <row r="70" spans="2:17" ht="15" customHeight="1" x14ac:dyDescent="0.35">
      <c r="B70" s="211"/>
      <c r="C70" s="211"/>
      <c r="D70" s="211"/>
      <c r="E70" s="211"/>
      <c r="F70" s="211"/>
      <c r="G70" s="211"/>
      <c r="H70" s="211"/>
      <c r="I70" s="211"/>
      <c r="J70" s="211"/>
      <c r="K70" s="211"/>
      <c r="L70" s="211"/>
      <c r="M70" s="211"/>
      <c r="N70" s="211"/>
      <c r="O70" s="211"/>
      <c r="P70" s="211"/>
      <c r="Q70" s="211"/>
    </row>
    <row r="71" spans="2:17" ht="15" customHeight="1" x14ac:dyDescent="0.35">
      <c r="B71" s="211"/>
      <c r="C71" s="211"/>
      <c r="D71" s="211"/>
      <c r="E71" s="211"/>
      <c r="F71" s="211"/>
      <c r="G71" s="211"/>
      <c r="H71" s="211"/>
      <c r="I71" s="211"/>
      <c r="J71" s="211"/>
      <c r="K71" s="211"/>
      <c r="L71" s="211"/>
      <c r="M71" s="211"/>
      <c r="N71" s="211"/>
      <c r="O71" s="211"/>
      <c r="P71" s="211"/>
      <c r="Q71" s="211"/>
    </row>
    <row r="72" spans="2:17" ht="15" customHeight="1" x14ac:dyDescent="0.35">
      <c r="B72" s="211"/>
      <c r="C72" s="211"/>
      <c r="D72" s="211"/>
      <c r="E72" s="211"/>
      <c r="F72" s="211"/>
      <c r="G72" s="211"/>
      <c r="H72" s="211"/>
      <c r="I72" s="211"/>
      <c r="J72" s="211"/>
      <c r="K72" s="211"/>
      <c r="L72" s="211"/>
      <c r="M72" s="211"/>
      <c r="N72" s="211"/>
      <c r="O72" s="211"/>
      <c r="P72" s="211"/>
      <c r="Q72" s="211"/>
    </row>
    <row r="73" spans="2:17" ht="15" customHeight="1" x14ac:dyDescent="0.35">
      <c r="B73" s="211"/>
      <c r="C73" s="211"/>
      <c r="D73" s="211"/>
      <c r="E73" s="211"/>
      <c r="F73" s="211"/>
      <c r="G73" s="211"/>
      <c r="H73" s="211"/>
      <c r="I73" s="211"/>
      <c r="J73" s="211"/>
      <c r="K73" s="211"/>
      <c r="L73" s="211"/>
      <c r="M73" s="211"/>
      <c r="N73" s="211"/>
      <c r="O73" s="211"/>
      <c r="P73" s="211"/>
      <c r="Q73" s="211"/>
    </row>
    <row r="74" spans="2:17" ht="15" customHeight="1" x14ac:dyDescent="0.35">
      <c r="B74" s="211"/>
      <c r="C74" s="211"/>
      <c r="D74" s="211"/>
      <c r="E74" s="211"/>
      <c r="F74" s="211"/>
      <c r="G74" s="211"/>
      <c r="H74" s="211"/>
      <c r="I74" s="211"/>
      <c r="J74" s="211"/>
      <c r="K74" s="211"/>
      <c r="L74" s="211"/>
      <c r="M74" s="211"/>
      <c r="N74" s="211"/>
      <c r="O74" s="211"/>
      <c r="P74" s="211"/>
      <c r="Q74" s="211"/>
    </row>
    <row r="75" spans="2:17" ht="15" customHeight="1" x14ac:dyDescent="0.35">
      <c r="B75" s="211"/>
      <c r="C75" s="211"/>
      <c r="D75" s="211"/>
      <c r="E75" s="211"/>
      <c r="F75" s="211"/>
      <c r="G75" s="211"/>
      <c r="H75" s="211"/>
      <c r="I75" s="211"/>
      <c r="J75" s="211"/>
      <c r="K75" s="211"/>
      <c r="L75" s="211"/>
      <c r="M75" s="211"/>
      <c r="N75" s="211"/>
      <c r="O75" s="211"/>
      <c r="P75" s="211"/>
      <c r="Q75" s="211"/>
    </row>
    <row r="76" spans="2:17" ht="15" customHeight="1" x14ac:dyDescent="0.35">
      <c r="B76" s="211"/>
      <c r="C76" s="211"/>
      <c r="D76" s="211"/>
      <c r="E76" s="211"/>
      <c r="F76" s="211"/>
      <c r="G76" s="211"/>
      <c r="H76" s="211"/>
      <c r="I76" s="211"/>
      <c r="J76" s="211"/>
      <c r="K76" s="211"/>
      <c r="L76" s="211"/>
      <c r="M76" s="211"/>
      <c r="N76" s="211"/>
      <c r="O76" s="211"/>
      <c r="P76" s="211"/>
      <c r="Q76" s="211"/>
    </row>
    <row r="77" spans="2:17" ht="15" customHeight="1" x14ac:dyDescent="0.35">
      <c r="B77" s="211"/>
      <c r="C77" s="211"/>
      <c r="D77" s="211"/>
      <c r="E77" s="211"/>
      <c r="F77" s="211"/>
      <c r="G77" s="211"/>
      <c r="H77" s="211"/>
      <c r="I77" s="211"/>
      <c r="J77" s="211"/>
      <c r="K77" s="211"/>
      <c r="L77" s="211"/>
      <c r="M77" s="211"/>
      <c r="N77" s="211"/>
      <c r="O77" s="211"/>
      <c r="P77" s="211"/>
      <c r="Q77" s="211"/>
    </row>
    <row r="78" spans="2:17" ht="15" customHeight="1" x14ac:dyDescent="0.35">
      <c r="B78" s="211"/>
      <c r="C78" s="211"/>
      <c r="D78" s="211"/>
      <c r="E78" s="211"/>
      <c r="F78" s="211"/>
      <c r="G78" s="211"/>
      <c r="H78" s="211"/>
      <c r="I78" s="211"/>
      <c r="J78" s="211"/>
      <c r="K78" s="211"/>
      <c r="L78" s="211"/>
      <c r="M78" s="211"/>
      <c r="N78" s="211"/>
      <c r="O78" s="211"/>
      <c r="P78" s="211"/>
      <c r="Q78" s="211"/>
    </row>
    <row r="79" spans="2:17" ht="15" customHeight="1" x14ac:dyDescent="0.35">
      <c r="B79" s="211"/>
      <c r="C79" s="211"/>
      <c r="D79" s="211"/>
      <c r="E79" s="211"/>
      <c r="F79" s="211"/>
      <c r="G79" s="211"/>
      <c r="H79" s="211"/>
      <c r="I79" s="211"/>
      <c r="J79" s="211"/>
      <c r="K79" s="211"/>
      <c r="L79" s="211"/>
      <c r="M79" s="211"/>
      <c r="N79" s="211"/>
      <c r="O79" s="211"/>
      <c r="P79" s="211"/>
      <c r="Q79" s="211"/>
    </row>
    <row r="80" spans="2:17" ht="15" customHeight="1" x14ac:dyDescent="0.35">
      <c r="B80" s="211"/>
      <c r="C80" s="211"/>
      <c r="D80" s="211"/>
      <c r="E80" s="211"/>
      <c r="F80" s="211"/>
      <c r="G80" s="211"/>
      <c r="H80" s="211"/>
      <c r="I80" s="211"/>
      <c r="J80" s="211"/>
      <c r="K80" s="211"/>
      <c r="L80" s="211"/>
      <c r="M80" s="211"/>
      <c r="N80" s="211"/>
      <c r="O80" s="211"/>
      <c r="P80" s="211"/>
      <c r="Q80" s="211"/>
    </row>
    <row r="81" spans="2:17" ht="15" customHeight="1" x14ac:dyDescent="0.35">
      <c r="B81" s="211"/>
      <c r="C81" s="211"/>
      <c r="D81" s="211"/>
      <c r="E81" s="211"/>
      <c r="F81" s="211"/>
      <c r="G81" s="211"/>
      <c r="H81" s="211"/>
      <c r="I81" s="211"/>
      <c r="J81" s="211"/>
      <c r="K81" s="211"/>
      <c r="L81" s="211"/>
      <c r="M81" s="211"/>
      <c r="N81" s="211"/>
      <c r="O81" s="211"/>
      <c r="P81" s="211"/>
      <c r="Q81" s="211"/>
    </row>
    <row r="82" spans="2:17" ht="15" customHeight="1" x14ac:dyDescent="0.35">
      <c r="B82" s="211"/>
      <c r="C82" s="211"/>
      <c r="D82" s="211"/>
      <c r="E82" s="211"/>
      <c r="F82" s="211"/>
      <c r="G82" s="211"/>
      <c r="H82" s="211"/>
      <c r="I82" s="211"/>
      <c r="J82" s="211"/>
      <c r="K82" s="211"/>
      <c r="L82" s="211"/>
      <c r="M82" s="211"/>
      <c r="N82" s="211"/>
      <c r="O82" s="211"/>
      <c r="P82" s="211"/>
      <c r="Q82" s="211"/>
    </row>
    <row r="83" spans="2:17" ht="15" customHeight="1" x14ac:dyDescent="0.35">
      <c r="B83" s="211"/>
      <c r="C83" s="211"/>
      <c r="D83" s="211"/>
      <c r="E83" s="211"/>
      <c r="F83" s="211"/>
      <c r="G83" s="211"/>
      <c r="H83" s="211"/>
      <c r="I83" s="211"/>
      <c r="J83" s="211"/>
      <c r="K83" s="211"/>
      <c r="L83" s="211"/>
      <c r="M83" s="211"/>
      <c r="N83" s="211"/>
      <c r="O83" s="211"/>
      <c r="P83" s="211"/>
      <c r="Q83" s="211"/>
    </row>
    <row r="84" spans="2:17" ht="15" customHeight="1" x14ac:dyDescent="0.35">
      <c r="B84" s="211"/>
      <c r="C84" s="211"/>
      <c r="D84" s="211"/>
      <c r="E84" s="211"/>
      <c r="F84" s="211"/>
      <c r="G84" s="211"/>
      <c r="H84" s="211"/>
      <c r="I84" s="211"/>
      <c r="J84" s="211"/>
      <c r="K84" s="211"/>
      <c r="L84" s="211"/>
      <c r="M84" s="211"/>
      <c r="N84" s="211"/>
      <c r="O84" s="211"/>
      <c r="P84" s="211"/>
      <c r="Q84" s="211"/>
    </row>
    <row r="85" spans="2:17" ht="15" customHeight="1" x14ac:dyDescent="0.35">
      <c r="B85" s="211"/>
      <c r="C85" s="211"/>
      <c r="D85" s="211"/>
      <c r="E85" s="211"/>
      <c r="F85" s="211"/>
      <c r="G85" s="211"/>
      <c r="H85" s="211"/>
      <c r="I85" s="211"/>
      <c r="J85" s="211"/>
      <c r="K85" s="211"/>
      <c r="L85" s="211"/>
      <c r="M85" s="211"/>
      <c r="N85" s="211"/>
      <c r="O85" s="211"/>
      <c r="P85" s="211"/>
      <c r="Q85" s="211"/>
    </row>
    <row r="86" spans="2:17" ht="15" customHeight="1" x14ac:dyDescent="0.35">
      <c r="B86" s="211"/>
      <c r="C86" s="211"/>
      <c r="D86" s="211"/>
      <c r="E86" s="211"/>
      <c r="F86" s="211"/>
      <c r="G86" s="211"/>
      <c r="H86" s="211"/>
      <c r="I86" s="211"/>
      <c r="J86" s="211"/>
      <c r="K86" s="211"/>
      <c r="L86" s="211"/>
      <c r="M86" s="211"/>
      <c r="N86" s="211"/>
      <c r="O86" s="211"/>
      <c r="P86" s="211"/>
      <c r="Q86" s="211"/>
    </row>
    <row r="87" spans="2:17" ht="15" customHeight="1" x14ac:dyDescent="0.35">
      <c r="B87" s="211"/>
      <c r="C87" s="211"/>
      <c r="D87" s="211"/>
      <c r="E87" s="211"/>
      <c r="F87" s="211"/>
      <c r="G87" s="211"/>
      <c r="H87" s="211"/>
      <c r="I87" s="211"/>
      <c r="J87" s="211"/>
      <c r="K87" s="211"/>
      <c r="L87" s="211"/>
      <c r="M87" s="211"/>
      <c r="N87" s="211"/>
      <c r="O87" s="211"/>
      <c r="P87" s="211"/>
      <c r="Q87" s="211"/>
    </row>
    <row r="88" spans="2:17" ht="15" customHeight="1" x14ac:dyDescent="0.35">
      <c r="B88" s="211"/>
      <c r="C88" s="211"/>
      <c r="D88" s="211"/>
      <c r="E88" s="211"/>
      <c r="F88" s="211"/>
      <c r="G88" s="211"/>
      <c r="H88" s="211"/>
      <c r="I88" s="211"/>
      <c r="J88" s="211"/>
      <c r="K88" s="211"/>
      <c r="L88" s="211"/>
      <c r="M88" s="211"/>
      <c r="N88" s="211"/>
      <c r="O88" s="211"/>
      <c r="P88" s="211"/>
      <c r="Q88" s="211"/>
    </row>
    <row r="89" spans="2:17" ht="15" customHeight="1" x14ac:dyDescent="0.35">
      <c r="B89" s="211"/>
      <c r="C89" s="211"/>
      <c r="D89" s="211"/>
      <c r="E89" s="211"/>
      <c r="F89" s="211"/>
      <c r="G89" s="211"/>
      <c r="H89" s="211"/>
      <c r="I89" s="211"/>
      <c r="J89" s="211"/>
      <c r="K89" s="211"/>
      <c r="L89" s="211"/>
      <c r="M89" s="211"/>
      <c r="N89" s="211"/>
      <c r="O89" s="211"/>
      <c r="P89" s="211"/>
      <c r="Q89" s="211"/>
    </row>
    <row r="90" spans="2:17" ht="15" customHeight="1" x14ac:dyDescent="0.35">
      <c r="B90" s="209" t="s">
        <v>28</v>
      </c>
      <c r="C90" s="211"/>
      <c r="D90" s="211"/>
      <c r="E90" s="211"/>
      <c r="F90" s="211"/>
      <c r="G90" s="211"/>
      <c r="H90" s="211"/>
      <c r="I90" s="211"/>
      <c r="J90" s="211"/>
      <c r="K90" s="211"/>
      <c r="L90" s="211"/>
      <c r="M90" s="211"/>
      <c r="N90" s="211"/>
      <c r="O90" s="211"/>
      <c r="P90" s="211"/>
      <c r="Q90" s="211"/>
    </row>
    <row r="91" spans="2:17" ht="15" customHeight="1" x14ac:dyDescent="0.35">
      <c r="B91" s="211"/>
      <c r="C91" s="211"/>
      <c r="D91" s="211"/>
      <c r="E91" s="211"/>
      <c r="F91" s="211"/>
      <c r="G91" s="211"/>
      <c r="H91" s="211"/>
      <c r="I91" s="211"/>
      <c r="J91" s="211"/>
      <c r="K91" s="211"/>
      <c r="L91" s="211"/>
      <c r="M91" s="211"/>
      <c r="N91" s="211"/>
      <c r="O91" s="211"/>
      <c r="P91" s="211"/>
      <c r="Q91" s="211"/>
    </row>
    <row r="92" spans="2:17" ht="14.5" x14ac:dyDescent="0.35">
      <c r="B92" s="213" t="s">
        <v>29</v>
      </c>
      <c r="C92" s="211"/>
      <c r="D92" s="211"/>
      <c r="E92" s="211"/>
      <c r="F92" s="211"/>
      <c r="G92" s="211"/>
      <c r="H92" s="211"/>
      <c r="I92" s="211"/>
      <c r="J92" s="211"/>
      <c r="K92" s="211"/>
      <c r="L92" s="211"/>
      <c r="M92" s="211"/>
      <c r="N92" s="211"/>
      <c r="O92" s="211"/>
      <c r="P92" s="211"/>
      <c r="Q92" s="211"/>
    </row>
    <row r="93" spans="2:17" ht="15" customHeight="1" x14ac:dyDescent="0.35">
      <c r="B93" s="209" t="s">
        <v>30</v>
      </c>
      <c r="C93" s="211"/>
      <c r="D93" s="211"/>
      <c r="E93" s="211"/>
      <c r="F93" s="211"/>
      <c r="G93" s="211"/>
      <c r="H93" s="211"/>
      <c r="I93" s="211"/>
      <c r="J93" s="211"/>
      <c r="K93" s="211"/>
      <c r="L93" s="211"/>
      <c r="M93" s="211"/>
      <c r="N93" s="211"/>
      <c r="O93" s="211"/>
      <c r="P93" s="211"/>
      <c r="Q93" s="211"/>
    </row>
    <row r="94" spans="2:17" ht="15" customHeight="1" x14ac:dyDescent="0.35">
      <c r="B94" s="209" t="s">
        <v>31</v>
      </c>
      <c r="C94" s="211"/>
      <c r="D94" s="211"/>
      <c r="E94" s="211"/>
      <c r="F94" s="211"/>
      <c r="G94" s="211"/>
      <c r="H94" s="211"/>
      <c r="I94" s="211"/>
      <c r="J94" s="211"/>
      <c r="K94" s="211"/>
      <c r="L94" s="211"/>
      <c r="M94" s="211"/>
      <c r="N94" s="211"/>
      <c r="O94" s="211"/>
      <c r="P94" s="211"/>
      <c r="Q94" s="211"/>
    </row>
    <row r="95" spans="2:17" ht="15" customHeight="1" x14ac:dyDescent="0.35">
      <c r="B95" s="209"/>
      <c r="C95" s="211"/>
      <c r="D95" s="211"/>
      <c r="E95" s="211"/>
      <c r="F95" s="211"/>
      <c r="G95" s="211"/>
      <c r="H95" s="211"/>
      <c r="I95" s="211"/>
      <c r="J95" s="211"/>
      <c r="K95" s="211"/>
      <c r="L95" s="211"/>
      <c r="M95" s="211"/>
      <c r="N95" s="211"/>
      <c r="O95" s="211"/>
      <c r="P95" s="211"/>
      <c r="Q95" s="211"/>
    </row>
    <row r="96" spans="2:17" ht="15" customHeight="1" x14ac:dyDescent="0.45">
      <c r="B96" s="209" t="s">
        <v>32</v>
      </c>
      <c r="C96" s="218">
        <f>+HULP!$D$17</f>
        <v>1</v>
      </c>
      <c r="D96" s="210" t="s">
        <v>33</v>
      </c>
      <c r="E96" s="211"/>
      <c r="F96" s="211"/>
      <c r="G96" s="211"/>
      <c r="H96" s="211"/>
      <c r="I96" s="211"/>
      <c r="J96" s="211"/>
      <c r="K96" s="211"/>
      <c r="L96" s="211"/>
      <c r="M96" s="211"/>
      <c r="N96" s="211"/>
      <c r="O96" s="211"/>
      <c r="P96" s="211"/>
      <c r="Q96" s="211"/>
    </row>
    <row r="97" spans="2:17" ht="15" customHeight="1" x14ac:dyDescent="0.45">
      <c r="B97" s="209" t="s">
        <v>24</v>
      </c>
      <c r="C97" s="211">
        <f>+HULP!$E$17</f>
        <v>1.5</v>
      </c>
      <c r="D97" s="210" t="s">
        <v>34</v>
      </c>
      <c r="E97" s="211"/>
      <c r="F97" s="211"/>
      <c r="G97" s="211"/>
      <c r="H97" s="211"/>
      <c r="I97" s="211"/>
      <c r="J97" s="211"/>
      <c r="K97" s="211"/>
      <c r="L97" s="211"/>
      <c r="M97" s="211"/>
      <c r="N97" s="211"/>
      <c r="O97" s="211"/>
      <c r="P97" s="211"/>
      <c r="Q97" s="211"/>
    </row>
    <row r="98" spans="2:17" ht="15" customHeight="1" x14ac:dyDescent="0.45">
      <c r="B98" s="209" t="s">
        <v>12</v>
      </c>
      <c r="C98" s="209" t="s">
        <v>35</v>
      </c>
      <c r="D98" s="211"/>
      <c r="E98" s="211"/>
      <c r="F98" s="211"/>
      <c r="G98" s="211"/>
      <c r="H98" s="211"/>
      <c r="I98" s="211"/>
      <c r="J98" s="211"/>
      <c r="K98" s="211"/>
      <c r="L98" s="211"/>
      <c r="M98" s="211"/>
      <c r="N98" s="211"/>
      <c r="O98" s="211"/>
      <c r="P98" s="211"/>
      <c r="Q98" s="211"/>
    </row>
    <row r="99" spans="2:17" ht="15" customHeight="1" x14ac:dyDescent="0.35">
      <c r="B99" s="209"/>
      <c r="C99" s="211"/>
      <c r="D99" s="211"/>
      <c r="E99" s="211"/>
      <c r="F99" s="211"/>
      <c r="G99" s="211"/>
      <c r="H99" s="211"/>
      <c r="I99" s="211"/>
      <c r="J99" s="211"/>
      <c r="K99" s="211"/>
      <c r="L99" s="211"/>
      <c r="M99" s="211"/>
      <c r="N99" s="211"/>
      <c r="O99" s="211"/>
      <c r="P99" s="211"/>
      <c r="Q99" s="211"/>
    </row>
    <row r="100" spans="2:17" ht="15" customHeight="1" x14ac:dyDescent="0.35">
      <c r="B100" s="209" t="s">
        <v>36</v>
      </c>
      <c r="C100" s="211"/>
      <c r="D100" s="211"/>
      <c r="E100" s="211"/>
      <c r="F100" s="211"/>
      <c r="G100" s="211"/>
      <c r="H100" s="211"/>
      <c r="I100" s="211"/>
      <c r="J100" s="211"/>
      <c r="K100" s="211"/>
      <c r="L100" s="211"/>
      <c r="M100" s="211"/>
      <c r="N100" s="211"/>
      <c r="O100" s="211"/>
      <c r="P100" s="211"/>
      <c r="Q100" s="211"/>
    </row>
    <row r="101" spans="2:17" ht="15" customHeight="1" x14ac:dyDescent="0.35">
      <c r="B101" s="209" t="s">
        <v>37</v>
      </c>
      <c r="C101" s="211"/>
      <c r="D101" s="211"/>
      <c r="E101" s="211"/>
      <c r="F101" s="211"/>
      <c r="G101" s="211"/>
      <c r="H101" s="211"/>
      <c r="I101" s="211"/>
      <c r="J101" s="211"/>
      <c r="K101" s="211"/>
      <c r="L101" s="211"/>
      <c r="M101" s="211"/>
      <c r="N101" s="211"/>
      <c r="O101" s="211"/>
      <c r="P101" s="211"/>
      <c r="Q101" s="211"/>
    </row>
    <row r="102" spans="2:17" ht="15" customHeight="1" x14ac:dyDescent="0.35">
      <c r="B102" s="209" t="s">
        <v>38</v>
      </c>
      <c r="C102" s="211"/>
      <c r="D102" s="211"/>
      <c r="E102" s="211"/>
      <c r="F102" s="211"/>
      <c r="G102" s="211"/>
      <c r="H102" s="211"/>
      <c r="I102" s="211"/>
      <c r="J102" s="211"/>
      <c r="K102" s="211"/>
      <c r="L102" s="211"/>
      <c r="M102" s="211"/>
      <c r="N102" s="211"/>
      <c r="O102" s="211"/>
      <c r="P102" s="211"/>
      <c r="Q102" s="211"/>
    </row>
    <row r="103" spans="2:17" ht="15" customHeight="1" x14ac:dyDescent="0.35">
      <c r="B103" s="208"/>
      <c r="C103" s="211"/>
      <c r="D103" s="211"/>
      <c r="E103" s="211"/>
      <c r="F103" s="211"/>
      <c r="G103" s="211"/>
      <c r="H103" s="211"/>
      <c r="I103" s="211"/>
      <c r="J103" s="211"/>
      <c r="K103" s="211"/>
      <c r="L103" s="211"/>
      <c r="M103" s="211"/>
      <c r="N103" s="211"/>
      <c r="O103" s="211"/>
      <c r="P103" s="211"/>
      <c r="Q103" s="211"/>
    </row>
    <row r="104" spans="2:17" ht="15" customHeight="1" x14ac:dyDescent="0.35">
      <c r="B104" s="209"/>
      <c r="C104" s="211"/>
      <c r="D104" s="211"/>
      <c r="E104" s="211"/>
      <c r="F104" s="211"/>
      <c r="G104" s="211"/>
      <c r="H104" s="211"/>
      <c r="I104" s="211"/>
      <c r="J104" s="211"/>
      <c r="K104" s="211"/>
      <c r="L104" s="211"/>
      <c r="M104" s="211"/>
      <c r="N104" s="211"/>
      <c r="O104" s="211"/>
      <c r="P104" s="211"/>
      <c r="Q104" s="211"/>
    </row>
    <row r="105" spans="2:17" ht="15" customHeight="1" x14ac:dyDescent="0.35">
      <c r="B105" s="209"/>
      <c r="C105" s="211"/>
      <c r="D105" s="211"/>
      <c r="E105" s="211"/>
      <c r="F105" s="211"/>
      <c r="G105" s="211"/>
      <c r="H105" s="211"/>
      <c r="I105" s="211"/>
      <c r="J105" s="211"/>
      <c r="K105" s="211"/>
      <c r="L105" s="211"/>
      <c r="M105" s="211"/>
      <c r="N105" s="211"/>
      <c r="O105" s="211"/>
      <c r="P105" s="211"/>
      <c r="Q105" s="211"/>
    </row>
    <row r="106" spans="2:17" ht="15" customHeight="1" x14ac:dyDescent="0.35">
      <c r="B106" s="209" t="s">
        <v>39</v>
      </c>
      <c r="C106" s="211"/>
      <c r="D106" s="211"/>
      <c r="E106" s="211"/>
      <c r="F106" s="211"/>
      <c r="G106" s="211"/>
      <c r="H106" s="211"/>
      <c r="I106" s="211"/>
      <c r="J106" s="211"/>
      <c r="K106" s="211"/>
      <c r="L106" s="211"/>
      <c r="M106" s="211"/>
      <c r="N106" s="211"/>
      <c r="O106" s="211"/>
      <c r="P106" s="211"/>
      <c r="Q106" s="211"/>
    </row>
    <row r="107" spans="2:17" ht="15" customHeight="1" x14ac:dyDescent="0.35">
      <c r="B107" s="211"/>
      <c r="C107" s="211"/>
      <c r="D107" s="211"/>
      <c r="E107" s="211"/>
      <c r="F107" s="211"/>
      <c r="G107" s="211"/>
      <c r="H107" s="211"/>
      <c r="I107" s="211"/>
      <c r="J107" s="211"/>
      <c r="K107" s="211"/>
      <c r="L107" s="211"/>
      <c r="M107" s="211"/>
      <c r="N107" s="211"/>
      <c r="O107" s="211"/>
      <c r="P107" s="211"/>
      <c r="Q107" s="211"/>
    </row>
    <row r="108" spans="2:17" ht="15" customHeight="1" x14ac:dyDescent="0.35">
      <c r="B108" s="211"/>
      <c r="C108" s="211"/>
      <c r="D108" s="211"/>
      <c r="E108" s="211"/>
      <c r="F108" s="211"/>
      <c r="G108" s="211"/>
      <c r="H108" s="211"/>
      <c r="I108" s="211"/>
      <c r="J108" s="211"/>
      <c r="K108" s="211"/>
      <c r="L108" s="211"/>
      <c r="M108" s="211"/>
      <c r="N108" s="211"/>
      <c r="O108" s="211"/>
      <c r="P108" s="211"/>
      <c r="Q108" s="211"/>
    </row>
    <row r="109" spans="2:17" ht="15" customHeight="1" x14ac:dyDescent="0.35">
      <c r="B109" s="211"/>
      <c r="C109" s="211"/>
      <c r="D109" s="211"/>
      <c r="E109" s="211"/>
      <c r="F109" s="211"/>
      <c r="G109" s="211"/>
      <c r="H109" s="211"/>
      <c r="I109" s="211"/>
      <c r="J109" s="211"/>
      <c r="K109" s="211"/>
      <c r="L109" s="211"/>
      <c r="M109" s="211"/>
      <c r="N109" s="211"/>
      <c r="O109" s="211"/>
      <c r="P109" s="211"/>
      <c r="Q109" s="211"/>
    </row>
    <row r="110" spans="2:17" ht="15" customHeight="1" x14ac:dyDescent="0.35">
      <c r="B110" s="211"/>
      <c r="C110" s="211"/>
      <c r="D110" s="211"/>
      <c r="E110" s="211"/>
      <c r="F110" s="211"/>
      <c r="G110" s="211"/>
      <c r="H110" s="211"/>
      <c r="I110" s="211"/>
      <c r="J110" s="211"/>
      <c r="K110" s="211"/>
      <c r="L110" s="211"/>
      <c r="M110" s="211"/>
      <c r="N110" s="211"/>
      <c r="O110" s="211"/>
      <c r="P110" s="211"/>
      <c r="Q110" s="211"/>
    </row>
    <row r="111" spans="2:17" ht="15" customHeight="1" x14ac:dyDescent="0.35">
      <c r="B111" s="211"/>
      <c r="C111" s="211"/>
      <c r="D111" s="211"/>
      <c r="E111" s="211"/>
      <c r="F111" s="211"/>
      <c r="G111" s="211"/>
      <c r="H111" s="211"/>
      <c r="I111" s="211"/>
      <c r="J111" s="211"/>
      <c r="K111" s="211"/>
      <c r="L111" s="211"/>
      <c r="M111" s="211"/>
      <c r="N111" s="211"/>
      <c r="O111" s="211"/>
      <c r="P111" s="211"/>
      <c r="Q111" s="211"/>
    </row>
    <row r="112" spans="2:17" ht="15" customHeight="1" x14ac:dyDescent="0.35">
      <c r="B112" s="211"/>
      <c r="C112" s="211"/>
      <c r="D112" s="211"/>
      <c r="E112" s="211"/>
      <c r="F112" s="211"/>
      <c r="G112" s="211"/>
      <c r="H112" s="211"/>
      <c r="I112" s="211"/>
      <c r="J112" s="211"/>
      <c r="K112" s="211"/>
      <c r="L112" s="211"/>
      <c r="M112" s="211"/>
      <c r="N112" s="211"/>
      <c r="O112" s="211"/>
      <c r="P112" s="211"/>
      <c r="Q112" s="211"/>
    </row>
    <row r="113" spans="2:17" ht="15" customHeight="1" x14ac:dyDescent="0.35">
      <c r="B113" s="211"/>
      <c r="C113" s="211"/>
      <c r="D113" s="211"/>
      <c r="E113" s="211"/>
      <c r="F113" s="211"/>
      <c r="G113" s="211"/>
      <c r="H113" s="211"/>
      <c r="I113" s="211"/>
      <c r="J113" s="211"/>
      <c r="K113" s="211"/>
      <c r="L113" s="211"/>
      <c r="M113" s="211"/>
      <c r="N113" s="211"/>
      <c r="O113" s="211"/>
      <c r="P113" s="211"/>
      <c r="Q113" s="211"/>
    </row>
    <row r="114" spans="2:17" ht="15" customHeight="1" x14ac:dyDescent="0.35">
      <c r="B114" s="211"/>
      <c r="C114" s="211"/>
      <c r="D114" s="211"/>
      <c r="E114" s="211"/>
      <c r="F114" s="211"/>
      <c r="G114" s="211"/>
      <c r="H114" s="211"/>
      <c r="I114" s="211"/>
      <c r="J114" s="211"/>
      <c r="K114" s="211"/>
      <c r="L114" s="211"/>
      <c r="M114" s="211"/>
      <c r="N114" s="211"/>
      <c r="O114" s="211"/>
      <c r="P114" s="211"/>
      <c r="Q114" s="211"/>
    </row>
    <row r="115" spans="2:17" ht="15" customHeight="1" x14ac:dyDescent="0.35">
      <c r="B115" s="211"/>
      <c r="C115" s="211"/>
      <c r="D115" s="211"/>
      <c r="E115" s="211"/>
      <c r="F115" s="211"/>
      <c r="G115" s="211"/>
      <c r="H115" s="211"/>
      <c r="I115" s="211"/>
      <c r="J115" s="211"/>
      <c r="K115" s="211"/>
      <c r="L115" s="211"/>
      <c r="M115" s="211"/>
      <c r="N115" s="211"/>
      <c r="O115" s="211"/>
      <c r="P115" s="211"/>
      <c r="Q115" s="211"/>
    </row>
    <row r="116" spans="2:17" ht="15" customHeight="1" x14ac:dyDescent="0.35">
      <c r="B116" s="211"/>
      <c r="C116" s="211"/>
      <c r="D116" s="211"/>
      <c r="E116" s="211"/>
      <c r="F116" s="211"/>
      <c r="G116" s="211"/>
      <c r="H116" s="211"/>
      <c r="I116" s="211"/>
      <c r="J116" s="211"/>
      <c r="K116" s="211"/>
      <c r="L116" s="211"/>
      <c r="M116" s="211"/>
      <c r="N116" s="211"/>
      <c r="O116" s="211"/>
      <c r="P116" s="211"/>
      <c r="Q116" s="211"/>
    </row>
    <row r="117" spans="2:17" ht="15" customHeight="1" x14ac:dyDescent="0.35">
      <c r="B117" s="211"/>
      <c r="C117" s="211"/>
      <c r="D117" s="211"/>
      <c r="E117" s="211"/>
      <c r="F117" s="211"/>
      <c r="G117" s="211"/>
      <c r="H117" s="211"/>
      <c r="I117" s="211"/>
      <c r="J117" s="211"/>
      <c r="K117" s="211"/>
      <c r="L117" s="211"/>
      <c r="M117" s="211"/>
      <c r="N117" s="211"/>
      <c r="O117" s="211"/>
      <c r="P117" s="211"/>
      <c r="Q117" s="211"/>
    </row>
    <row r="118" spans="2:17" ht="15" customHeight="1" x14ac:dyDescent="0.35">
      <c r="B118" s="211"/>
      <c r="C118" s="211"/>
      <c r="D118" s="211"/>
      <c r="E118" s="211"/>
      <c r="F118" s="211"/>
      <c r="G118" s="211"/>
      <c r="H118" s="211"/>
      <c r="I118" s="211"/>
      <c r="J118" s="211"/>
      <c r="K118" s="211"/>
      <c r="L118" s="211"/>
      <c r="M118" s="211"/>
      <c r="N118" s="211"/>
      <c r="O118" s="211"/>
      <c r="P118" s="211"/>
      <c r="Q118" s="211"/>
    </row>
    <row r="119" spans="2:17" ht="15" customHeight="1" x14ac:dyDescent="0.35">
      <c r="B119" s="211"/>
      <c r="C119" s="211"/>
      <c r="D119" s="211"/>
      <c r="E119" s="211"/>
      <c r="F119" s="211"/>
      <c r="G119" s="211"/>
      <c r="H119" s="211"/>
      <c r="I119" s="211"/>
      <c r="J119" s="211"/>
      <c r="K119" s="211"/>
      <c r="L119" s="211"/>
      <c r="M119" s="211"/>
      <c r="N119" s="211"/>
      <c r="O119" s="211"/>
      <c r="P119" s="211"/>
      <c r="Q119" s="211"/>
    </row>
    <row r="120" spans="2:17" ht="15" customHeight="1" x14ac:dyDescent="0.35">
      <c r="B120" s="211"/>
      <c r="C120" s="211"/>
      <c r="D120" s="211"/>
      <c r="E120" s="211"/>
      <c r="F120" s="211"/>
      <c r="G120" s="211"/>
      <c r="H120" s="211"/>
      <c r="I120" s="211"/>
      <c r="J120" s="211"/>
      <c r="K120" s="211"/>
      <c r="L120" s="211"/>
      <c r="M120" s="211"/>
      <c r="N120" s="211"/>
      <c r="O120" s="211"/>
      <c r="P120" s="211"/>
      <c r="Q120" s="211"/>
    </row>
    <row r="121" spans="2:17" ht="15" customHeight="1" x14ac:dyDescent="0.35">
      <c r="B121" s="211"/>
      <c r="C121" s="211"/>
      <c r="D121" s="211"/>
      <c r="E121" s="211"/>
      <c r="F121" s="211"/>
      <c r="G121" s="211"/>
      <c r="H121" s="211"/>
      <c r="I121" s="211"/>
      <c r="J121" s="211"/>
      <c r="K121" s="211"/>
      <c r="L121" s="211"/>
      <c r="M121" s="211"/>
      <c r="N121" s="211"/>
      <c r="O121" s="211"/>
      <c r="P121" s="211"/>
      <c r="Q121" s="211"/>
    </row>
    <row r="122" spans="2:17" ht="15" customHeight="1" x14ac:dyDescent="0.35">
      <c r="B122" s="211"/>
      <c r="C122" s="211"/>
      <c r="D122" s="211"/>
      <c r="E122" s="211"/>
      <c r="F122" s="211"/>
      <c r="G122" s="211"/>
      <c r="H122" s="211"/>
      <c r="I122" s="211"/>
      <c r="J122" s="211"/>
      <c r="K122" s="211"/>
      <c r="L122" s="211"/>
      <c r="M122" s="211"/>
      <c r="N122" s="211"/>
      <c r="O122" s="211"/>
      <c r="P122" s="211"/>
      <c r="Q122" s="211"/>
    </row>
    <row r="123" spans="2:17" ht="15" customHeight="1" x14ac:dyDescent="0.35">
      <c r="B123" s="211"/>
      <c r="C123" s="211"/>
      <c r="D123" s="211"/>
      <c r="E123" s="211"/>
      <c r="F123" s="211"/>
      <c r="G123" s="211"/>
      <c r="H123" s="211"/>
      <c r="I123" s="211"/>
      <c r="J123" s="211"/>
      <c r="K123" s="211"/>
      <c r="L123" s="211"/>
      <c r="M123" s="211"/>
      <c r="N123" s="211"/>
      <c r="O123" s="211"/>
      <c r="P123" s="211"/>
      <c r="Q123" s="211"/>
    </row>
    <row r="124" spans="2:17" ht="15" customHeight="1" x14ac:dyDescent="0.35">
      <c r="B124" s="211"/>
      <c r="C124" s="211"/>
      <c r="D124" s="211"/>
      <c r="E124" s="211"/>
      <c r="F124" s="211"/>
      <c r="G124" s="211"/>
      <c r="H124" s="211"/>
      <c r="I124" s="211"/>
      <c r="J124" s="211"/>
      <c r="K124" s="211"/>
      <c r="L124" s="211"/>
      <c r="M124" s="211"/>
      <c r="N124" s="211"/>
      <c r="O124" s="211"/>
      <c r="P124" s="211"/>
      <c r="Q124" s="211"/>
    </row>
    <row r="125" spans="2:17" ht="15" customHeight="1" x14ac:dyDescent="0.35">
      <c r="B125" s="211"/>
      <c r="C125" s="211"/>
      <c r="D125" s="211"/>
      <c r="E125" s="211"/>
      <c r="F125" s="211"/>
      <c r="G125" s="211"/>
      <c r="H125" s="211"/>
      <c r="I125" s="211"/>
      <c r="J125" s="211"/>
      <c r="K125" s="211"/>
      <c r="L125" s="211"/>
      <c r="M125" s="211"/>
      <c r="N125" s="211"/>
      <c r="O125" s="211"/>
      <c r="P125" s="211"/>
      <c r="Q125" s="211"/>
    </row>
    <row r="126" spans="2:17" ht="15" customHeight="1" x14ac:dyDescent="0.35">
      <c r="B126" s="211"/>
      <c r="C126" s="211"/>
      <c r="D126" s="211"/>
      <c r="E126" s="211"/>
      <c r="F126" s="211"/>
      <c r="G126" s="211"/>
      <c r="H126" s="211"/>
      <c r="I126" s="211"/>
      <c r="J126" s="211"/>
      <c r="K126" s="211"/>
      <c r="L126" s="211"/>
      <c r="M126" s="211"/>
      <c r="N126" s="211"/>
      <c r="O126" s="211"/>
      <c r="P126" s="211"/>
      <c r="Q126" s="211"/>
    </row>
    <row r="127" spans="2:17" ht="15" customHeight="1" x14ac:dyDescent="0.35">
      <c r="B127" s="219" t="s">
        <v>40</v>
      </c>
      <c r="C127" s="211"/>
      <c r="D127" s="211"/>
      <c r="E127" s="211"/>
      <c r="F127" s="211"/>
      <c r="G127" s="211"/>
      <c r="H127" s="211"/>
      <c r="I127" s="211"/>
      <c r="J127" s="211"/>
      <c r="K127" s="211"/>
      <c r="L127" s="211"/>
      <c r="M127" s="211"/>
      <c r="N127" s="211"/>
      <c r="O127" s="211"/>
      <c r="P127" s="211"/>
      <c r="Q127" s="211"/>
    </row>
    <row r="128" spans="2:17" ht="15" customHeight="1" x14ac:dyDescent="0.35">
      <c r="B128" s="211"/>
      <c r="C128" s="211"/>
      <c r="D128" s="211"/>
      <c r="E128" s="211"/>
      <c r="F128" s="211"/>
      <c r="G128" s="211"/>
      <c r="H128" s="211"/>
      <c r="I128" s="211"/>
      <c r="J128" s="211"/>
      <c r="K128" s="211"/>
      <c r="L128" s="211"/>
      <c r="M128" s="211"/>
      <c r="N128" s="211"/>
      <c r="O128" s="211"/>
      <c r="P128" s="211"/>
      <c r="Q128" s="211"/>
    </row>
    <row r="129" ht="15" customHeight="1" x14ac:dyDescent="0.25"/>
  </sheetData>
  <mergeCells count="3">
    <mergeCell ref="B9:Q9"/>
    <mergeCell ref="B14:Q14"/>
    <mergeCell ref="B60:Q6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V106"/>
  <sheetViews>
    <sheetView showGridLines="0" tabSelected="1" showOutlineSymbols="0" zoomScale="90" zoomScaleNormal="90" zoomScaleSheetLayoutView="100" workbookViewId="0">
      <selection activeCell="D17" sqref="D17"/>
    </sheetView>
  </sheetViews>
  <sheetFormatPr defaultColWidth="0" defaultRowHeight="18" customHeight="1" x14ac:dyDescent="0.25"/>
  <cols>
    <col min="1" max="1" width="2.54296875" style="3" customWidth="1"/>
    <col min="2" max="2" width="30.81640625" style="3" customWidth="1"/>
    <col min="3" max="3" width="32.453125" style="3" customWidth="1"/>
    <col min="4" max="6" width="19.54296875" style="3" customWidth="1"/>
    <col min="7" max="7" width="13.453125" style="3" customWidth="1"/>
    <col min="8" max="8" width="18.54296875" style="3" customWidth="1"/>
    <col min="9" max="9" width="6.453125" style="3" customWidth="1"/>
    <col min="10" max="10" width="13.81640625" style="3" customWidth="1"/>
    <col min="11" max="11" width="3.1796875" style="3" customWidth="1"/>
    <col min="12" max="12" width="8" style="3" hidden="1" customWidth="1"/>
    <col min="13" max="13" width="6.81640625" style="4" hidden="1" customWidth="1"/>
    <col min="14" max="14" width="9.1796875" style="3" hidden="1" customWidth="1"/>
    <col min="15" max="19" width="11.1796875" style="3" hidden="1" customWidth="1"/>
    <col min="20" max="22" width="0" style="3" hidden="1" customWidth="1"/>
    <col min="23" max="16384" width="9.1796875" style="3" hidden="1"/>
  </cols>
  <sheetData>
    <row r="1" spans="2:13" ht="18" customHeight="1" thickBot="1" x14ac:dyDescent="0.3"/>
    <row r="2" spans="2:13" ht="18" customHeight="1" x14ac:dyDescent="0.35">
      <c r="B2" s="71"/>
      <c r="C2" s="72"/>
      <c r="D2" s="72"/>
      <c r="E2" s="72"/>
      <c r="F2" s="72"/>
      <c r="G2" s="72"/>
      <c r="H2" s="72"/>
      <c r="I2" s="62"/>
      <c r="J2" s="63"/>
    </row>
    <row r="3" spans="2:13" ht="18.5" x14ac:dyDescent="0.45">
      <c r="B3" s="73" t="s">
        <v>41</v>
      </c>
      <c r="C3" s="74"/>
      <c r="D3" s="74"/>
      <c r="E3" s="74"/>
      <c r="F3" s="74"/>
      <c r="G3" s="74"/>
      <c r="H3" s="74"/>
      <c r="I3" s="45"/>
      <c r="J3" s="64"/>
    </row>
    <row r="4" spans="2:13" ht="18.5" x14ac:dyDescent="0.45">
      <c r="B4" s="73" t="s">
        <v>42</v>
      </c>
      <c r="C4" s="74"/>
      <c r="D4" s="74"/>
      <c r="E4" s="74"/>
      <c r="F4" s="74"/>
      <c r="G4" s="74"/>
      <c r="H4" s="74"/>
      <c r="I4" s="45"/>
      <c r="J4" s="64"/>
    </row>
    <row r="5" spans="2:13" ht="18.5" x14ac:dyDescent="0.45">
      <c r="B5" s="75" t="s">
        <v>43</v>
      </c>
      <c r="C5" s="74"/>
      <c r="D5" s="74"/>
      <c r="E5" s="74"/>
      <c r="F5" s="74"/>
      <c r="G5" s="74"/>
      <c r="H5" s="74"/>
      <c r="I5" s="45"/>
      <c r="J5" s="64"/>
      <c r="M5" s="3"/>
    </row>
    <row r="6" spans="2:13" ht="18" customHeight="1" x14ac:dyDescent="0.35">
      <c r="B6" s="76"/>
      <c r="C6" s="74"/>
      <c r="D6" s="74"/>
      <c r="E6" s="74"/>
      <c r="F6" s="74"/>
      <c r="G6" s="74"/>
      <c r="H6" s="74"/>
      <c r="I6" s="45"/>
      <c r="J6" s="64"/>
      <c r="M6" s="3"/>
    </row>
    <row r="7" spans="2:13" ht="18" customHeight="1" x14ac:dyDescent="0.35">
      <c r="B7" s="77" t="s">
        <v>44</v>
      </c>
      <c r="C7" s="78"/>
      <c r="D7" s="79"/>
      <c r="E7" s="74"/>
      <c r="F7" s="74"/>
      <c r="G7" s="74"/>
      <c r="H7" s="74"/>
      <c r="I7" s="45"/>
      <c r="J7" s="64"/>
      <c r="M7" s="3"/>
    </row>
    <row r="8" spans="2:13" ht="18" customHeight="1" thickBot="1" x14ac:dyDescent="0.4">
      <c r="B8" s="80"/>
      <c r="C8" s="81"/>
      <c r="D8" s="81"/>
      <c r="E8" s="81"/>
      <c r="F8" s="81"/>
      <c r="G8" s="81"/>
      <c r="H8" s="81"/>
      <c r="I8" s="65"/>
      <c r="J8" s="66"/>
      <c r="M8" s="3"/>
    </row>
    <row r="9" spans="2:13" ht="18" customHeight="1" thickBot="1" x14ac:dyDescent="0.4">
      <c r="B9" s="82"/>
      <c r="C9" s="83"/>
      <c r="D9" s="83"/>
      <c r="E9" s="84"/>
      <c r="F9" s="83"/>
      <c r="G9" s="83"/>
      <c r="H9" s="83"/>
      <c r="I9" s="5"/>
      <c r="M9" s="3"/>
    </row>
    <row r="10" spans="2:13" ht="18" customHeight="1" x14ac:dyDescent="0.35">
      <c r="B10" s="88" t="s">
        <v>45</v>
      </c>
      <c r="C10" s="72"/>
      <c r="D10" s="72"/>
      <c r="E10" s="72"/>
      <c r="F10" s="72"/>
      <c r="G10" s="72"/>
      <c r="H10" s="72"/>
      <c r="I10" s="56"/>
      <c r="J10" s="57"/>
      <c r="M10" s="3"/>
    </row>
    <row r="11" spans="2:13" ht="14.5" x14ac:dyDescent="0.35">
      <c r="B11" s="89" t="s">
        <v>46</v>
      </c>
      <c r="C11" s="90" t="s">
        <v>47</v>
      </c>
      <c r="D11" s="230"/>
      <c r="E11" s="231"/>
      <c r="F11" s="231"/>
      <c r="G11" s="232"/>
      <c r="H11" s="74"/>
      <c r="I11" s="58"/>
      <c r="J11" s="59"/>
      <c r="M11" s="3"/>
    </row>
    <row r="12" spans="2:13" ht="18" customHeight="1" x14ac:dyDescent="0.35">
      <c r="B12" s="76"/>
      <c r="C12" s="74"/>
      <c r="D12" s="74"/>
      <c r="E12" s="74"/>
      <c r="F12" s="74"/>
      <c r="G12" s="74"/>
      <c r="H12" s="74"/>
      <c r="I12" s="58"/>
      <c r="J12" s="59"/>
      <c r="M12" s="3"/>
    </row>
    <row r="13" spans="2:13" ht="18" customHeight="1" x14ac:dyDescent="0.35">
      <c r="B13" s="76"/>
      <c r="C13" s="91" t="s">
        <v>48</v>
      </c>
      <c r="D13" s="92">
        <v>1000</v>
      </c>
      <c r="E13" s="85" t="s">
        <v>49</v>
      </c>
      <c r="F13" s="74"/>
      <c r="G13" s="74"/>
      <c r="H13" s="74"/>
      <c r="I13" s="58"/>
      <c r="J13" s="59"/>
      <c r="M13" s="3"/>
    </row>
    <row r="14" spans="2:13" ht="18" customHeight="1" x14ac:dyDescent="0.35">
      <c r="B14" s="76"/>
      <c r="C14" s="91"/>
      <c r="D14" s="74"/>
      <c r="E14" s="74"/>
      <c r="F14" s="74"/>
      <c r="G14" s="74"/>
      <c r="H14" s="74"/>
      <c r="I14" s="58"/>
      <c r="J14" s="59"/>
      <c r="M14" s="3"/>
    </row>
    <row r="15" spans="2:13" ht="18" customHeight="1" x14ac:dyDescent="0.35">
      <c r="B15" s="76"/>
      <c r="C15" s="91"/>
      <c r="D15" s="220">
        <v>2025</v>
      </c>
      <c r="E15" s="93">
        <f>D15-1</f>
        <v>2024</v>
      </c>
      <c r="F15" s="93">
        <f>E15-1</f>
        <v>2023</v>
      </c>
      <c r="G15" s="74"/>
      <c r="H15" s="74"/>
      <c r="I15" s="58"/>
      <c r="J15" s="59"/>
      <c r="M15" s="3"/>
    </row>
    <row r="16" spans="2:13" ht="18" customHeight="1" thickBot="1" x14ac:dyDescent="0.4">
      <c r="B16" s="80"/>
      <c r="C16" s="94" t="s">
        <v>50</v>
      </c>
      <c r="D16" s="95" t="s">
        <v>51</v>
      </c>
      <c r="E16" s="96" t="str">
        <f>+D16</f>
        <v>EUR</v>
      </c>
      <c r="F16" s="96" t="str">
        <f>+E16</f>
        <v>EUR</v>
      </c>
      <c r="G16" s="86" t="s">
        <v>52</v>
      </c>
      <c r="H16" s="87"/>
      <c r="I16" s="60"/>
      <c r="J16" s="61"/>
      <c r="M16" s="3"/>
    </row>
    <row r="17" spans="2:13" ht="18" customHeight="1" x14ac:dyDescent="0.35">
      <c r="B17" s="97" t="s">
        <v>53</v>
      </c>
      <c r="C17" s="98"/>
      <c r="D17" s="99"/>
      <c r="E17" s="99"/>
      <c r="F17" s="99"/>
      <c r="G17" s="100"/>
      <c r="H17" s="100"/>
      <c r="J17" s="6"/>
      <c r="M17" s="3"/>
    </row>
    <row r="18" spans="2:13" ht="18" customHeight="1" x14ac:dyDescent="0.35">
      <c r="B18" s="101" t="s">
        <v>54</v>
      </c>
      <c r="C18" s="98"/>
      <c r="D18" s="102"/>
      <c r="E18" s="102"/>
      <c r="F18" s="102"/>
      <c r="G18" s="100"/>
      <c r="H18" s="100"/>
      <c r="J18" s="6"/>
      <c r="M18" s="3"/>
    </row>
    <row r="19" spans="2:13" ht="18" customHeight="1" x14ac:dyDescent="0.35">
      <c r="B19" s="103" t="s">
        <v>55</v>
      </c>
      <c r="C19" s="104"/>
      <c r="D19" s="105"/>
      <c r="E19" s="105"/>
      <c r="F19" s="105"/>
      <c r="G19" s="106" t="s">
        <v>56</v>
      </c>
      <c r="H19" s="100"/>
      <c r="J19" s="6"/>
    </row>
    <row r="20" spans="2:13" ht="18" customHeight="1" x14ac:dyDescent="0.35">
      <c r="B20" s="107" t="s">
        <v>57</v>
      </c>
      <c r="C20" s="100"/>
      <c r="D20" s="108">
        <f>+TotaalVermogenN-VasteActivaN-LiquideMiddelenN</f>
        <v>0</v>
      </c>
      <c r="E20" s="108">
        <f>+TotaalVermogenNmin1-VasteActivaNmin1-LiquideMiddelenNmin1</f>
        <v>0</v>
      </c>
      <c r="F20" s="108">
        <f>+TotaalVermogenNmin2-VasteActivaNmin2-LiquideMiddelenNmin2</f>
        <v>0</v>
      </c>
      <c r="G20" s="106"/>
      <c r="H20" s="100"/>
      <c r="J20" s="6"/>
    </row>
    <row r="21" spans="2:13" ht="18" customHeight="1" x14ac:dyDescent="0.35">
      <c r="B21" s="103" t="s">
        <v>58</v>
      </c>
      <c r="C21" s="104"/>
      <c r="D21" s="105"/>
      <c r="E21" s="105"/>
      <c r="F21" s="105"/>
      <c r="G21" s="109"/>
      <c r="H21" s="100"/>
      <c r="J21" s="6"/>
    </row>
    <row r="22" spans="2:13" ht="18" customHeight="1" x14ac:dyDescent="0.35">
      <c r="B22" s="110"/>
      <c r="C22" s="111" t="s">
        <v>59</v>
      </c>
      <c r="D22" s="102">
        <f>+LiquideMiddelenN+D20</f>
        <v>0</v>
      </c>
      <c r="E22" s="102">
        <f>+LiquideMiddelenNmin1+E20</f>
        <v>0</v>
      </c>
      <c r="F22" s="102">
        <f>TotaalVermogenNmin2-VasteActivaNmin2</f>
        <v>0</v>
      </c>
      <c r="G22" s="109"/>
      <c r="H22" s="100"/>
      <c r="J22" s="6"/>
    </row>
    <row r="23" spans="2:13" ht="18" customHeight="1" x14ac:dyDescent="0.35">
      <c r="B23" s="112"/>
      <c r="C23" s="113" t="s">
        <v>60</v>
      </c>
      <c r="D23" s="102">
        <f>+VlottendeActivaN+VasteActivaN</f>
        <v>0</v>
      </c>
      <c r="E23" s="102">
        <f>+VlottendeActivaNmin1+VasteActivaNmin1</f>
        <v>0</v>
      </c>
      <c r="F23" s="102">
        <f>+VlottendeActivaNmin2+VasteActivaNmin2</f>
        <v>0</v>
      </c>
      <c r="G23" s="114"/>
      <c r="H23" s="100"/>
      <c r="J23" s="6"/>
    </row>
    <row r="24" spans="2:13" ht="18" customHeight="1" x14ac:dyDescent="0.35">
      <c r="B24" s="101" t="s">
        <v>61</v>
      </c>
      <c r="C24" s="98"/>
      <c r="D24" s="102"/>
      <c r="E24" s="102"/>
      <c r="F24" s="102"/>
      <c r="G24" s="109"/>
      <c r="H24" s="100"/>
      <c r="J24" s="6"/>
    </row>
    <row r="25" spans="2:13" ht="18" customHeight="1" x14ac:dyDescent="0.35">
      <c r="B25" s="103" t="s">
        <v>62</v>
      </c>
      <c r="C25" s="104"/>
      <c r="D25" s="105"/>
      <c r="E25" s="105"/>
      <c r="F25" s="105"/>
      <c r="G25" s="106" t="s">
        <v>63</v>
      </c>
      <c r="H25" s="100"/>
      <c r="J25" s="6"/>
    </row>
    <row r="26" spans="2:13" ht="18" customHeight="1" x14ac:dyDescent="0.35">
      <c r="B26" s="115" t="s">
        <v>64</v>
      </c>
      <c r="C26" s="104"/>
      <c r="D26" s="105"/>
      <c r="E26" s="105"/>
      <c r="F26" s="105"/>
      <c r="G26" s="106" t="s">
        <v>65</v>
      </c>
      <c r="H26" s="100"/>
      <c r="J26" s="6"/>
    </row>
    <row r="27" spans="2:13" ht="18" customHeight="1" x14ac:dyDescent="0.35">
      <c r="B27" s="107" t="s">
        <v>66</v>
      </c>
      <c r="C27" s="100"/>
      <c r="D27" s="102">
        <f>TotaalVermogenN-EigenVermogenN-VreemdVermogenLangN</f>
        <v>0</v>
      </c>
      <c r="E27" s="102">
        <f>TotaalVermogenNmin1-EigenVermogenNmin1-VreemdVermogenLangNmin1</f>
        <v>0</v>
      </c>
      <c r="F27" s="102">
        <f>TotaalVermogenNmin2-EigenVermogenNmin2-VreemdVermogenLangNmin2</f>
        <v>0</v>
      </c>
      <c r="G27" s="100"/>
      <c r="H27" s="100"/>
      <c r="J27" s="6"/>
    </row>
    <row r="28" spans="2:13" ht="18" customHeight="1" x14ac:dyDescent="0.35">
      <c r="B28" s="116"/>
      <c r="C28" s="117" t="s">
        <v>67</v>
      </c>
      <c r="D28" s="102">
        <f>TotaalVermogenN-EigenVermogenN</f>
        <v>0</v>
      </c>
      <c r="E28" s="102">
        <f>TotaalVermogenNmin1-EigenVermogenNmin1</f>
        <v>0</v>
      </c>
      <c r="F28" s="102">
        <f>TotaalVermogenNmin2-EigenVermogenNmin2</f>
        <v>0</v>
      </c>
      <c r="G28" s="118"/>
      <c r="H28" s="100"/>
      <c r="J28" s="6"/>
    </row>
    <row r="29" spans="2:13" ht="18" customHeight="1" x14ac:dyDescent="0.35">
      <c r="B29" s="112"/>
      <c r="C29" s="113" t="s">
        <v>68</v>
      </c>
      <c r="D29" s="102">
        <f>SUM(D25:D27)</f>
        <v>0</v>
      </c>
      <c r="E29" s="102">
        <f>SUM(E25:E27)</f>
        <v>0</v>
      </c>
      <c r="F29" s="102">
        <f>SUM(F25:F27)</f>
        <v>0</v>
      </c>
      <c r="G29" s="118"/>
      <c r="H29" s="100"/>
      <c r="J29" s="6"/>
    </row>
    <row r="30" spans="2:13" ht="18" customHeight="1" x14ac:dyDescent="0.35">
      <c r="B30" s="119" t="s">
        <v>69</v>
      </c>
      <c r="C30" s="104"/>
      <c r="D30" s="102"/>
      <c r="E30" s="102"/>
      <c r="F30" s="102"/>
      <c r="G30" s="100"/>
      <c r="H30" s="100"/>
      <c r="J30" s="6"/>
    </row>
    <row r="31" spans="2:13" ht="18" customHeight="1" thickBot="1" x14ac:dyDescent="0.4">
      <c r="B31" s="120" t="s">
        <v>70</v>
      </c>
      <c r="C31" s="121"/>
      <c r="D31" s="122"/>
      <c r="E31" s="122"/>
      <c r="F31" s="122"/>
      <c r="G31" s="123"/>
      <c r="H31" s="123"/>
      <c r="I31" s="8"/>
      <c r="J31" s="9"/>
    </row>
    <row r="32" spans="2:13" ht="18" customHeight="1" thickBot="1" x14ac:dyDescent="0.4">
      <c r="B32" s="124"/>
      <c r="C32" s="100"/>
      <c r="D32" s="100"/>
      <c r="E32" s="100"/>
      <c r="F32" s="100"/>
      <c r="G32" s="100"/>
      <c r="H32" s="100"/>
      <c r="J32" s="100"/>
    </row>
    <row r="33" spans="1:13" ht="15" thickBot="1" x14ac:dyDescent="0.4">
      <c r="B33" s="125" t="s">
        <v>71</v>
      </c>
      <c r="C33" s="126"/>
      <c r="D33" s="127">
        <f>D15</f>
        <v>2025</v>
      </c>
      <c r="E33" s="127">
        <f>E15</f>
        <v>2024</v>
      </c>
      <c r="F33" s="127">
        <f>F15</f>
        <v>2023</v>
      </c>
      <c r="G33" s="127" t="s">
        <v>72</v>
      </c>
      <c r="H33" s="128" t="s">
        <v>73</v>
      </c>
      <c r="I33" s="5"/>
      <c r="J33" s="201" t="s">
        <v>74</v>
      </c>
    </row>
    <row r="34" spans="1:13" ht="18" customHeight="1" x14ac:dyDescent="0.35">
      <c r="B34" s="129"/>
      <c r="C34" s="130"/>
      <c r="D34" s="131"/>
      <c r="E34" s="131"/>
      <c r="F34" s="131"/>
      <c r="G34" s="132"/>
      <c r="H34" s="133"/>
      <c r="I34" s="5"/>
      <c r="J34" s="159"/>
    </row>
    <row r="35" spans="1:13" ht="18" customHeight="1" x14ac:dyDescent="0.35">
      <c r="B35" s="134"/>
      <c r="C35" s="135" t="s">
        <v>75</v>
      </c>
      <c r="D35" s="136">
        <f>WeegfactorjaarN</f>
        <v>4</v>
      </c>
      <c r="E35" s="136">
        <f>WeegfactorjaarNmin1</f>
        <v>2</v>
      </c>
      <c r="F35" s="136">
        <f>WeegfactorjaarNmin2</f>
        <v>1</v>
      </c>
      <c r="G35" s="137"/>
      <c r="H35" s="138"/>
      <c r="I35" s="5"/>
      <c r="J35" s="159"/>
    </row>
    <row r="36" spans="1:13" s="10" customFormat="1" ht="18" customHeight="1" thickBot="1" x14ac:dyDescent="0.4">
      <c r="A36" s="3"/>
      <c r="B36" s="134"/>
      <c r="C36" s="139"/>
      <c r="D36" s="140"/>
      <c r="E36" s="141"/>
      <c r="F36" s="141"/>
      <c r="G36" s="142"/>
      <c r="H36" s="143"/>
      <c r="I36" s="5"/>
      <c r="J36" s="159"/>
      <c r="M36" s="11"/>
    </row>
    <row r="37" spans="1:13" s="10" customFormat="1" ht="18" customHeight="1" x14ac:dyDescent="0.35">
      <c r="A37" s="3"/>
      <c r="B37" s="144" t="s">
        <v>76</v>
      </c>
      <c r="C37" s="135" t="s">
        <v>77</v>
      </c>
      <c r="D37" s="145">
        <f>IF(TotaalVermogenN=0,0,EigenVermogenN/TotaalVermogenN)</f>
        <v>0</v>
      </c>
      <c r="E37" s="145">
        <f>IF(TotaalVermogenNmin1=0,0,EigenVermogenNmin1/TotaalVermogenNmin1)</f>
        <v>0</v>
      </c>
      <c r="F37" s="145">
        <f>IF(TotaalVermogenNmin2=0,0,EigenVermogenNmin2/TotaalVermogenNmin2)</f>
        <v>0</v>
      </c>
      <c r="G37" s="146">
        <f>C48</f>
        <v>0.2</v>
      </c>
      <c r="H37" s="147">
        <f>(((SolvabiliteitN*D35)+(SolvabiliteitNmin1*E35)+(SolvabiliteitNmin2*F35))/7)</f>
        <v>0</v>
      </c>
      <c r="I37" s="3"/>
      <c r="J37" s="202" t="str">
        <f>IF(TotaalVermogenN=0,"",IF(SolvabiliteitGemiddeld&gt;=G48,G49,IF(AND(E48&lt;SolvabiliteitGemiddeld,SolvabiliteitGemiddeld&lt;G48),ROUND(1+((SolvabiliteitGemiddeld-E48)*((G49-E49)/(G48-E48))),2),IF(SolvabiliteitGemiddeld=E48,1,0))))</f>
        <v/>
      </c>
      <c r="M37" s="11"/>
    </row>
    <row r="38" spans="1:13" s="10" customFormat="1" ht="18" customHeight="1" x14ac:dyDescent="0.35">
      <c r="A38" s="3"/>
      <c r="B38" s="144" t="s">
        <v>78</v>
      </c>
      <c r="C38" s="135" t="s">
        <v>79</v>
      </c>
      <c r="D38" s="145">
        <f>IF(TotaalVermogenN=0,0,NettoResultaatN/TotaalVermogenN)</f>
        <v>0</v>
      </c>
      <c r="E38" s="145">
        <f>IF(TotaalVermogenNmin1=0,0,NettoResultaatNmin1/TotaalVermogenNmin1)</f>
        <v>0</v>
      </c>
      <c r="F38" s="145">
        <f>IF(TotaalVermogenNmin2=0,0,NettoResultaatNmin2/TotaalVermogenNmin2)</f>
        <v>0</v>
      </c>
      <c r="G38" s="148">
        <f>E50</f>
        <v>0</v>
      </c>
      <c r="H38" s="147">
        <f>(((RentabiliteitNmin2*F35)+(RentabiliteitNmin1*E35)+(RentabiliteitN*D35))/7)</f>
        <v>0</v>
      </c>
      <c r="I38" s="3"/>
      <c r="J38" s="203" t="str">
        <f>IF(NettoResultaatN="","",IF(SUM(D17:E31)=0,0,IF(RentabiliteitGemiddeld&gt;=G50,G51,IF(AND(E50&lt;RentabiliteitGemiddeld,RentabiliteitGemiddeld&lt;G50),ROUND(1+(((RentabiliteitGemiddeld-E50)/(G50-E50))*(G51-E51)),2),IF(RentabiliteitGemiddeld=E50,1,0)))))</f>
        <v/>
      </c>
      <c r="M38" s="11"/>
    </row>
    <row r="39" spans="1:13" s="10" customFormat="1" ht="18" customHeight="1" thickBot="1" x14ac:dyDescent="0.4">
      <c r="A39" s="3"/>
      <c r="B39" s="144" t="s">
        <v>80</v>
      </c>
      <c r="C39" s="135" t="s">
        <v>81</v>
      </c>
      <c r="D39" s="149">
        <f>IF(TotaalVermogenN=0,0,IF(VreemdVermogenKortN=0,G53,VlottendeActivaN/VreemdVermogenKortN))</f>
        <v>0</v>
      </c>
      <c r="E39" s="149">
        <f>IF(TotaalVermogenNmin1=0,0,IF(VreemdVermogenKortNmin1=0,G53,VlottendeActivaNmin1/VreemdVermogenKortNmin1))</f>
        <v>0</v>
      </c>
      <c r="F39" s="149">
        <f>IF(TotaalVermogenNmin2=0,0,IF(VreemdVermogenKortNmin2=0,G53,VlottendeActivaNmin2/VreemdVermogenKortNmin2))</f>
        <v>0</v>
      </c>
      <c r="G39" s="150">
        <f>E52</f>
        <v>1</v>
      </c>
      <c r="H39" s="151">
        <f>(((CurrentRatioNmin2*F35)+(CurrentRatioNmin1*E35)+(CurrentRatioN*D35))/7)</f>
        <v>0</v>
      </c>
      <c r="I39" s="3"/>
      <c r="J39" s="204" t="str">
        <f>IF(LiquideMiddelenN="","",IF(CurrentRatioGemiddeld&gt;=G52,G53,IF(AND(E52&lt;CurrentRatioGemiddeld,CurrentRatioGemiddeld&lt;G52),ROUND(1+(((CurrentRatioGemiddeld-E52)/(G52-E52))*(G53-E53)),2),IF(CurrentRatioGemiddeld=E52,1,0))))</f>
        <v/>
      </c>
      <c r="K39" s="221"/>
      <c r="M39" s="11"/>
    </row>
    <row r="40" spans="1:13" s="10" customFormat="1" ht="18" customHeight="1" thickBot="1" x14ac:dyDescent="0.4">
      <c r="A40" s="3"/>
      <c r="B40" s="152"/>
      <c r="C40" s="153"/>
      <c r="D40" s="154"/>
      <c r="E40" s="154"/>
      <c r="F40" s="154"/>
      <c r="G40" s="155"/>
      <c r="H40" s="154"/>
      <c r="I40" s="3"/>
      <c r="J40" s="159"/>
      <c r="K40" s="221"/>
      <c r="M40" s="11"/>
    </row>
    <row r="41" spans="1:13" s="10" customFormat="1" ht="18" customHeight="1" thickBot="1" x14ac:dyDescent="0.4">
      <c r="A41" s="3"/>
      <c r="B41" s="152"/>
      <c r="C41" s="153"/>
      <c r="D41" s="154"/>
      <c r="E41" s="154"/>
      <c r="F41" s="156"/>
      <c r="G41" s="155"/>
      <c r="H41" s="157" t="s">
        <v>82</v>
      </c>
      <c r="I41" s="3"/>
      <c r="J41" s="205">
        <f>SUM(J37:J39)</f>
        <v>0</v>
      </c>
      <c r="M41" s="11"/>
    </row>
    <row r="42" spans="1:13" s="10" customFormat="1" ht="18" customHeight="1" x14ac:dyDescent="0.35">
      <c r="A42" s="3"/>
      <c r="B42" s="158"/>
      <c r="C42" s="159"/>
      <c r="D42" s="100"/>
      <c r="E42" s="154"/>
      <c r="F42" s="154"/>
      <c r="G42" s="154"/>
      <c r="H42" s="154"/>
      <c r="I42" s="12"/>
      <c r="J42" s="3"/>
      <c r="M42" s="11"/>
    </row>
    <row r="43" spans="1:13" s="10" customFormat="1" ht="18" customHeight="1" thickBot="1" x14ac:dyDescent="0.4">
      <c r="A43" s="3"/>
      <c r="B43" s="158"/>
      <c r="C43" s="159"/>
      <c r="D43" s="100"/>
      <c r="E43" s="154"/>
      <c r="F43" s="154"/>
      <c r="G43" s="154"/>
      <c r="H43" s="154"/>
      <c r="I43" s="12"/>
      <c r="J43" s="3"/>
      <c r="M43" s="11"/>
    </row>
    <row r="44" spans="1:13" ht="18" customHeight="1" x14ac:dyDescent="0.35">
      <c r="B44" s="160" t="s">
        <v>83</v>
      </c>
      <c r="C44" s="161"/>
      <c r="D44" s="161"/>
      <c r="E44" s="161"/>
      <c r="F44" s="161"/>
      <c r="G44" s="161"/>
      <c r="H44" s="162"/>
      <c r="I44" s="13"/>
      <c r="J44" s="14"/>
    </row>
    <row r="45" spans="1:13" ht="18" customHeight="1" x14ac:dyDescent="0.35">
      <c r="B45" s="163"/>
      <c r="C45" s="164"/>
      <c r="D45" s="164"/>
      <c r="E45" s="164"/>
      <c r="F45" s="228" t="s">
        <v>84</v>
      </c>
      <c r="G45" s="228" t="s">
        <v>85</v>
      </c>
      <c r="H45" s="165"/>
      <c r="I45" s="15"/>
      <c r="J45" s="6"/>
    </row>
    <row r="46" spans="1:13" ht="18" customHeight="1" thickBot="1" x14ac:dyDescent="0.4">
      <c r="B46" s="166" t="s">
        <v>86</v>
      </c>
      <c r="C46" s="167" t="s">
        <v>87</v>
      </c>
      <c r="D46" s="167" t="s">
        <v>86</v>
      </c>
      <c r="E46" s="167" t="s">
        <v>72</v>
      </c>
      <c r="F46" s="229"/>
      <c r="G46" s="229"/>
      <c r="H46" s="168"/>
      <c r="I46" s="15"/>
      <c r="J46" s="6"/>
    </row>
    <row r="47" spans="1:13" ht="18" customHeight="1" thickBot="1" x14ac:dyDescent="0.4">
      <c r="B47" s="169" t="s">
        <v>20</v>
      </c>
      <c r="C47" s="100"/>
      <c r="D47" s="170"/>
      <c r="E47" s="100"/>
      <c r="F47" s="171"/>
      <c r="G47" s="171"/>
      <c r="H47" s="171"/>
      <c r="J47" s="6"/>
    </row>
    <row r="48" spans="1:13" ht="18" customHeight="1" x14ac:dyDescent="0.35">
      <c r="B48" s="172" t="s">
        <v>76</v>
      </c>
      <c r="C48" s="173">
        <f>+HULP!D15</f>
        <v>0.2</v>
      </c>
      <c r="D48" s="174" t="s">
        <v>88</v>
      </c>
      <c r="E48" s="175">
        <f>C48</f>
        <v>0.2</v>
      </c>
      <c r="F48" s="176" t="str">
        <f>E48*100&amp;"% - "&amp;G48*100&amp;"%"</f>
        <v>20% - 50%</v>
      </c>
      <c r="G48" s="177">
        <f>+HULP!E15</f>
        <v>0.5</v>
      </c>
      <c r="H48" s="178"/>
      <c r="I48" s="15"/>
      <c r="J48" s="6"/>
    </row>
    <row r="49" spans="2:10" ht="18" customHeight="1" x14ac:dyDescent="0.35">
      <c r="B49" s="179" t="s">
        <v>77</v>
      </c>
      <c r="C49" s="180"/>
      <c r="D49" s="181" t="s">
        <v>89</v>
      </c>
      <c r="E49" s="180">
        <v>1</v>
      </c>
      <c r="F49" s="180" t="str">
        <f>E49&amp;" tot "&amp;G49</f>
        <v>1 tot 4</v>
      </c>
      <c r="G49" s="182">
        <v>4</v>
      </c>
      <c r="H49" s="183"/>
      <c r="I49" s="15"/>
      <c r="J49" s="6"/>
    </row>
    <row r="50" spans="2:10" ht="18" customHeight="1" x14ac:dyDescent="0.35">
      <c r="B50" s="184" t="s">
        <v>78</v>
      </c>
      <c r="C50" s="185">
        <f>+HULP!D16</f>
        <v>0</v>
      </c>
      <c r="D50" s="186" t="s">
        <v>88</v>
      </c>
      <c r="E50" s="187">
        <f>C50</f>
        <v>0</v>
      </c>
      <c r="F50" s="188" t="str">
        <f>E50*100&amp;"% - "&amp;G50*100&amp;"%"</f>
        <v>0% - 10%</v>
      </c>
      <c r="G50" s="187">
        <f>+HULP!E16</f>
        <v>0.1</v>
      </c>
      <c r="H50" s="189"/>
      <c r="I50" s="15"/>
      <c r="J50" s="6"/>
    </row>
    <row r="51" spans="2:10" ht="18" customHeight="1" x14ac:dyDescent="0.35">
      <c r="B51" s="179" t="s">
        <v>90</v>
      </c>
      <c r="C51" s="180"/>
      <c r="D51" s="181" t="s">
        <v>89</v>
      </c>
      <c r="E51" s="180">
        <v>1</v>
      </c>
      <c r="F51" s="180" t="str">
        <f>E51&amp;" tot "&amp;G51</f>
        <v>1 tot 2</v>
      </c>
      <c r="G51" s="180">
        <v>2</v>
      </c>
      <c r="H51" s="183"/>
      <c r="I51" s="15"/>
      <c r="J51" s="6"/>
    </row>
    <row r="52" spans="2:10" ht="18" customHeight="1" x14ac:dyDescent="0.35">
      <c r="B52" s="184" t="s">
        <v>80</v>
      </c>
      <c r="C52" s="190">
        <f>+HULP!D17</f>
        <v>1</v>
      </c>
      <c r="D52" s="186" t="str">
        <f>D48</f>
        <v>Norm: &gt;=</v>
      </c>
      <c r="E52" s="188">
        <f>C52</f>
        <v>1</v>
      </c>
      <c r="F52" s="188" t="str">
        <f>E52&amp;" - "&amp;G52</f>
        <v>1 - 1,5</v>
      </c>
      <c r="G52" s="191">
        <f>+HULP!E17</f>
        <v>1.5</v>
      </c>
      <c r="H52" s="189"/>
      <c r="I52" s="15"/>
      <c r="J52" s="6"/>
    </row>
    <row r="53" spans="2:10" ht="18" customHeight="1" thickBot="1" x14ac:dyDescent="0.4">
      <c r="B53" s="192" t="s">
        <v>91</v>
      </c>
      <c r="C53" s="193"/>
      <c r="D53" s="194" t="s">
        <v>89</v>
      </c>
      <c r="E53" s="195">
        <v>1</v>
      </c>
      <c r="F53" s="195" t="str">
        <f>E53&amp;" tot "&amp;G53</f>
        <v>1 tot 3</v>
      </c>
      <c r="G53" s="195">
        <v>3</v>
      </c>
      <c r="H53" s="196"/>
      <c r="I53" s="15"/>
      <c r="J53" s="6"/>
    </row>
    <row r="54" spans="2:10" ht="18" customHeight="1" x14ac:dyDescent="0.35">
      <c r="B54" s="169"/>
      <c r="C54" s="100"/>
      <c r="D54" s="170"/>
      <c r="E54" s="100"/>
      <c r="F54" s="171"/>
      <c r="G54" s="171"/>
      <c r="H54" s="171"/>
      <c r="J54" s="6"/>
    </row>
    <row r="55" spans="2:10" ht="18" customHeight="1" x14ac:dyDescent="0.35">
      <c r="B55" s="197" t="s">
        <v>92</v>
      </c>
      <c r="C55" s="198"/>
      <c r="D55" s="100"/>
      <c r="E55" s="100"/>
      <c r="F55" s="100"/>
      <c r="G55" s="100"/>
      <c r="H55" s="100"/>
      <c r="J55" s="6"/>
    </row>
    <row r="56" spans="2:10" ht="18" customHeight="1" x14ac:dyDescent="0.35">
      <c r="B56" s="199" t="str">
        <f>"1) De inschrijver dient gemiddeld een waardering te verkrijgen van minimaal 4 punten, onder de volgende voorwaarden:"</f>
        <v>1) De inschrijver dient gemiddeld een waardering te verkrijgen van minimaal 4 punten, onder de volgende voorwaarden:</v>
      </c>
      <c r="C56" s="100"/>
      <c r="D56" s="100"/>
      <c r="E56" s="100"/>
      <c r="F56" s="100"/>
      <c r="G56" s="100"/>
      <c r="H56" s="100"/>
      <c r="J56" s="6"/>
    </row>
    <row r="57" spans="2:10" ht="17.149999999999999" customHeight="1" x14ac:dyDescent="0.35">
      <c r="B57" s="224" t="s">
        <v>93</v>
      </c>
      <c r="C57" s="225"/>
      <c r="D57" s="225"/>
      <c r="E57" s="225"/>
      <c r="F57" s="225"/>
      <c r="G57" s="225"/>
      <c r="H57" s="225"/>
      <c r="J57" s="6"/>
    </row>
    <row r="58" spans="2:10" ht="30" customHeight="1" x14ac:dyDescent="0.35">
      <c r="B58" s="226" t="str">
        <f>"● er dient een minimale score van 1 punt op rentabiliteit behaald te worden. Indien dit niet behaald wordt dan dient er ter compensatie
  minimaal een gemiddelde solvabiliteit van "&amp;G48*100-10&amp;"% gehaald te worden."</f>
        <v>● er dient een minimale score van 1 punt op rentabiliteit behaald te worden. Indien dit niet behaald wordt dan dient er ter compensatie
  minimaal een gemiddelde solvabiliteit van 40% gehaald te worden.</v>
      </c>
      <c r="C58" s="227"/>
      <c r="D58" s="227"/>
      <c r="E58" s="227"/>
      <c r="F58" s="227"/>
      <c r="G58" s="227"/>
      <c r="H58" s="227"/>
      <c r="J58" s="6"/>
    </row>
    <row r="59" spans="2:10" ht="18" customHeight="1" x14ac:dyDescent="0.35">
      <c r="B59" s="200"/>
      <c r="C59" s="100"/>
      <c r="D59" s="170"/>
      <c r="E59" s="100"/>
      <c r="F59" s="100"/>
      <c r="G59" s="100"/>
      <c r="H59" s="100"/>
      <c r="J59" s="6"/>
    </row>
    <row r="60" spans="2:10" ht="18" customHeight="1" x14ac:dyDescent="0.35">
      <c r="B60" s="197" t="s">
        <v>94</v>
      </c>
      <c r="C60" s="100"/>
      <c r="D60" s="170"/>
      <c r="E60" s="100"/>
      <c r="F60" s="100"/>
      <c r="G60" s="100"/>
      <c r="H60" s="100"/>
      <c r="J60" s="6"/>
    </row>
    <row r="61" spans="2:10" ht="18" customHeight="1" x14ac:dyDescent="0.35">
      <c r="B61" s="199" t="s">
        <v>95</v>
      </c>
      <c r="C61" s="100"/>
      <c r="D61" s="170"/>
      <c r="E61" s="100"/>
      <c r="F61" s="100"/>
      <c r="G61" s="100"/>
      <c r="H61" s="100"/>
      <c r="J61" s="6"/>
    </row>
    <row r="62" spans="2:10" ht="18" customHeight="1" x14ac:dyDescent="0.35">
      <c r="B62" s="169" t="str">
        <f>"           ●  jaar "&amp;F15&amp;" "&amp;F35&amp; "/"&amp;SUM(D35:F35)</f>
        <v xml:space="preserve">           ●  jaar 2023 1/7</v>
      </c>
      <c r="C62" s="100"/>
      <c r="D62" s="170"/>
      <c r="E62" s="100"/>
      <c r="F62" s="100"/>
      <c r="G62" s="100"/>
      <c r="H62" s="100"/>
      <c r="J62" s="6"/>
    </row>
    <row r="63" spans="2:10" ht="18" customHeight="1" x14ac:dyDescent="0.35">
      <c r="B63" s="169" t="str">
        <f>"           ●  jaar "&amp;E15&amp;" "&amp;E35&amp;"/"&amp;SUM(D35:F35)</f>
        <v xml:space="preserve">           ●  jaar 2024 2/7</v>
      </c>
      <c r="C63" s="100"/>
      <c r="D63" s="170"/>
      <c r="E63" s="100"/>
      <c r="F63" s="100"/>
      <c r="G63" s="100"/>
      <c r="H63" s="100"/>
      <c r="J63" s="6"/>
    </row>
    <row r="64" spans="2:10" ht="18" customHeight="1" x14ac:dyDescent="0.35">
      <c r="B64" s="169" t="str">
        <f>"           ●  jaar "&amp;D15&amp;" "&amp;D35&amp; "/"&amp;SUM(D35:F35)</f>
        <v xml:space="preserve">           ●  jaar 2025 4/7</v>
      </c>
      <c r="C64" s="100"/>
      <c r="D64" s="100"/>
      <c r="E64" s="100"/>
      <c r="F64" s="100"/>
      <c r="G64" s="100"/>
      <c r="H64" s="100"/>
      <c r="J64" s="6"/>
    </row>
    <row r="65" spans="2:10" ht="18" customHeight="1" x14ac:dyDescent="0.35">
      <c r="B65" s="169"/>
      <c r="C65" s="100"/>
      <c r="D65" s="100"/>
      <c r="E65" s="100"/>
      <c r="F65" s="100"/>
      <c r="G65" s="100"/>
      <c r="H65" s="100"/>
      <c r="J65" s="6"/>
    </row>
    <row r="66" spans="2:10" ht="18" customHeight="1" x14ac:dyDescent="0.35">
      <c r="B66" s="200" t="s">
        <v>96</v>
      </c>
      <c r="C66" s="100"/>
      <c r="D66" s="100"/>
      <c r="E66" s="100"/>
      <c r="F66" s="100"/>
      <c r="G66" s="100"/>
      <c r="H66" s="100"/>
      <c r="J66" s="6"/>
    </row>
    <row r="67" spans="2:10" ht="18" customHeight="1" thickBot="1" x14ac:dyDescent="0.3">
      <c r="B67" s="16"/>
      <c r="C67" s="8"/>
      <c r="D67" s="8"/>
      <c r="E67" s="8"/>
      <c r="F67" s="8"/>
      <c r="G67" s="8"/>
      <c r="H67" s="8"/>
      <c r="I67" s="8"/>
      <c r="J67" s="9"/>
    </row>
    <row r="74" spans="2:10" ht="18" hidden="1" customHeight="1" x14ac:dyDescent="0.25">
      <c r="D74" s="17"/>
      <c r="E74" s="17"/>
      <c r="F74" s="17"/>
    </row>
    <row r="75" spans="2:10" ht="18" hidden="1" customHeight="1" x14ac:dyDescent="0.25">
      <c r="F75" s="18"/>
    </row>
    <row r="78" spans="2:10" ht="18" hidden="1" customHeight="1" x14ac:dyDescent="0.25">
      <c r="B78" s="2"/>
    </row>
    <row r="106" spans="2:2" ht="18" hidden="1" customHeight="1" x14ac:dyDescent="0.25">
      <c r="B106" s="3" t="s">
        <v>40</v>
      </c>
    </row>
  </sheetData>
  <sheetProtection algorithmName="SHA-512" hashValue="deFR1H/GN97afQn3XLZFUJhUniI3BvBimBgCDUfJfjJA1izScu5dYLBa+1yd0uy4GQBCCXWMHAkyygVYFVx1Bw==" saltValue="BbLxqO5El8PynuwDL6Ngfw==" spinCount="100000" sheet="1" selectLockedCells="1"/>
  <mergeCells count="5">
    <mergeCell ref="B57:H57"/>
    <mergeCell ref="B58:H58"/>
    <mergeCell ref="G45:G46"/>
    <mergeCell ref="F45:F46"/>
    <mergeCell ref="D11:G11"/>
  </mergeCells>
  <pageMargins left="0.25" right="0.25" top="0.75" bottom="0.75" header="0.3" footer="0.3"/>
  <pageSetup paperSize="9" scale="65" fitToHeight="0"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7" stopIfTrue="1" id="{423EE364-5434-4472-973F-B3ABD2A076B2}">
            <xm:f>AND(HULP!$G$9&gt;=2,$J$41&gt;=4)</xm:f>
            <x14:dxf>
              <fill>
                <patternFill>
                  <bgColor indexed="11"/>
                </patternFill>
              </fill>
            </x14:dxf>
          </x14:cfRule>
          <x14:cfRule type="expression" priority="8" stopIfTrue="1" id="{94760823-8261-4205-9D46-9AFF4B1198E6}">
            <xm:f>OR(HULP!$G$9&lt;2,$J$41&lt;4)</xm:f>
            <x14:dxf>
              <fill>
                <patternFill>
                  <bgColor indexed="10"/>
                </patternFill>
              </fill>
            </x14:dxf>
          </x14:cfRule>
          <xm:sqref>J41</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HULP!$D$7:$D$9</xm:f>
          </x14:formula1>
          <xm:sqref>D15</xm:sqref>
        </x14:dataValidation>
        <x14:dataValidation type="list" allowBlank="1" showInputMessage="1" showErrorMessage="1" xr:uid="{00000000-0002-0000-0100-000001000000}">
          <x14:formula1>
            <xm:f>HULP!$H$7:$H$9</xm:f>
          </x14:formula1>
          <xm:sqref>D13</xm:sqref>
        </x14:dataValidation>
        <x14:dataValidation type="list" allowBlank="1" showInputMessage="1" showErrorMessage="1" xr:uid="{00000000-0002-0000-0100-000002000000}">
          <x14:formula1>
            <xm:f>HULP!$E$7:$E$9</xm:f>
          </x14:formula1>
          <xm:sqref>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22"/>
  <sheetViews>
    <sheetView showGridLines="0" workbookViewId="0">
      <selection activeCell="D8" sqref="D8"/>
    </sheetView>
  </sheetViews>
  <sheetFormatPr defaultColWidth="0" defaultRowHeight="13.5" zeroHeight="1" x14ac:dyDescent="0.25"/>
  <cols>
    <col min="1" max="1" width="3.453125" style="20" customWidth="1"/>
    <col min="2" max="2" width="17.54296875" style="20" customWidth="1"/>
    <col min="3" max="11" width="14.54296875" style="20" customWidth="1"/>
    <col min="12" max="13" width="9.1796875" style="20" customWidth="1"/>
    <col min="14" max="22" width="0" style="20" hidden="1" customWidth="1"/>
    <col min="23" max="16384" width="9.1796875" style="20" hidden="1"/>
  </cols>
  <sheetData>
    <row r="1" spans="2:22" x14ac:dyDescent="0.25"/>
    <row r="2" spans="2:22" ht="23" x14ac:dyDescent="0.45">
      <c r="B2" s="41" t="s">
        <v>97</v>
      </c>
      <c r="C2" s="4"/>
      <c r="D2" s="3"/>
      <c r="E2" s="3"/>
      <c r="F2" s="3"/>
      <c r="G2" s="3"/>
      <c r="H2" s="3"/>
      <c r="I2" s="3"/>
    </row>
    <row r="3" spans="2:22" x14ac:dyDescent="0.25">
      <c r="B3" s="21"/>
      <c r="C3" s="4"/>
      <c r="D3" s="3"/>
      <c r="E3" s="3"/>
      <c r="F3" s="3"/>
      <c r="G3" s="3"/>
      <c r="H3" s="3"/>
      <c r="I3" s="3"/>
    </row>
    <row r="4" spans="2:22" x14ac:dyDescent="0.25">
      <c r="B4" s="21"/>
      <c r="C4" s="4"/>
      <c r="D4" s="3"/>
      <c r="E4" s="3"/>
      <c r="F4" s="3"/>
      <c r="G4" s="3"/>
      <c r="H4" s="3"/>
      <c r="I4" s="3"/>
    </row>
    <row r="5" spans="2:22" ht="12.75" customHeight="1" x14ac:dyDescent="0.25">
      <c r="B5" s="46"/>
      <c r="C5" s="47" t="s">
        <v>98</v>
      </c>
      <c r="D5" s="47"/>
      <c r="E5" s="47"/>
      <c r="F5" s="47"/>
      <c r="G5" s="47"/>
      <c r="H5" s="47"/>
      <c r="I5" s="48"/>
      <c r="N5" s="22"/>
      <c r="O5" s="22"/>
      <c r="P5" s="22"/>
      <c r="Q5" s="22"/>
      <c r="R5" s="22"/>
      <c r="S5" s="22"/>
      <c r="T5" s="22"/>
      <c r="U5" s="22"/>
      <c r="V5" s="22"/>
    </row>
    <row r="6" spans="2:22" x14ac:dyDescent="0.25">
      <c r="B6" s="49" t="s">
        <v>99</v>
      </c>
      <c r="C6" s="50" t="s">
        <v>100</v>
      </c>
      <c r="D6" s="50" t="s">
        <v>99</v>
      </c>
      <c r="E6" s="50" t="s">
        <v>101</v>
      </c>
      <c r="F6" s="50"/>
      <c r="G6" s="50" t="s">
        <v>102</v>
      </c>
      <c r="H6" s="50" t="s">
        <v>103</v>
      </c>
      <c r="I6" s="51" t="s">
        <v>104</v>
      </c>
      <c r="M6" s="22"/>
      <c r="N6" s="22"/>
      <c r="O6" s="22"/>
      <c r="P6" s="22"/>
      <c r="Q6" s="22"/>
      <c r="R6" s="22"/>
      <c r="S6" s="22"/>
      <c r="T6" s="22"/>
      <c r="U6" s="22"/>
      <c r="V6" s="22"/>
    </row>
    <row r="7" spans="2:22" x14ac:dyDescent="0.25">
      <c r="B7" s="23" t="s">
        <v>105</v>
      </c>
      <c r="C7" s="24">
        <v>4</v>
      </c>
      <c r="D7" s="25">
        <v>2025</v>
      </c>
      <c r="E7" s="26" t="s">
        <v>51</v>
      </c>
      <c r="F7" s="27"/>
      <c r="G7" s="222">
        <f>IF(Kengetallen!J37&gt;=1,1,0)</f>
        <v>1</v>
      </c>
      <c r="H7" s="28">
        <v>1</v>
      </c>
      <c r="I7" s="19">
        <v>1000000</v>
      </c>
      <c r="M7" s="22"/>
      <c r="N7" s="22"/>
      <c r="O7" s="22"/>
      <c r="P7" s="22"/>
      <c r="Q7" s="22"/>
      <c r="R7" s="22"/>
      <c r="S7" s="22"/>
      <c r="T7" s="22"/>
      <c r="U7" s="22"/>
      <c r="V7" s="22"/>
    </row>
    <row r="8" spans="2:22" x14ac:dyDescent="0.25">
      <c r="B8" s="23" t="s">
        <v>106</v>
      </c>
      <c r="C8" s="24">
        <v>2</v>
      </c>
      <c r="D8" s="69">
        <f>+D7-1</f>
        <v>2024</v>
      </c>
      <c r="E8" s="26" t="s">
        <v>107</v>
      </c>
      <c r="F8" s="27"/>
      <c r="G8" s="222">
        <f>IF(Kengetallen!J38&gt;=1,1,IF(Kengetallen!H37&gt;=(Kengetallen!G48-0.1),1,0))</f>
        <v>1</v>
      </c>
      <c r="H8" s="28">
        <v>1000</v>
      </c>
      <c r="I8" s="19">
        <v>1000</v>
      </c>
      <c r="M8" s="22"/>
      <c r="N8" s="22"/>
      <c r="O8" s="22"/>
      <c r="P8" s="22"/>
      <c r="Q8" s="22"/>
      <c r="R8" s="22"/>
      <c r="S8" s="22"/>
      <c r="T8" s="22"/>
      <c r="U8" s="22"/>
      <c r="V8" s="22"/>
    </row>
    <row r="9" spans="2:22" x14ac:dyDescent="0.25">
      <c r="B9" s="23" t="s">
        <v>108</v>
      </c>
      <c r="C9" s="24">
        <v>1</v>
      </c>
      <c r="D9" s="69">
        <f>+D8-1</f>
        <v>2023</v>
      </c>
      <c r="E9" s="26" t="s">
        <v>109</v>
      </c>
      <c r="F9" s="27"/>
      <c r="G9" s="222">
        <f>SUM(G7:G8)</f>
        <v>2</v>
      </c>
      <c r="H9" s="28">
        <v>1000000</v>
      </c>
      <c r="I9" s="19">
        <v>1</v>
      </c>
      <c r="M9" s="22"/>
      <c r="N9" s="22"/>
      <c r="O9" s="22"/>
      <c r="P9" s="22"/>
      <c r="Q9" s="22"/>
      <c r="R9" s="22"/>
      <c r="S9" s="22"/>
      <c r="T9" s="22"/>
      <c r="U9" s="22"/>
      <c r="V9" s="22"/>
    </row>
    <row r="10" spans="2:22" x14ac:dyDescent="0.25">
      <c r="B10" s="3"/>
      <c r="C10" s="4"/>
      <c r="D10" s="29"/>
      <c r="E10" s="4"/>
      <c r="F10" s="4"/>
      <c r="G10" s="4"/>
      <c r="H10" s="3"/>
      <c r="I10" s="52">
        <f>VLOOKUP(Kengetallen!D13,H7:$I$9,2,FALSE)</f>
        <v>1000</v>
      </c>
      <c r="J10" s="20" t="s">
        <v>110</v>
      </c>
      <c r="M10" s="22"/>
      <c r="N10" s="22"/>
      <c r="O10" s="22"/>
      <c r="P10" s="22"/>
      <c r="Q10" s="22"/>
      <c r="R10" s="22"/>
      <c r="S10" s="22"/>
      <c r="T10" s="22"/>
      <c r="U10" s="22"/>
      <c r="V10" s="22"/>
    </row>
    <row r="11" spans="2:22" x14ac:dyDescent="0.25">
      <c r="B11" s="3"/>
      <c r="C11" s="4"/>
      <c r="D11" s="3"/>
      <c r="E11" s="3"/>
      <c r="F11" s="3"/>
      <c r="G11" s="3"/>
      <c r="H11" s="3"/>
      <c r="I11" s="3"/>
    </row>
    <row r="12" spans="2:22" x14ac:dyDescent="0.25">
      <c r="B12" s="3"/>
      <c r="C12" s="4"/>
      <c r="D12" s="3"/>
      <c r="E12" s="3"/>
      <c r="F12" s="3"/>
      <c r="G12" s="3"/>
      <c r="H12" s="3"/>
      <c r="I12" s="3"/>
    </row>
    <row r="13" spans="2:22" x14ac:dyDescent="0.25">
      <c r="B13" s="53" t="s">
        <v>111</v>
      </c>
      <c r="C13" s="47"/>
      <c r="D13" s="54" t="s">
        <v>112</v>
      </c>
      <c r="E13" s="54" t="s">
        <v>113</v>
      </c>
      <c r="F13" s="47"/>
      <c r="G13" s="47"/>
      <c r="H13" s="47"/>
      <c r="I13" s="48"/>
    </row>
    <row r="14" spans="2:22" x14ac:dyDescent="0.25">
      <c r="B14" s="49"/>
      <c r="C14" s="50"/>
      <c r="D14" s="55" t="s">
        <v>114</v>
      </c>
      <c r="E14" s="55" t="s">
        <v>114</v>
      </c>
      <c r="F14" s="50" t="s">
        <v>115</v>
      </c>
      <c r="G14" s="50"/>
      <c r="H14" s="50"/>
      <c r="I14" s="51"/>
    </row>
    <row r="15" spans="2:22" x14ac:dyDescent="0.25">
      <c r="B15" s="30"/>
      <c r="C15" s="31" t="s">
        <v>76</v>
      </c>
      <c r="D15" s="32">
        <v>0.2</v>
      </c>
      <c r="E15" s="223">
        <f>+D15+0.3</f>
        <v>0.5</v>
      </c>
      <c r="F15" s="30" t="s">
        <v>116</v>
      </c>
      <c r="G15" s="7"/>
      <c r="H15" s="7"/>
      <c r="I15" s="33"/>
    </row>
    <row r="16" spans="2:22" x14ac:dyDescent="0.25">
      <c r="B16" s="30"/>
      <c r="C16" s="31" t="s">
        <v>78</v>
      </c>
      <c r="D16" s="67">
        <v>0</v>
      </c>
      <c r="E16" s="34">
        <v>0.1</v>
      </c>
      <c r="F16" s="30" t="s">
        <v>117</v>
      </c>
      <c r="G16" s="7"/>
      <c r="H16" s="7"/>
      <c r="I16" s="33"/>
    </row>
    <row r="17" spans="2:11" x14ac:dyDescent="0.25">
      <c r="B17" s="30"/>
      <c r="C17" s="31" t="s">
        <v>80</v>
      </c>
      <c r="D17" s="68">
        <v>1</v>
      </c>
      <c r="E17" s="35">
        <v>1.5</v>
      </c>
      <c r="F17" s="30" t="s">
        <v>118</v>
      </c>
      <c r="G17" s="7"/>
      <c r="H17" s="7"/>
      <c r="I17" s="33"/>
    </row>
    <row r="18" spans="2:11" x14ac:dyDescent="0.25">
      <c r="B18" s="3"/>
      <c r="C18" s="4"/>
      <c r="D18" s="3"/>
      <c r="E18" s="3"/>
      <c r="F18" s="3"/>
      <c r="G18" s="3"/>
      <c r="H18" s="3"/>
      <c r="I18" s="3"/>
    </row>
    <row r="19" spans="2:11" x14ac:dyDescent="0.25">
      <c r="B19" s="30"/>
      <c r="C19" s="31" t="s">
        <v>119</v>
      </c>
      <c r="D19" s="69">
        <f>+D7</f>
        <v>2025</v>
      </c>
      <c r="E19" s="3"/>
      <c r="F19" s="3"/>
      <c r="G19" s="3"/>
      <c r="H19" s="3"/>
      <c r="I19" s="3"/>
    </row>
    <row r="20" spans="2:11" x14ac:dyDescent="0.25">
      <c r="B20" s="3"/>
      <c r="C20" s="4"/>
      <c r="D20" s="3"/>
      <c r="E20" s="3"/>
      <c r="F20" s="3"/>
      <c r="G20" s="3"/>
      <c r="H20" s="3"/>
      <c r="I20" s="3"/>
    </row>
    <row r="21" spans="2:11" x14ac:dyDescent="0.25"/>
    <row r="22" spans="2:11" x14ac:dyDescent="0.25">
      <c r="B22" s="53" t="s">
        <v>120</v>
      </c>
      <c r="C22" s="47"/>
      <c r="D22" s="54"/>
      <c r="E22" s="54"/>
      <c r="F22" s="47"/>
      <c r="G22" s="47"/>
      <c r="H22" s="47"/>
      <c r="I22" s="47"/>
      <c r="J22" s="47"/>
      <c r="K22" s="48"/>
    </row>
    <row r="23" spans="2:11" x14ac:dyDescent="0.25">
      <c r="B23" s="49"/>
      <c r="C23" s="50"/>
      <c r="D23" s="55"/>
      <c r="E23" s="55"/>
      <c r="F23" s="50"/>
      <c r="G23" s="50"/>
      <c r="H23" s="50"/>
      <c r="I23" s="50"/>
      <c r="J23" s="50"/>
      <c r="K23" s="51"/>
    </row>
    <row r="24" spans="2:11" x14ac:dyDescent="0.25"/>
    <row r="25" spans="2:11" x14ac:dyDescent="0.25"/>
    <row r="26" spans="2:11" x14ac:dyDescent="0.25">
      <c r="B26" s="36" t="s">
        <v>121</v>
      </c>
      <c r="C26" s="36"/>
      <c r="E26" s="42" t="s">
        <v>122</v>
      </c>
    </row>
    <row r="27" spans="2:11" x14ac:dyDescent="0.25">
      <c r="E27" s="43" t="s">
        <v>123</v>
      </c>
    </row>
    <row r="28" spans="2:11" x14ac:dyDescent="0.25">
      <c r="B28" s="20" t="s">
        <v>76</v>
      </c>
      <c r="C28" s="37">
        <f>+D15</f>
        <v>0.2</v>
      </c>
      <c r="D28" s="37">
        <f t="shared" ref="D28:K28" si="0">+C28+0.1</f>
        <v>0.30000000000000004</v>
      </c>
      <c r="E28" s="38">
        <f t="shared" si="0"/>
        <v>0.4</v>
      </c>
      <c r="F28" s="37">
        <f t="shared" si="0"/>
        <v>0.5</v>
      </c>
      <c r="G28" s="37">
        <f t="shared" si="0"/>
        <v>0.6</v>
      </c>
      <c r="H28" s="37">
        <f t="shared" si="0"/>
        <v>0.7</v>
      </c>
      <c r="I28" s="37">
        <f t="shared" si="0"/>
        <v>0.79999999999999993</v>
      </c>
      <c r="J28" s="37">
        <f t="shared" si="0"/>
        <v>0.89999999999999991</v>
      </c>
      <c r="K28" s="37">
        <f t="shared" si="0"/>
        <v>0.99999999999999989</v>
      </c>
    </row>
    <row r="29" spans="2:11" x14ac:dyDescent="0.25">
      <c r="B29" s="20" t="s">
        <v>124</v>
      </c>
      <c r="C29" s="20">
        <v>1</v>
      </c>
      <c r="D29" s="20">
        <v>2</v>
      </c>
      <c r="E29" s="20">
        <v>3</v>
      </c>
      <c r="F29" s="20">
        <v>4</v>
      </c>
      <c r="G29" s="20">
        <v>4</v>
      </c>
      <c r="H29" s="20">
        <v>4</v>
      </c>
      <c r="I29" s="20">
        <v>4</v>
      </c>
      <c r="J29" s="20">
        <v>4</v>
      </c>
      <c r="K29" s="20">
        <v>4</v>
      </c>
    </row>
    <row r="30" spans="2:11" x14ac:dyDescent="0.25"/>
    <row r="31" spans="2:11" x14ac:dyDescent="0.25"/>
    <row r="32" spans="2:11"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spans="2:12" x14ac:dyDescent="0.25"/>
    <row r="50" spans="2:12" x14ac:dyDescent="0.25"/>
    <row r="51" spans="2:12" x14ac:dyDescent="0.25"/>
    <row r="52" spans="2:12" x14ac:dyDescent="0.25"/>
    <row r="53" spans="2:12" x14ac:dyDescent="0.25"/>
    <row r="54" spans="2:12" x14ac:dyDescent="0.25"/>
    <row r="55" spans="2:12" x14ac:dyDescent="0.25"/>
    <row r="56" spans="2:12" x14ac:dyDescent="0.25"/>
    <row r="57" spans="2:12" x14ac:dyDescent="0.25"/>
    <row r="58" spans="2:12" x14ac:dyDescent="0.25"/>
    <row r="59" spans="2:12" x14ac:dyDescent="0.25">
      <c r="B59" s="36" t="s">
        <v>125</v>
      </c>
      <c r="C59" s="36"/>
    </row>
    <row r="60" spans="2:12" x14ac:dyDescent="0.25"/>
    <row r="61" spans="2:12" x14ac:dyDescent="0.25">
      <c r="B61" s="20" t="s">
        <v>78</v>
      </c>
      <c r="C61" s="37">
        <v>0</v>
      </c>
      <c r="D61" s="37">
        <f t="shared" ref="D61:J61" si="1">+C61+0.1</f>
        <v>0.1</v>
      </c>
      <c r="E61" s="37">
        <f t="shared" si="1"/>
        <v>0.2</v>
      </c>
      <c r="F61" s="37">
        <f t="shared" si="1"/>
        <v>0.30000000000000004</v>
      </c>
      <c r="G61" s="37">
        <f t="shared" si="1"/>
        <v>0.4</v>
      </c>
      <c r="H61" s="37">
        <f t="shared" si="1"/>
        <v>0.5</v>
      </c>
      <c r="I61" s="37">
        <f t="shared" si="1"/>
        <v>0.6</v>
      </c>
      <c r="J61" s="37">
        <f t="shared" si="1"/>
        <v>0.7</v>
      </c>
      <c r="K61" s="37"/>
      <c r="L61" s="37"/>
    </row>
    <row r="62" spans="2:12" x14ac:dyDescent="0.25">
      <c r="B62" s="20" t="s">
        <v>124</v>
      </c>
      <c r="C62" s="20">
        <v>1</v>
      </c>
      <c r="D62" s="20">
        <v>2</v>
      </c>
      <c r="E62" s="20">
        <v>2</v>
      </c>
      <c r="F62" s="20">
        <v>2</v>
      </c>
      <c r="G62" s="20">
        <v>2</v>
      </c>
      <c r="H62" s="20">
        <v>2</v>
      </c>
      <c r="I62" s="20">
        <v>2</v>
      </c>
      <c r="J62" s="20">
        <v>2</v>
      </c>
    </row>
    <row r="63" spans="2:12" x14ac:dyDescent="0.25"/>
    <row r="64" spans="2:12"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spans="2:11" x14ac:dyDescent="0.25"/>
    <row r="82" spans="2:11" x14ac:dyDescent="0.25"/>
    <row r="83" spans="2:11" x14ac:dyDescent="0.25"/>
    <row r="84" spans="2:11" x14ac:dyDescent="0.25"/>
    <row r="85" spans="2:11" x14ac:dyDescent="0.25"/>
    <row r="86" spans="2:11" x14ac:dyDescent="0.25"/>
    <row r="87" spans="2:11" x14ac:dyDescent="0.25"/>
    <row r="88" spans="2:11" x14ac:dyDescent="0.25"/>
    <row r="89" spans="2:11" x14ac:dyDescent="0.25"/>
    <row r="90" spans="2:11" x14ac:dyDescent="0.25"/>
    <row r="91" spans="2:11" x14ac:dyDescent="0.25"/>
    <row r="92" spans="2:11" x14ac:dyDescent="0.25">
      <c r="B92" s="36" t="s">
        <v>126</v>
      </c>
      <c r="C92" s="36"/>
    </row>
    <row r="93" spans="2:11" x14ac:dyDescent="0.25"/>
    <row r="94" spans="2:11" x14ac:dyDescent="0.25">
      <c r="B94" s="20" t="s">
        <v>127</v>
      </c>
      <c r="C94" s="39">
        <v>1</v>
      </c>
      <c r="D94" s="39">
        <v>1.1000000000000001</v>
      </c>
      <c r="E94" s="39">
        <v>1.2</v>
      </c>
      <c r="F94" s="39">
        <v>1.3</v>
      </c>
      <c r="G94" s="39">
        <v>1.4</v>
      </c>
      <c r="H94" s="39">
        <v>1.5</v>
      </c>
      <c r="I94" s="39">
        <v>2</v>
      </c>
      <c r="J94" s="39">
        <v>3</v>
      </c>
      <c r="K94" s="39">
        <v>3</v>
      </c>
    </row>
    <row r="95" spans="2:11" x14ac:dyDescent="0.25">
      <c r="B95" s="20" t="s">
        <v>124</v>
      </c>
      <c r="C95" s="20">
        <v>1</v>
      </c>
      <c r="D95" s="40">
        <f>1+((+D94-$C$94)/0.5)*2</f>
        <v>1.4000000000000004</v>
      </c>
      <c r="E95" s="40">
        <f>1+((+E94-$C$94)/0.5)*2</f>
        <v>1.7999999999999998</v>
      </c>
      <c r="F95" s="40">
        <f>1+((+F94-$C$94)/0.5)*2</f>
        <v>2.2000000000000002</v>
      </c>
      <c r="G95" s="40">
        <f>1+((+G94-$C$94)/0.5)*2</f>
        <v>2.5999999999999996</v>
      </c>
      <c r="H95" s="40">
        <f>1+((+H94-$C$94)/0.5)*2</f>
        <v>3</v>
      </c>
      <c r="I95" s="40">
        <v>3</v>
      </c>
      <c r="J95" s="20">
        <v>3</v>
      </c>
      <c r="K95" s="20">
        <v>3</v>
      </c>
    </row>
    <row r="96" spans="2:11"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sheetData>
  <sheetProtection selectLockedCells="1" selectUnlockedCells="1"/>
  <pageMargins left="0.75" right="0.75" top="1" bottom="1" header="0.5" footer="0.5"/>
  <pageSetup paperSize="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FA4EF438B78743BF05430379457328" ma:contentTypeVersion="2" ma:contentTypeDescription="Create a new document." ma:contentTypeScope="" ma:versionID="c568250c489f6bce2531fcab9fd02ea7">
  <xsd:schema xmlns:xsd="http://www.w3.org/2001/XMLSchema" xmlns:xs="http://www.w3.org/2001/XMLSchema" xmlns:p="http://schemas.microsoft.com/office/2006/metadata/properties" xmlns:ns2="51571e3b-ebe6-4a9f-a0e8-4510ff918121" targetNamespace="http://schemas.microsoft.com/office/2006/metadata/properties" ma:root="true" ma:fieldsID="100e62decc54f0a94423c4e9ad06d50e" ns2:_="">
    <xsd:import namespace="51571e3b-ebe6-4a9f-a0e8-4510ff918121"/>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571e3b-ebe6-4a9f-a0e8-4510ff91812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94E397E-4CE8-4701-B57C-5C72C1478A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571e3b-ebe6-4a9f-a0e8-4510ff9181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0ECBC3-7126-470E-B8AB-11CCE2FE5019}">
  <ds:schemaRefs>
    <ds:schemaRef ds:uri="http://schemas.microsoft.com/sharepoint/v3/contenttype/forms"/>
  </ds:schemaRefs>
</ds:datastoreItem>
</file>

<file path=customXml/itemProps3.xml><?xml version="1.0" encoding="utf-8"?>
<ds:datastoreItem xmlns:ds="http://schemas.openxmlformats.org/officeDocument/2006/customXml" ds:itemID="{5B23FC79-C3F8-4FB4-9BEF-D44E529FAB48}">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7efabe30-8cd7-44ff-a516-5db03a0430e7}" enabled="1" method="Standard" siteId="{c8fba477-6d4d-4f00-941a-6e6150c721f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44</vt:i4>
      </vt:variant>
    </vt:vector>
  </HeadingPairs>
  <TitlesOfParts>
    <vt:vector size="47" baseType="lpstr">
      <vt:lpstr>Toelichting Berekening</vt:lpstr>
      <vt:lpstr>Kengetallen</vt:lpstr>
      <vt:lpstr>HULP</vt:lpstr>
      <vt:lpstr>CurrentRatioGemiddeld</vt:lpstr>
      <vt:lpstr>CurrentRatioN</vt:lpstr>
      <vt:lpstr>CurrentRatioNmin1</vt:lpstr>
      <vt:lpstr>CurrentRatioNmin2</vt:lpstr>
      <vt:lpstr>EigenVermogenN</vt:lpstr>
      <vt:lpstr>EigenVermogenNmin1</vt:lpstr>
      <vt:lpstr>EigenVermogenNmin2</vt:lpstr>
      <vt:lpstr>LiquideMiddelenN</vt:lpstr>
      <vt:lpstr>LiquideMiddelenNmin1</vt:lpstr>
      <vt:lpstr>LiquideMiddelenNmin2</vt:lpstr>
      <vt:lpstr>NettoResultaatN</vt:lpstr>
      <vt:lpstr>NettoResultaatNmin1</vt:lpstr>
      <vt:lpstr>NettoResultaatNmin2</vt:lpstr>
      <vt:lpstr>RentabiliteitGemiddeld</vt:lpstr>
      <vt:lpstr>RentabiliteitN</vt:lpstr>
      <vt:lpstr>RentabiliteitNmin1</vt:lpstr>
      <vt:lpstr>RentabiliteitNmin2</vt:lpstr>
      <vt:lpstr>RentabiliteitTVN</vt:lpstr>
      <vt:lpstr>SolvabiliteitGemiddeld</vt:lpstr>
      <vt:lpstr>SolvabiliteitN</vt:lpstr>
      <vt:lpstr>SolvabiliteitNmin1</vt:lpstr>
      <vt:lpstr>SolvabiliteitNmin2</vt:lpstr>
      <vt:lpstr>TotaalVermogenN</vt:lpstr>
      <vt:lpstr>TotaalVermogenNmin1</vt:lpstr>
      <vt:lpstr>TotaalVermogenNmin2</vt:lpstr>
      <vt:lpstr>VasteActivaN</vt:lpstr>
      <vt:lpstr>VasteActivaNmin1</vt:lpstr>
      <vt:lpstr>VasteActivaNmin2</vt:lpstr>
      <vt:lpstr>VlottendeActivaN</vt:lpstr>
      <vt:lpstr>VlottendeActivaNmin1</vt:lpstr>
      <vt:lpstr>VlottendeActivaNmin2</vt:lpstr>
      <vt:lpstr>VreemdVermogenKortN</vt:lpstr>
      <vt:lpstr>VreemdVermogenKortNmin1</vt:lpstr>
      <vt:lpstr>VreemdVermogenKortNmin2</vt:lpstr>
      <vt:lpstr>VreemdVermogenLangN</vt:lpstr>
      <vt:lpstr>VreemdVermogenLangNmin1</vt:lpstr>
      <vt:lpstr>VreemdVermogenLangNmin2</vt:lpstr>
      <vt:lpstr>VreemdVermogenN</vt:lpstr>
      <vt:lpstr>VreemdVermogenNmin1</vt:lpstr>
      <vt:lpstr>VreemdVermogenNmin2</vt:lpstr>
      <vt:lpstr>WeegfactorjaarN</vt:lpstr>
      <vt:lpstr>WeegfactorjaarNmin1</vt:lpstr>
      <vt:lpstr>WeegfactorjaarNmin2</vt:lpstr>
      <vt:lpstr>WeegfactorNmin2</vt:lpstr>
    </vt:vector>
  </TitlesOfParts>
  <Manager/>
  <Company>Belastingdienst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Selectiemodel FED</dc:title>
  <dc:subject/>
  <dc:creator>M.A.</dc:creator>
  <cp:keywords/>
  <dc:description/>
  <cp:lastModifiedBy>Inge I.J.M. Cordewener</cp:lastModifiedBy>
  <cp:revision/>
  <dcterms:created xsi:type="dcterms:W3CDTF">2005-12-12T14:07:38Z</dcterms:created>
  <dcterms:modified xsi:type="dcterms:W3CDTF">2026-07-08T12:46:28Z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0x010100AAFA4EF438B78743BF05430379457328</vt:lpwstr>
  </property>
</Properties>
</file>