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belastingdienst-my.sharepoint.com/personal/ijm_cordewener_belastingdienst_nl/Documents/Documenten/Inkooptrajecten/IUC25-603 Programma Beginnend Leidinggevende/Definitieve versies/"/>
    </mc:Choice>
  </mc:AlternateContent>
  <xr:revisionPtr revIDLastSave="47" documentId="8_{8FA40F19-9088-4425-B777-B911F8A9AB8F}" xr6:coauthVersionLast="47" xr6:coauthVersionMax="47" xr10:uidLastSave="{27995338-B6C8-4644-B316-82FE27F999FA}"/>
  <bookViews>
    <workbookView xWindow="28680" yWindow="-120" windowWidth="29040" windowHeight="15720" xr2:uid="{00000000-000D-0000-FFFF-FFFF00000000}"/>
  </bookViews>
  <sheets>
    <sheet name="Prijzenblad" sheetId="3" r:id="rId1"/>
    <sheet name="DATA (3)" sheetId="21" state="hidden" r:id="rId2"/>
    <sheet name="DATA (2)" sheetId="11" state="hidden" r:id="rId3"/>
    <sheet name="DATA" sheetId="9" state="hidden" r:id="rId4"/>
  </sheets>
  <externalReferences>
    <externalReference r:id="rId5"/>
  </externalReferences>
  <definedNames>
    <definedName name="LAQ">[1]Superformule!$K$22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3" l="1"/>
  <c r="H15" i="3"/>
  <c r="I15" i="3" s="1"/>
  <c r="I16" i="3" s="1"/>
  <c r="H20" i="3"/>
  <c r="I20" i="3"/>
  <c r="D7" i="21"/>
  <c r="F7" i="21"/>
  <c r="D7" i="11"/>
  <c r="F7" i="11" s="1"/>
  <c r="C7" i="21"/>
  <c r="E7" i="21"/>
  <c r="C7" i="11"/>
  <c r="E7" i="11" s="1"/>
  <c r="D7" i="9"/>
  <c r="F7" i="9" s="1"/>
  <c r="C7" i="9"/>
  <c r="E7" i="9"/>
  <c r="I22" i="3" l="1"/>
  <c r="I25" i="3" s="1"/>
  <c r="I27" i="3" s="1"/>
</calcChain>
</file>

<file path=xl/sharedStrings.xml><?xml version="1.0" encoding="utf-8"?>
<sst xmlns="http://schemas.openxmlformats.org/spreadsheetml/2006/main" count="210" uniqueCount="79">
  <si>
    <t>Bijlage E - Prijzenblad</t>
  </si>
  <si>
    <t>Europese openbare aanbesteding - Programma voor Beginnend Leidinggevenden bij de Rijksoverheid met kenmerk IUC25-603</t>
  </si>
  <si>
    <t>Invulinstructie:</t>
  </si>
  <si>
    <t xml:space="preserve">- Vul de gele invulvelden in conform het gestelde in de aanbestedingsstukken. In bijlage 3 Programma van eisen staan de eisen ten aanzien van de prijsstelling. 
Alle bedragen zijn in Euro's en inclusief omzetbelasting (btw) dan wel vrijgesteld van omzetbelasting (btw). </t>
  </si>
  <si>
    <t xml:space="preserve">- Het aantal deelnemers in het prijzenblad is slechts bedoeld ter vergelijking van de verschillende inschrijvers. Hieraan kunnen geen rechten worden ontleend. </t>
  </si>
  <si>
    <t>- Indien inschrijver vrijgesteld is van btw, kan in kolom G hetzelfde bedrag worden ingevuld als in kolom F. De prijs die bij kolom G ingevuld wordt, mag niet hoger zijn dan de prijs van kolom F + 21 procent. Kolom G wordt niet meegenomen in de totaalprijs.</t>
  </si>
  <si>
    <t>Gegevens inschrijver</t>
  </si>
  <si>
    <t>Naam onderneming inschrijver:</t>
  </si>
  <si>
    <t>Open aanbod</t>
  </si>
  <si>
    <t>Ondergrens</t>
  </si>
  <si>
    <t>Bovengrens</t>
  </si>
  <si>
    <t>Prijs per deelnemer exclusief btw</t>
  </si>
  <si>
    <t>Prijs per deelnemer inclusief btw danwel vrijgesteld van btw</t>
  </si>
  <si>
    <t>Fictief aantal deelnemers op jaarbasis</t>
  </si>
  <si>
    <t>Totaalprijs</t>
  </si>
  <si>
    <r>
      <t xml:space="preserve">All-in tarief voor het gehele programma (zowel de variant beginnend leidinggevende als starten met effectief coördineren) </t>
    </r>
    <r>
      <rPr>
        <u/>
        <sz val="10"/>
        <rFont val="RijksoverheidSansHeading"/>
        <family val="2"/>
      </rPr>
      <t>inclusief</t>
    </r>
    <r>
      <rPr>
        <sz val="10"/>
        <rFont val="RijksoverheidSansHeading"/>
        <family val="2"/>
      </rPr>
      <t xml:space="preserve"> arrangement- en locatiekosten</t>
    </r>
  </si>
  <si>
    <t>Totaalprijs per jaar</t>
  </si>
  <si>
    <t>In-company</t>
  </si>
  <si>
    <r>
      <t>Prijs</t>
    </r>
    <r>
      <rPr>
        <sz val="10"/>
        <rFont val="RijksoverheidSansHeading"/>
        <family val="2"/>
      </rPr>
      <t xml:space="preserve"> per deelnemer exclusief btw</t>
    </r>
  </si>
  <si>
    <t>All-in tarief voor het gehele programma (zowel de variant beginnend leidinggevende als starten met effectief coördineren)</t>
  </si>
  <si>
    <t>Tarief arrangement- en locatiekosten</t>
  </si>
  <si>
    <t>Totaalprijs 
(op basis van vier jaar)</t>
  </si>
  <si>
    <t>Score prijs</t>
  </si>
  <si>
    <t>Ondergrens:</t>
  </si>
  <si>
    <t>Bovengrens:</t>
  </si>
  <si>
    <t>Inschrijver verklaart dat deze aanbieding wordt gedaan overeenkomstig de bepalingen zoals deze zijn omschreven in de aanbestedingsstukken en eventuele nota('s) van inlichtingen.</t>
  </si>
  <si>
    <t>Plaats</t>
  </si>
  <si>
    <t>Datum</t>
  </si>
  <si>
    <t>Naam</t>
  </si>
  <si>
    <t>Functie</t>
  </si>
  <si>
    <t>Handtekening</t>
  </si>
  <si>
    <t>Hulpdata Grafiek Superformule</t>
  </si>
  <si>
    <t>Hulpvelden</t>
  </si>
  <si>
    <t>Uw inschrijving</t>
  </si>
  <si>
    <t>LET OP  !!!</t>
  </si>
  <si>
    <r>
      <t xml:space="preserve">Voordat de TAB-bladen </t>
    </r>
    <r>
      <rPr>
        <i/>
        <sz val="12"/>
        <color theme="0" tint="-0.14996795556505021"/>
        <rFont val="Verdana"/>
        <family val="2"/>
      </rPr>
      <t>"TBV PRIJSMODEL (1)"</t>
    </r>
    <r>
      <rPr>
        <sz val="12"/>
        <color theme="0" tint="-0.14996795556505021"/>
        <rFont val="Verdana"/>
        <family val="2"/>
      </rPr>
      <t xml:space="preserve"> EN </t>
    </r>
    <r>
      <rPr>
        <i/>
        <sz val="12"/>
        <color theme="0" tint="-0.14996795556505021"/>
        <rFont val="Verdana"/>
        <family val="2"/>
      </rPr>
      <t>"TBV PRIJSMODEL (2)"</t>
    </r>
    <r>
      <rPr>
        <sz val="12"/>
        <color theme="0" tint="-0.14996795556505021"/>
        <rFont val="Verdana"/>
        <family val="2"/>
      </rPr>
      <t xml:space="preserve"> gekopieerd worden kan naar het Prijsmodel, moeten eerst onderstaande waarden ( oranje velden ) worden geselecteerd en worden gekopieerd en geplakt worden als WAARDEN (ctrl-C, plakken speciaal "waarden")</t>
    </r>
  </si>
  <si>
    <t>EVMI-punten</t>
  </si>
  <si>
    <t xml:space="preserve">P </t>
  </si>
  <si>
    <t>Q</t>
  </si>
  <si>
    <t>EMVI</t>
  </si>
  <si>
    <t>Ref</t>
  </si>
  <si>
    <t>Ref (boven)</t>
  </si>
  <si>
    <t>Ref (onder)</t>
  </si>
  <si>
    <t>EMVI-lijnen</t>
  </si>
  <si>
    <t>hulp=Q bij P=0</t>
  </si>
  <si>
    <t>Q berekend bij P=0 en EMVI=1</t>
  </si>
  <si>
    <t>P berekend uit Q en EMVI=1</t>
  </si>
  <si>
    <t>Q berekend bij P=0 en EMVI=0,9</t>
  </si>
  <si>
    <t>P berekend uit Q en EMVI=0,9</t>
  </si>
  <si>
    <t>Q berekend bij P=0 en EMVI=0,8</t>
  </si>
  <si>
    <t>P berekend uit Q en EMVI=0,8</t>
  </si>
  <si>
    <t xml:space="preserve"> </t>
  </si>
  <si>
    <t>Q berekend bij P=0 en EMVI=0,7</t>
  </si>
  <si>
    <t>P berekend uit Q en EMVI=0,7</t>
  </si>
  <si>
    <t>Q berekend bij P=0 en EMVI=0,6</t>
  </si>
  <si>
    <t>P berekend uit Q en EMVI=0,6</t>
  </si>
  <si>
    <t>Q berekend bij P=0 en EMVI=1,1</t>
  </si>
  <si>
    <t>P berekend uit Q en EMVI=1,1</t>
  </si>
  <si>
    <t>Hulpvelden t.b.v grafiek</t>
  </si>
  <si>
    <t>Exponent</t>
  </si>
  <si>
    <t>Pref</t>
  </si>
  <si>
    <t>Qref</t>
  </si>
  <si>
    <t>Referentie</t>
  </si>
  <si>
    <t>Referentie (Qmax)</t>
  </si>
  <si>
    <t>Qmax</t>
  </si>
  <si>
    <t>Qmin</t>
  </si>
  <si>
    <t>Qwensen</t>
  </si>
  <si>
    <t>P</t>
  </si>
  <si>
    <t>LAQ</t>
  </si>
  <si>
    <t>genormaliseerd</t>
  </si>
  <si>
    <t>Bonus (extra)</t>
  </si>
  <si>
    <t>LAQ (norm)</t>
  </si>
  <si>
    <t>Qeisen</t>
  </si>
  <si>
    <t>Uw Inschrijving</t>
  </si>
  <si>
    <t>Kenmerk</t>
  </si>
  <si>
    <t>IUC23-698</t>
  </si>
  <si>
    <t>Qbonus</t>
  </si>
  <si>
    <t>Trainingen BWOS</t>
  </si>
  <si>
    <t>Breed werven en objectief selecteren20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</si>
</sst>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€&quot;\ * #,##0.00_ ;_ &quot;€&quot;\ * \-#,##0.00_ ;_ &quot;€&quot;\ * &quot;-&quot;??_ ;_ @_ "/>
    <numFmt numFmtId="164" formatCode="_(&quot;€&quot;* #,##0.00_);_(&quot;€&quot;* \(#,##0.00\);_(&quot;€&quot;* &quot;-&quot;??_);_(@_)"/>
    <numFmt numFmtId="165" formatCode="&quot;€&quot;#,##0.00_);\(&quot;€&quot;#,##0.00\)"/>
    <numFmt numFmtId="166" formatCode="0.0"/>
    <numFmt numFmtId="167" formatCode="_(* #,##0.00_);_(* \(#,##0.00\);_(* &quot;-&quot;??_);_(@_)"/>
    <numFmt numFmtId="168" formatCode="0.000"/>
    <numFmt numFmtId="169" formatCode="_ &quot;€&quot;\ * #,##0_ ;_ &quot;€&quot;\ * \-#,##0_ ;_ &quot;€&quot;\ * &quot;-&quot;??_ ;_ @_ 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 tint="-0.14996795556505021"/>
      <name val="Calibri"/>
      <family val="2"/>
      <scheme val="minor"/>
    </font>
    <font>
      <sz val="11"/>
      <color theme="0" tint="-0.14996795556505021"/>
      <name val="Verdana"/>
      <family val="2"/>
    </font>
    <font>
      <sz val="24"/>
      <color theme="0" tint="-0.14996795556505021"/>
      <name val="Verdana"/>
      <family val="2"/>
    </font>
    <font>
      <b/>
      <sz val="11"/>
      <color theme="0" tint="-0.14996795556505021"/>
      <name val="Verdana"/>
      <family val="2"/>
    </font>
    <font>
      <i/>
      <sz val="11"/>
      <color theme="0" tint="-0.14996795556505021"/>
      <name val="Verdana"/>
      <family val="2"/>
    </font>
    <font>
      <b/>
      <sz val="12"/>
      <color theme="0" tint="-0.14996795556505021"/>
      <name val="Verdana"/>
      <family val="2"/>
    </font>
    <font>
      <sz val="12"/>
      <color theme="0" tint="-0.14996795556505021"/>
      <name val="Verdana"/>
      <family val="2"/>
    </font>
    <font>
      <i/>
      <sz val="12"/>
      <color theme="0" tint="-0.14996795556505021"/>
      <name val="Verdana"/>
      <family val="2"/>
    </font>
    <font>
      <sz val="10"/>
      <color rgb="FFFF0000"/>
      <name val="Calibri"/>
      <family val="2"/>
      <scheme val="minor"/>
    </font>
    <font>
      <sz val="10"/>
      <color theme="1"/>
      <name val="RijksoverheidSansHeading"/>
      <family val="2"/>
    </font>
    <font>
      <b/>
      <sz val="12"/>
      <color theme="0"/>
      <name val="RijksoverheidSansHeading"/>
      <family val="2"/>
    </font>
    <font>
      <b/>
      <i/>
      <sz val="10"/>
      <name val="RijksoverheidSansHeading"/>
      <family val="2"/>
    </font>
    <font>
      <b/>
      <sz val="10"/>
      <color theme="0"/>
      <name val="RijksoverheidSansHeading"/>
      <family val="2"/>
    </font>
    <font>
      <sz val="10"/>
      <name val="RijksoverheidSansHeading"/>
      <family val="2"/>
    </font>
    <font>
      <i/>
      <sz val="10"/>
      <name val="RijksoverheidSansHeading"/>
      <family val="2"/>
    </font>
    <font>
      <b/>
      <sz val="10"/>
      <color theme="1"/>
      <name val="RijksoverheidSansHeading"/>
      <family val="2"/>
    </font>
    <font>
      <i/>
      <sz val="10"/>
      <color theme="1"/>
      <name val="RijksoverheidSansHeading"/>
      <family val="2"/>
    </font>
    <font>
      <sz val="10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u/>
      <sz val="10"/>
      <name val="RijksoverheidSansHeading"/>
      <family val="2"/>
    </font>
    <font>
      <sz val="7"/>
      <color theme="1"/>
      <name val="Segoe UI"/>
      <family val="2"/>
    </font>
    <font>
      <b/>
      <sz val="7"/>
      <color theme="1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8FCAE7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</cellStyleXfs>
  <cellXfs count="151">
    <xf numFmtId="0" fontId="0" fillId="0" borderId="0" xfId="0"/>
    <xf numFmtId="0" fontId="3" fillId="3" borderId="0" xfId="0" applyFont="1" applyFill="1"/>
    <xf numFmtId="0" fontId="3" fillId="0" borderId="0" xfId="0" applyFont="1"/>
    <xf numFmtId="0" fontId="3" fillId="3" borderId="12" xfId="0" applyFont="1" applyFill="1" applyBorder="1"/>
    <xf numFmtId="0" fontId="4" fillId="3" borderId="0" xfId="0" applyFont="1" applyFill="1" applyProtection="1">
      <protection hidden="1"/>
    </xf>
    <xf numFmtId="0" fontId="5" fillId="3" borderId="0" xfId="0" applyFont="1" applyFill="1" applyProtection="1">
      <protection hidden="1"/>
    </xf>
    <xf numFmtId="0" fontId="5" fillId="3" borderId="0" xfId="0" applyFont="1" applyFill="1" applyAlignment="1" applyProtection="1">
      <alignment wrapText="1"/>
      <protection hidden="1"/>
    </xf>
    <xf numFmtId="0" fontId="7" fillId="3" borderId="0" xfId="0" applyFont="1" applyFill="1" applyAlignment="1" applyProtection="1">
      <alignment horizontal="left"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164" fontId="5" fillId="3" borderId="0" xfId="2" applyFont="1" applyFill="1" applyAlignment="1" applyProtection="1">
      <alignment horizontal="right" vertical="center" wrapText="1"/>
      <protection hidden="1"/>
    </xf>
    <xf numFmtId="166" fontId="5" fillId="3" borderId="0" xfId="0" applyNumberFormat="1" applyFont="1" applyFill="1" applyAlignment="1" applyProtection="1">
      <alignment horizontal="right" vertical="center" wrapText="1"/>
      <protection hidden="1"/>
    </xf>
    <xf numFmtId="168" fontId="8" fillId="3" borderId="0" xfId="0" applyNumberFormat="1" applyFont="1" applyFill="1" applyAlignment="1" applyProtection="1">
      <alignment horizontal="right" vertical="center"/>
      <protection hidden="1"/>
    </xf>
    <xf numFmtId="1" fontId="8" fillId="3" borderId="0" xfId="0" applyNumberFormat="1" applyFont="1" applyFill="1" applyAlignment="1" applyProtection="1">
      <alignment horizontal="right" vertical="center"/>
      <protection hidden="1"/>
    </xf>
    <xf numFmtId="0" fontId="9" fillId="3" borderId="0" xfId="0" applyFont="1" applyFill="1" applyAlignment="1" applyProtection="1">
      <alignment vertical="center"/>
      <protection hidden="1"/>
    </xf>
    <xf numFmtId="0" fontId="10" fillId="3" borderId="0" xfId="0" applyFont="1" applyFill="1" applyAlignment="1" applyProtection="1">
      <alignment vertical="center"/>
      <protection hidden="1"/>
    </xf>
    <xf numFmtId="0" fontId="5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3" borderId="0" xfId="0" applyFont="1" applyFill="1" applyAlignment="1" applyProtection="1">
      <alignment horizontal="right" vertical="center"/>
      <protection locked="0"/>
    </xf>
    <xf numFmtId="0" fontId="5" fillId="3" borderId="0" xfId="0" applyFont="1" applyFill="1" applyProtection="1">
      <protection locked="0"/>
    </xf>
    <xf numFmtId="0" fontId="8" fillId="3" borderId="0" xfId="0" applyFont="1" applyFill="1" applyAlignment="1" applyProtection="1">
      <alignment horizontal="center" vertical="center"/>
      <protection locked="0"/>
    </xf>
    <xf numFmtId="165" fontId="8" fillId="3" borderId="0" xfId="2" applyNumberFormat="1" applyFont="1" applyFill="1" applyAlignment="1" applyProtection="1">
      <alignment horizontal="right" vertical="center"/>
      <protection locked="0"/>
    </xf>
    <xf numFmtId="166" fontId="8" fillId="3" borderId="0" xfId="0" applyNumberFormat="1" applyFont="1" applyFill="1" applyAlignment="1" applyProtection="1">
      <alignment horizontal="right" vertical="center"/>
      <protection locked="0"/>
    </xf>
    <xf numFmtId="168" fontId="8" fillId="3" borderId="0" xfId="0" applyNumberFormat="1" applyFont="1" applyFill="1" applyAlignment="1" applyProtection="1">
      <alignment horizontal="right" vertical="center"/>
      <protection locked="0"/>
    </xf>
    <xf numFmtId="0" fontId="7" fillId="3" borderId="0" xfId="0" applyFont="1" applyFill="1" applyAlignment="1" applyProtection="1">
      <alignment vertical="center"/>
      <protection locked="0"/>
    </xf>
    <xf numFmtId="167" fontId="5" fillId="3" borderId="0" xfId="3" applyFont="1" applyFill="1" applyAlignment="1" applyProtection="1">
      <alignment vertical="center"/>
      <protection locked="0"/>
    </xf>
    <xf numFmtId="167" fontId="7" fillId="3" borderId="0" xfId="3" applyFont="1" applyFill="1" applyAlignment="1" applyProtection="1">
      <alignment vertical="center"/>
      <protection locked="0"/>
    </xf>
    <xf numFmtId="0" fontId="5" fillId="3" borderId="0" xfId="0" applyFont="1" applyFill="1" applyAlignment="1" applyProtection="1">
      <alignment vertical="center" wrapText="1"/>
      <protection locked="0"/>
    </xf>
    <xf numFmtId="0" fontId="5" fillId="3" borderId="0" xfId="0" applyFont="1" applyFill="1" applyAlignment="1" applyProtection="1">
      <alignment vertical="center"/>
      <protection locked="0"/>
    </xf>
    <xf numFmtId="0" fontId="5" fillId="3" borderId="0" xfId="0" applyFont="1" applyFill="1" applyAlignment="1" applyProtection="1">
      <alignment wrapText="1"/>
      <protection locked="0"/>
    </xf>
    <xf numFmtId="2" fontId="5" fillId="3" borderId="0" xfId="0" applyNumberFormat="1" applyFont="1" applyFill="1" applyProtection="1">
      <protection locked="0"/>
    </xf>
    <xf numFmtId="167" fontId="5" fillId="3" borderId="0" xfId="3" applyFont="1" applyFill="1" applyAlignment="1" applyProtection="1">
      <alignment horizontal="right"/>
      <protection locked="0"/>
    </xf>
    <xf numFmtId="0" fontId="4" fillId="3" borderId="0" xfId="0" applyFont="1" applyFill="1" applyProtection="1"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169" fontId="5" fillId="3" borderId="0" xfId="2" applyNumberFormat="1" applyFont="1" applyFill="1" applyAlignment="1" applyProtection="1">
      <alignment horizontal="right" vertical="center"/>
      <protection locked="0"/>
    </xf>
    <xf numFmtId="1" fontId="5" fillId="3" borderId="0" xfId="0" applyNumberFormat="1" applyFont="1" applyFill="1" applyAlignment="1" applyProtection="1">
      <alignment horizontal="right" vertical="center"/>
      <protection locked="0"/>
    </xf>
    <xf numFmtId="164" fontId="5" fillId="3" borderId="0" xfId="2" applyFont="1" applyFill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right" vertical="center"/>
      <protection locked="0"/>
    </xf>
    <xf numFmtId="1" fontId="5" fillId="3" borderId="0" xfId="3" applyNumberFormat="1" applyFont="1" applyFill="1" applyAlignment="1" applyProtection="1">
      <alignment horizontal="center" vertical="center"/>
      <protection locked="0"/>
    </xf>
    <xf numFmtId="1" fontId="5" fillId="3" borderId="0" xfId="0" applyNumberFormat="1" applyFont="1" applyFill="1" applyAlignment="1" applyProtection="1">
      <alignment horizontal="center" vertical="center"/>
      <protection locked="0"/>
    </xf>
    <xf numFmtId="164" fontId="5" fillId="3" borderId="0" xfId="2" applyFont="1" applyFill="1" applyAlignment="1" applyProtection="1">
      <alignment horizontal="right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5" fillId="3" borderId="0" xfId="0" quotePrefix="1" applyFont="1" applyFill="1" applyAlignment="1" applyProtection="1">
      <alignment vertical="center"/>
      <protection locked="0"/>
    </xf>
    <xf numFmtId="0" fontId="13" fillId="0" borderId="0" xfId="0" applyFont="1"/>
    <xf numFmtId="0" fontId="13" fillId="3" borderId="2" xfId="0" applyFont="1" applyFill="1" applyBorder="1" applyAlignment="1" applyProtection="1">
      <alignment vertical="top"/>
      <protection hidden="1"/>
    </xf>
    <xf numFmtId="0" fontId="13" fillId="3" borderId="1" xfId="0" applyFont="1" applyFill="1" applyBorder="1" applyAlignment="1" applyProtection="1">
      <alignment vertical="top"/>
      <protection hidden="1"/>
    </xf>
    <xf numFmtId="0" fontId="13" fillId="0" borderId="2" xfId="0" applyFont="1" applyBorder="1"/>
    <xf numFmtId="0" fontId="13" fillId="0" borderId="5" xfId="0" applyFont="1" applyBorder="1" applyAlignment="1" applyProtection="1">
      <alignment vertical="top"/>
      <protection locked="0"/>
    </xf>
    <xf numFmtId="0" fontId="13" fillId="3" borderId="0" xfId="0" applyFont="1" applyFill="1"/>
    <xf numFmtId="0" fontId="18" fillId="3" borderId="6" xfId="0" quotePrefix="1" applyFont="1" applyFill="1" applyBorder="1" applyAlignment="1">
      <alignment horizontal="left" vertical="top"/>
    </xf>
    <xf numFmtId="164" fontId="13" fillId="5" borderId="19" xfId="0" applyNumberFormat="1" applyFont="1" applyFill="1" applyBorder="1" applyAlignment="1">
      <alignment horizontal="center" vertical="center" wrapText="1"/>
    </xf>
    <xf numFmtId="3" fontId="13" fillId="0" borderId="20" xfId="0" applyNumberFormat="1" applyFont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3" fontId="13" fillId="3" borderId="0" xfId="0" applyNumberFormat="1" applyFont="1" applyFill="1" applyAlignment="1">
      <alignment horizontal="center" vertical="center" wrapText="1"/>
    </xf>
    <xf numFmtId="164" fontId="19" fillId="7" borderId="14" xfId="0" applyNumberFormat="1" applyFont="1" applyFill="1" applyBorder="1" applyAlignment="1">
      <alignment horizontal="center" vertical="center"/>
    </xf>
    <xf numFmtId="0" fontId="13" fillId="5" borderId="19" xfId="0" applyFont="1" applyFill="1" applyBorder="1" applyAlignment="1">
      <alignment horizontal="center" vertical="center"/>
    </xf>
    <xf numFmtId="164" fontId="19" fillId="8" borderId="21" xfId="0" applyNumberFormat="1" applyFont="1" applyFill="1" applyBorder="1" applyAlignment="1">
      <alignment horizontal="left" vertical="center"/>
    </xf>
    <xf numFmtId="164" fontId="13" fillId="5" borderId="18" xfId="0" applyNumberFormat="1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vertical="center"/>
    </xf>
    <xf numFmtId="164" fontId="19" fillId="8" borderId="17" xfId="0" applyNumberFormat="1" applyFont="1" applyFill="1" applyBorder="1" applyAlignment="1">
      <alignment horizontal="center" vertical="center"/>
    </xf>
    <xf numFmtId="3" fontId="13" fillId="0" borderId="22" xfId="0" applyNumberFormat="1" applyFont="1" applyBorder="1" applyAlignment="1">
      <alignment horizontal="center" vertical="center" wrapText="1"/>
    </xf>
    <xf numFmtId="0" fontId="21" fillId="3" borderId="0" xfId="0" applyFont="1" applyFill="1"/>
    <xf numFmtId="0" fontId="21" fillId="3" borderId="0" xfId="0" quotePrefix="1" applyFont="1" applyFill="1" applyAlignment="1">
      <alignment vertical="top"/>
    </xf>
    <xf numFmtId="164" fontId="20" fillId="3" borderId="0" xfId="0" applyNumberFormat="1" applyFont="1" applyFill="1" applyAlignment="1">
      <alignment horizontal="right" vertical="top" wrapText="1"/>
    </xf>
    <xf numFmtId="164" fontId="20" fillId="3" borderId="0" xfId="0" applyNumberFormat="1" applyFont="1" applyFill="1" applyAlignment="1">
      <alignment horizontal="right" vertical="center" wrapText="1"/>
    </xf>
    <xf numFmtId="0" fontId="18" fillId="3" borderId="0" xfId="0" applyFont="1" applyFill="1" applyAlignment="1">
      <alignment horizontal="left" vertical="top"/>
    </xf>
    <xf numFmtId="0" fontId="18" fillId="3" borderId="12" xfId="0" applyFont="1" applyFill="1" applyBorder="1" applyAlignment="1">
      <alignment horizontal="left" vertical="top"/>
    </xf>
    <xf numFmtId="0" fontId="12" fillId="3" borderId="0" xfId="0" applyFont="1" applyFill="1"/>
    <xf numFmtId="44" fontId="19" fillId="6" borderId="13" xfId="0" applyNumberFormat="1" applyFont="1" applyFill="1" applyBorder="1"/>
    <xf numFmtId="44" fontId="19" fillId="6" borderId="13" xfId="0" applyNumberFormat="1" applyFont="1" applyFill="1" applyBorder="1" applyAlignment="1">
      <alignment wrapText="1"/>
    </xf>
    <xf numFmtId="0" fontId="0" fillId="0" borderId="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18" fillId="3" borderId="1" xfId="0" quotePrefix="1" applyFont="1" applyFill="1" applyBorder="1" applyAlignment="1">
      <alignment horizontal="left" vertical="top"/>
    </xf>
    <xf numFmtId="164" fontId="13" fillId="4" borderId="22" xfId="0" applyNumberFormat="1" applyFont="1" applyFill="1" applyBorder="1" applyAlignment="1" applyProtection="1">
      <alignment horizontal="left" vertical="center" wrapText="1"/>
      <protection locked="0"/>
    </xf>
    <xf numFmtId="164" fontId="13" fillId="4" borderId="20" xfId="0" applyNumberFormat="1" applyFont="1" applyFill="1" applyBorder="1" applyAlignment="1" applyProtection="1">
      <alignment horizontal="left" vertical="center" wrapText="1"/>
      <protection locked="0"/>
    </xf>
    <xf numFmtId="164" fontId="13" fillId="4" borderId="16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24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25" fillId="0" borderId="0" xfId="0" applyFont="1" applyAlignment="1">
      <alignment horizontal="left" vertical="center" indent="1"/>
    </xf>
    <xf numFmtId="0" fontId="24" fillId="0" borderId="0" xfId="0" applyFont="1" applyAlignment="1">
      <alignment horizontal="left" vertical="center" indent="1"/>
    </xf>
    <xf numFmtId="164" fontId="19" fillId="7" borderId="20" xfId="0" applyNumberFormat="1" applyFont="1" applyFill="1" applyBorder="1" applyAlignment="1">
      <alignment horizontal="center" vertical="center"/>
    </xf>
    <xf numFmtId="164" fontId="13" fillId="4" borderId="28" xfId="0" applyNumberFormat="1" applyFont="1" applyFill="1" applyBorder="1" applyAlignment="1" applyProtection="1">
      <alignment horizontal="left" vertical="center" wrapText="1"/>
      <protection locked="0"/>
    </xf>
    <xf numFmtId="0" fontId="13" fillId="4" borderId="28" xfId="0" applyFont="1" applyFill="1" applyBorder="1" applyAlignment="1" applyProtection="1">
      <alignment horizontal="left" vertical="center" wrapText="1"/>
      <protection locked="0"/>
    </xf>
    <xf numFmtId="164" fontId="17" fillId="3" borderId="28" xfId="0" applyNumberFormat="1" applyFont="1" applyFill="1" applyBorder="1" applyAlignment="1">
      <alignment horizontal="left" vertical="center" wrapText="1"/>
    </xf>
    <xf numFmtId="164" fontId="13" fillId="3" borderId="20" xfId="0" applyNumberFormat="1" applyFont="1" applyFill="1" applyBorder="1" applyAlignment="1">
      <alignment horizontal="left" vertical="center" wrapText="1"/>
    </xf>
    <xf numFmtId="164" fontId="13" fillId="3" borderId="22" xfId="0" applyNumberFormat="1" applyFont="1" applyFill="1" applyBorder="1" applyAlignment="1">
      <alignment horizontal="left" vertical="center" wrapText="1"/>
    </xf>
    <xf numFmtId="164" fontId="13" fillId="3" borderId="16" xfId="0" applyNumberFormat="1" applyFont="1" applyFill="1" applyBorder="1" applyAlignment="1">
      <alignment horizontal="left" vertical="center" wrapText="1"/>
    </xf>
    <xf numFmtId="44" fontId="19" fillId="3" borderId="0" xfId="0" applyNumberFormat="1" applyFont="1" applyFill="1"/>
    <xf numFmtId="44" fontId="19" fillId="3" borderId="0" xfId="0" applyNumberFormat="1" applyFont="1" applyFill="1" applyAlignment="1">
      <alignment wrapText="1"/>
    </xf>
    <xf numFmtId="0" fontId="19" fillId="9" borderId="29" xfId="0" applyFont="1" applyFill="1" applyBorder="1"/>
    <xf numFmtId="2" fontId="19" fillId="9" borderId="30" xfId="0" applyNumberFormat="1" applyFont="1" applyFill="1" applyBorder="1"/>
    <xf numFmtId="0" fontId="13" fillId="0" borderId="31" xfId="0" applyFont="1" applyBorder="1"/>
    <xf numFmtId="164" fontId="13" fillId="0" borderId="32" xfId="2" applyFont="1" applyBorder="1"/>
    <xf numFmtId="0" fontId="13" fillId="0" borderId="16" xfId="0" applyFont="1" applyBorder="1"/>
    <xf numFmtId="164" fontId="13" fillId="0" borderId="33" xfId="2" applyFont="1" applyBorder="1"/>
    <xf numFmtId="0" fontId="13" fillId="4" borderId="2" xfId="0" applyFont="1" applyFill="1" applyBorder="1" applyAlignment="1" applyProtection="1">
      <alignment vertical="top"/>
      <protection locked="0"/>
    </xf>
    <xf numFmtId="0" fontId="0" fillId="0" borderId="2" xfId="0" applyBorder="1" applyAlignment="1">
      <alignment vertical="top"/>
    </xf>
    <xf numFmtId="0" fontId="13" fillId="4" borderId="4" xfId="0" applyFont="1" applyFill="1" applyBorder="1" applyAlignment="1" applyProtection="1">
      <alignment vertical="top"/>
      <protection locked="0"/>
    </xf>
    <xf numFmtId="0" fontId="0" fillId="0" borderId="9" xfId="0" applyBorder="1" applyAlignment="1">
      <alignment vertical="top"/>
    </xf>
    <xf numFmtId="0" fontId="0" fillId="0" borderId="8" xfId="0" applyBorder="1" applyAlignment="1">
      <alignment vertical="top"/>
    </xf>
    <xf numFmtId="0" fontId="2" fillId="2" borderId="10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vertical="center" wrapText="1"/>
    </xf>
    <xf numFmtId="0" fontId="14" fillId="2" borderId="12" xfId="0" applyFont="1" applyFill="1" applyBorder="1" applyAlignment="1">
      <alignment vertical="center" wrapText="1"/>
    </xf>
    <xf numFmtId="0" fontId="15" fillId="3" borderId="10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15" fillId="3" borderId="11" xfId="0" applyFont="1" applyFill="1" applyBorder="1" applyAlignment="1">
      <alignment horizontal="left"/>
    </xf>
    <xf numFmtId="0" fontId="16" fillId="2" borderId="23" xfId="0" applyFont="1" applyFill="1" applyBorder="1" applyAlignment="1">
      <alignment horizontal="left" vertical="center" wrapText="1"/>
    </xf>
    <xf numFmtId="0" fontId="16" fillId="2" borderId="24" xfId="0" applyFont="1" applyFill="1" applyBorder="1" applyAlignment="1">
      <alignment horizontal="left" vertical="center" wrapText="1"/>
    </xf>
    <xf numFmtId="0" fontId="16" fillId="2" borderId="26" xfId="0" applyFont="1" applyFill="1" applyBorder="1" applyAlignment="1">
      <alignment horizontal="left" vertical="center" wrapText="1"/>
    </xf>
    <xf numFmtId="0" fontId="16" fillId="2" borderId="25" xfId="0" applyFont="1" applyFill="1" applyBorder="1" applyAlignment="1">
      <alignment horizontal="left" vertical="center" wrapText="1"/>
    </xf>
    <xf numFmtId="0" fontId="18" fillId="3" borderId="1" xfId="0" quotePrefix="1" applyFont="1" applyFill="1" applyBorder="1" applyAlignment="1">
      <alignment horizontal="left" vertical="top" wrapText="1"/>
    </xf>
    <xf numFmtId="0" fontId="18" fillId="3" borderId="0" xfId="0" applyFont="1" applyFill="1" applyAlignment="1">
      <alignment horizontal="left" vertical="top"/>
    </xf>
    <xf numFmtId="0" fontId="18" fillId="3" borderId="12" xfId="0" applyFont="1" applyFill="1" applyBorder="1" applyAlignment="1">
      <alignment horizontal="left" vertical="top"/>
    </xf>
    <xf numFmtId="0" fontId="16" fillId="2" borderId="6" xfId="0" applyFont="1" applyFill="1" applyBorder="1" applyAlignment="1">
      <alignment horizontal="left" vertical="center"/>
    </xf>
    <xf numFmtId="0" fontId="16" fillId="2" borderId="3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/>
    </xf>
    <xf numFmtId="0" fontId="17" fillId="3" borderId="9" xfId="0" applyFont="1" applyFill="1" applyBorder="1" applyAlignment="1">
      <alignment horizontal="left"/>
    </xf>
    <xf numFmtId="0" fontId="17" fillId="3" borderId="8" xfId="0" applyFont="1" applyFill="1" applyBorder="1" applyAlignment="1">
      <alignment horizontal="left"/>
    </xf>
    <xf numFmtId="2" fontId="13" fillId="4" borderId="4" xfId="0" applyNumberFormat="1" applyFont="1" applyFill="1" applyBorder="1" applyAlignment="1" applyProtection="1">
      <alignment horizontal="left"/>
      <protection locked="0"/>
    </xf>
    <xf numFmtId="2" fontId="13" fillId="4" borderId="9" xfId="0" applyNumberFormat="1" applyFont="1" applyFill="1" applyBorder="1" applyAlignment="1" applyProtection="1">
      <alignment horizontal="left"/>
      <protection locked="0"/>
    </xf>
    <xf numFmtId="2" fontId="13" fillId="4" borderId="8" xfId="0" applyNumberFormat="1" applyFont="1" applyFill="1" applyBorder="1" applyAlignment="1" applyProtection="1">
      <alignment horizontal="left"/>
      <protection locked="0"/>
    </xf>
    <xf numFmtId="0" fontId="21" fillId="3" borderId="0" xfId="0" applyFont="1" applyFill="1" applyAlignment="1">
      <alignment wrapText="1"/>
    </xf>
    <xf numFmtId="0" fontId="22" fillId="0" borderId="0" xfId="0" applyFont="1" applyAlignment="1">
      <alignment wrapText="1"/>
    </xf>
    <xf numFmtId="0" fontId="21" fillId="3" borderId="0" xfId="0" applyFont="1" applyFill="1" applyAlignment="1">
      <alignment vertical="top" wrapText="1"/>
    </xf>
    <xf numFmtId="0" fontId="22" fillId="0" borderId="0" xfId="0" applyFont="1" applyAlignment="1">
      <alignment vertical="top" wrapText="1"/>
    </xf>
    <xf numFmtId="15" fontId="13" fillId="4" borderId="4" xfId="0" applyNumberFormat="1" applyFont="1" applyFill="1" applyBorder="1" applyAlignment="1" applyProtection="1">
      <alignment horizontal="left" vertical="top"/>
      <protection locked="0"/>
    </xf>
    <xf numFmtId="0" fontId="13" fillId="4" borderId="8" xfId="0" applyFont="1" applyFill="1" applyBorder="1" applyAlignment="1" applyProtection="1">
      <alignment horizontal="left" vertical="top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17" fillId="0" borderId="28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6" fillId="5" borderId="27" xfId="0" applyFont="1" applyFill="1" applyBorder="1" applyAlignment="1">
      <alignment horizontal="left" vertical="center" wrapText="1"/>
    </xf>
    <xf numFmtId="0" fontId="16" fillId="5" borderId="3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vertical="center"/>
    </xf>
    <xf numFmtId="0" fontId="13" fillId="3" borderId="9" xfId="0" applyFont="1" applyFill="1" applyBorder="1" applyAlignment="1">
      <alignment vertical="center"/>
    </xf>
    <xf numFmtId="164" fontId="20" fillId="3" borderId="0" xfId="0" applyNumberFormat="1" applyFont="1" applyFill="1" applyAlignment="1">
      <alignment horizontal="right" vertical="center" wrapText="1"/>
    </xf>
    <xf numFmtId="0" fontId="13" fillId="4" borderId="4" xfId="0" applyFont="1" applyFill="1" applyBorder="1" applyAlignment="1" applyProtection="1">
      <alignment horizontal="left" vertical="top"/>
      <protection locked="0"/>
    </xf>
    <xf numFmtId="0" fontId="17" fillId="0" borderId="2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164" fontId="20" fillId="3" borderId="0" xfId="0" applyNumberFormat="1" applyFont="1" applyFill="1" applyAlignment="1">
      <alignment horizontal="right" vertical="top" wrapText="1"/>
    </xf>
    <xf numFmtId="0" fontId="16" fillId="2" borderId="4" xfId="0" applyFont="1" applyFill="1" applyBorder="1" applyAlignment="1">
      <alignment horizontal="left" vertical="center" wrapText="1"/>
    </xf>
    <xf numFmtId="0" fontId="16" fillId="2" borderId="9" xfId="0" applyFont="1" applyFill="1" applyBorder="1" applyAlignment="1">
      <alignment horizontal="left" vertical="center" wrapText="1"/>
    </xf>
    <xf numFmtId="0" fontId="16" fillId="2" borderId="11" xfId="0" applyFont="1" applyFill="1" applyBorder="1" applyAlignment="1">
      <alignment horizontal="left" vertical="center" wrapText="1"/>
    </xf>
    <xf numFmtId="0" fontId="16" fillId="5" borderId="6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 applyProtection="1">
      <alignment vertical="top" wrapText="1"/>
      <protection hidden="1"/>
    </xf>
    <xf numFmtId="0" fontId="13" fillId="3" borderId="0" xfId="0" applyFont="1" applyFill="1" applyAlignment="1" applyProtection="1">
      <alignment vertical="top" wrapText="1"/>
      <protection hidden="1"/>
    </xf>
    <xf numFmtId="0" fontId="0" fillId="0" borderId="0" xfId="0"/>
    <xf numFmtId="0" fontId="0" fillId="0" borderId="0" xfId="0" applyAlignment="1">
      <alignment vertical="top"/>
    </xf>
    <xf numFmtId="0" fontId="6" fillId="3" borderId="0" xfId="0" applyFont="1" applyFill="1" applyAlignment="1" applyProtection="1">
      <alignment vertical="center"/>
      <protection hidden="1"/>
    </xf>
    <xf numFmtId="0" fontId="10" fillId="3" borderId="0" xfId="0" applyFont="1" applyFill="1" applyAlignment="1" applyProtection="1">
      <alignment horizontal="left" vertical="top" wrapText="1"/>
      <protection hidden="1"/>
    </xf>
  </cellXfs>
  <cellStyles count="5">
    <cellStyle name="Komma 2" xfId="3" xr:uid="{5C87EFE5-D133-4690-847C-1F935BD452C4}"/>
    <cellStyle name="Standaard" xfId="0" builtinId="0"/>
    <cellStyle name="Standaard 2 2" xfId="1" xr:uid="{00000000-0005-0000-0000-000001000000}"/>
    <cellStyle name="Standaard 3" xfId="4" xr:uid="{6FC73B07-3619-48DD-9361-BDB07F1FB896}"/>
    <cellStyle name="Valuta 2" xfId="2" xr:uid="{E91A3D22-1462-4D24-BCB9-8D0CB121DA00}"/>
  </cellStyles>
  <dxfs count="24"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  <color rgb="FFFF9900"/>
      <color rgb="FF8FCAE7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pc.belastingdienst.nl\SSO-CFD\UG_HKT_Inkoop-UNIT\83-INKOOPDOSSIER-%20INKOOP\IUC22\IUC22-753%20Arbodienstverlening\04%20-%20Beschrijvend%20doc%20en%20bijlagen\Overige%20bijlagen%20bij%20BD\Prijs%20en%20kengetallen\TOOL%20Superformule%20p1%20v2.xlsm?3ECFF962" TargetMode="External"/><Relationship Id="rId1" Type="http://schemas.openxmlformats.org/officeDocument/2006/relationships/externalLinkPath" Target="file:///\\3ECFF962\TOOL%20Superformule%20p1%20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laimer"/>
      <sheetName val="Superformule"/>
      <sheetName val="Info BD"/>
      <sheetName val="Evaluatie"/>
      <sheetName val="TBV Onderzoek"/>
      <sheetName val="BPK-Grafiek"/>
      <sheetName val="HULP-velden"/>
      <sheetName val="DATA"/>
      <sheetName val="HULP-data"/>
    </sheetNames>
    <sheetDataSet>
      <sheetData sheetId="0"/>
      <sheetData sheetId="1">
        <row r="6">
          <cell r="G6" t="str">
            <v>arbodienstverlening</v>
          </cell>
        </row>
        <row r="22">
          <cell r="K22">
            <v>-1000320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63"/>
  <sheetViews>
    <sheetView showGridLines="0" tabSelected="1" topLeftCell="B1" zoomScale="90" zoomScaleNormal="90" workbookViewId="0">
      <selection activeCell="F22" sqref="F22"/>
    </sheetView>
  </sheetViews>
  <sheetFormatPr defaultColWidth="13" defaultRowHeight="13" x14ac:dyDescent="0.3"/>
  <cols>
    <col min="1" max="1" width="1.54296875" style="2" customWidth="1"/>
    <col min="2" max="2" width="13" style="2"/>
    <col min="3" max="3" width="52.81640625" style="2" customWidth="1"/>
    <col min="4" max="5" width="16.453125" style="2" customWidth="1"/>
    <col min="6" max="6" width="18.1796875" style="2" customWidth="1"/>
    <col min="7" max="7" width="23.26953125" style="2" customWidth="1"/>
    <col min="8" max="8" width="25.1796875" style="2" customWidth="1"/>
    <col min="9" max="9" width="37.54296875" style="2" customWidth="1"/>
    <col min="10" max="10" width="13" style="2"/>
    <col min="11" max="11" width="13" style="1"/>
    <col min="12" max="12" width="16.54296875" style="1" customWidth="1"/>
    <col min="13" max="19" width="13" style="1"/>
    <col min="20" max="16384" width="13" style="2"/>
  </cols>
  <sheetData>
    <row r="1" spans="1:25" ht="7.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" ht="24" customHeight="1" x14ac:dyDescent="0.3">
      <c r="A2" s="1"/>
      <c r="B2" s="100" t="s">
        <v>0</v>
      </c>
      <c r="C2" s="101"/>
      <c r="D2" s="101"/>
      <c r="E2" s="101"/>
      <c r="F2" s="101"/>
      <c r="G2" s="101"/>
      <c r="H2" s="101"/>
      <c r="I2" s="102"/>
      <c r="J2" s="1"/>
    </row>
    <row r="3" spans="1:25" ht="23.25" customHeight="1" x14ac:dyDescent="0.3">
      <c r="A3" s="1"/>
      <c r="B3" s="103" t="s">
        <v>1</v>
      </c>
      <c r="C3" s="103"/>
      <c r="D3" s="103"/>
      <c r="E3" s="103"/>
      <c r="F3" s="103"/>
      <c r="G3" s="103"/>
      <c r="H3" s="103"/>
      <c r="I3" s="104"/>
      <c r="J3" s="1"/>
    </row>
    <row r="4" spans="1:25" ht="13.5" customHeight="1" x14ac:dyDescent="0.35">
      <c r="A4" s="1"/>
      <c r="B4" s="105" t="s">
        <v>2</v>
      </c>
      <c r="C4" s="106"/>
      <c r="D4" s="106"/>
      <c r="E4" s="106"/>
      <c r="F4" s="106"/>
      <c r="G4" s="106"/>
      <c r="H4" s="106"/>
      <c r="I4" s="107"/>
      <c r="J4" s="1"/>
    </row>
    <row r="5" spans="1:25" ht="13.5" customHeight="1" x14ac:dyDescent="0.3">
      <c r="A5" s="1"/>
      <c r="B5" s="112" t="s">
        <v>3</v>
      </c>
      <c r="C5" s="113"/>
      <c r="D5" s="113"/>
      <c r="E5" s="113"/>
      <c r="F5" s="113"/>
      <c r="G5" s="113"/>
      <c r="H5" s="113"/>
      <c r="I5" s="114"/>
      <c r="J5" s="1"/>
    </row>
    <row r="6" spans="1:25" ht="13.5" customHeight="1" x14ac:dyDescent="0.3">
      <c r="A6" s="1"/>
      <c r="B6" s="71" t="s">
        <v>4</v>
      </c>
      <c r="C6" s="64"/>
      <c r="D6" s="64"/>
      <c r="E6" s="64"/>
      <c r="F6" s="64"/>
      <c r="G6" s="64"/>
      <c r="H6" s="64"/>
      <c r="I6" s="65"/>
      <c r="J6" s="1"/>
    </row>
    <row r="7" spans="1:25" ht="13.5" customHeight="1" x14ac:dyDescent="0.3">
      <c r="A7" s="1"/>
      <c r="B7" s="48" t="s">
        <v>5</v>
      </c>
      <c r="C7" s="69"/>
      <c r="D7" s="69"/>
      <c r="E7" s="69"/>
      <c r="F7" s="69"/>
      <c r="G7" s="69"/>
      <c r="H7" s="69"/>
      <c r="I7" s="70"/>
      <c r="J7" s="1"/>
    </row>
    <row r="8" spans="1:25" ht="12" customHeight="1" x14ac:dyDescent="0.35">
      <c r="A8" s="1"/>
      <c r="B8" s="47"/>
      <c r="C8" s="47"/>
      <c r="D8" s="47"/>
      <c r="E8" s="47"/>
      <c r="F8" s="47"/>
      <c r="G8" s="47"/>
      <c r="H8" s="47"/>
      <c r="I8" s="47"/>
      <c r="T8" s="1"/>
      <c r="U8" s="1"/>
      <c r="V8" s="1"/>
      <c r="W8" s="1"/>
      <c r="X8" s="1"/>
      <c r="Y8" s="1"/>
    </row>
    <row r="9" spans="1:25" ht="15" customHeight="1" x14ac:dyDescent="0.3">
      <c r="A9" s="3"/>
      <c r="B9" s="115" t="s">
        <v>6</v>
      </c>
      <c r="C9" s="116"/>
      <c r="D9" s="116"/>
      <c r="E9" s="116"/>
      <c r="F9" s="116"/>
      <c r="G9" s="116"/>
      <c r="H9" s="116"/>
      <c r="I9" s="117"/>
      <c r="J9" s="1"/>
    </row>
    <row r="10" spans="1:25" ht="22.5" customHeight="1" x14ac:dyDescent="0.35">
      <c r="A10" s="3"/>
      <c r="B10" s="118" t="s">
        <v>7</v>
      </c>
      <c r="C10" s="119"/>
      <c r="D10" s="120"/>
      <c r="E10" s="121"/>
      <c r="F10" s="121"/>
      <c r="G10" s="121"/>
      <c r="H10" s="121"/>
      <c r="I10" s="122"/>
      <c r="J10" s="1"/>
      <c r="K10" s="123"/>
      <c r="L10" s="124"/>
      <c r="M10" s="124"/>
      <c r="N10" s="124"/>
    </row>
    <row r="11" spans="1:25" ht="13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24"/>
      <c r="L11" s="124"/>
      <c r="M11" s="124"/>
      <c r="N11" s="124"/>
    </row>
    <row r="12" spans="1:25" ht="53.5" customHeight="1" thickBo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24"/>
      <c r="L12" s="124"/>
      <c r="M12" s="124"/>
      <c r="N12" s="124"/>
    </row>
    <row r="13" spans="1:25" ht="15" customHeight="1" thickBot="1" x14ac:dyDescent="0.35">
      <c r="A13" s="1"/>
      <c r="B13" s="108" t="s">
        <v>8</v>
      </c>
      <c r="C13" s="109"/>
      <c r="D13" s="109"/>
      <c r="E13" s="110"/>
      <c r="F13" s="110"/>
      <c r="G13" s="110"/>
      <c r="H13" s="110"/>
      <c r="I13" s="111"/>
      <c r="J13" s="1"/>
    </row>
    <row r="14" spans="1:25" ht="44.15" customHeight="1" x14ac:dyDescent="0.3">
      <c r="A14" s="1"/>
      <c r="B14" s="132"/>
      <c r="C14" s="133"/>
      <c r="D14" s="56" t="s">
        <v>9</v>
      </c>
      <c r="E14" s="56" t="s">
        <v>10</v>
      </c>
      <c r="F14" s="56" t="s">
        <v>11</v>
      </c>
      <c r="G14" s="56" t="s">
        <v>12</v>
      </c>
      <c r="H14" s="49" t="s">
        <v>13</v>
      </c>
      <c r="I14" s="57" t="s">
        <v>14</v>
      </c>
      <c r="J14" s="1"/>
      <c r="K14" s="60"/>
      <c r="L14" s="60"/>
      <c r="M14" s="60"/>
      <c r="N14" s="60"/>
      <c r="P14" s="60"/>
    </row>
    <row r="15" spans="1:25" ht="41.15" customHeight="1" thickBot="1" x14ac:dyDescent="0.35">
      <c r="A15" s="1"/>
      <c r="B15" s="130" t="s">
        <v>15</v>
      </c>
      <c r="C15" s="131"/>
      <c r="D15" s="83">
        <v>3250</v>
      </c>
      <c r="E15" s="83">
        <v>4600</v>
      </c>
      <c r="F15" s="81"/>
      <c r="G15" s="82"/>
      <c r="H15" s="59">
        <f>(368*0.9)</f>
        <v>331.2</v>
      </c>
      <c r="I15" s="58">
        <f>F15*H15</f>
        <v>0</v>
      </c>
      <c r="J15" s="76"/>
      <c r="K15" s="60"/>
      <c r="L15" s="60"/>
      <c r="M15" s="60"/>
      <c r="N15" s="60"/>
      <c r="P15" s="60"/>
    </row>
    <row r="16" spans="1:25" ht="13" customHeight="1" thickBot="1" x14ac:dyDescent="0.35">
      <c r="A16" s="1"/>
      <c r="B16" s="51"/>
      <c r="C16" s="136"/>
      <c r="D16" s="136"/>
      <c r="E16" s="63"/>
      <c r="F16" s="63"/>
      <c r="G16" s="63"/>
      <c r="H16" s="52" t="s">
        <v>16</v>
      </c>
      <c r="I16" s="80">
        <f>SUM(I15)</f>
        <v>0</v>
      </c>
      <c r="J16" s="76"/>
      <c r="K16" s="60"/>
      <c r="L16" s="60"/>
      <c r="M16" s="60"/>
      <c r="N16" s="60"/>
    </row>
    <row r="17" spans="1:18" ht="13.5" x14ac:dyDescent="0.35">
      <c r="A17" s="1"/>
      <c r="B17" s="47"/>
      <c r="C17" s="47"/>
      <c r="D17" s="47"/>
      <c r="E17" s="47"/>
      <c r="F17" s="47"/>
      <c r="G17" s="47"/>
      <c r="H17" s="47"/>
      <c r="I17" s="47"/>
      <c r="J17" s="76"/>
      <c r="K17" s="61"/>
      <c r="L17" s="60"/>
      <c r="M17" s="60"/>
      <c r="N17" s="60"/>
    </row>
    <row r="18" spans="1:18" ht="26.5" customHeight="1" thickBot="1" x14ac:dyDescent="0.35">
      <c r="A18" s="1"/>
      <c r="B18" s="141" t="s">
        <v>17</v>
      </c>
      <c r="C18" s="142"/>
      <c r="D18" s="142"/>
      <c r="E18" s="142"/>
      <c r="F18" s="142"/>
      <c r="G18" s="142"/>
      <c r="H18" s="142"/>
      <c r="I18" s="143"/>
      <c r="J18" s="76"/>
      <c r="K18" s="125"/>
      <c r="L18" s="126"/>
      <c r="M18" s="126"/>
      <c r="N18" s="126"/>
      <c r="O18" s="125"/>
      <c r="P18" s="126"/>
      <c r="Q18" s="126"/>
      <c r="R18" s="126"/>
    </row>
    <row r="19" spans="1:18" ht="27.65" customHeight="1" x14ac:dyDescent="0.3">
      <c r="A19" s="1"/>
      <c r="B19" s="144"/>
      <c r="C19" s="133"/>
      <c r="D19" s="56" t="s">
        <v>9</v>
      </c>
      <c r="E19" s="56" t="s">
        <v>10</v>
      </c>
      <c r="F19" s="56" t="s">
        <v>18</v>
      </c>
      <c r="G19" s="56" t="s">
        <v>12</v>
      </c>
      <c r="H19" s="49" t="s">
        <v>13</v>
      </c>
      <c r="I19" s="54" t="s">
        <v>14</v>
      </c>
      <c r="J19" s="77"/>
      <c r="K19" s="123"/>
      <c r="L19" s="124"/>
      <c r="M19" s="124"/>
      <c r="N19" s="124"/>
      <c r="O19" s="148"/>
      <c r="P19" s="148"/>
      <c r="Q19" s="148"/>
      <c r="R19" s="148"/>
    </row>
    <row r="20" spans="1:18" ht="38.5" customHeight="1" thickBot="1" x14ac:dyDescent="0.35">
      <c r="A20" s="3"/>
      <c r="B20" s="138" t="s">
        <v>19</v>
      </c>
      <c r="C20" s="139"/>
      <c r="D20" s="84">
        <v>2700</v>
      </c>
      <c r="E20" s="85">
        <v>3850</v>
      </c>
      <c r="F20" s="72"/>
      <c r="G20" s="73"/>
      <c r="H20" s="50">
        <f>(368*0.1)</f>
        <v>36.800000000000004</v>
      </c>
      <c r="I20" s="55">
        <f>F20*H20</f>
        <v>0</v>
      </c>
      <c r="J20" s="78"/>
      <c r="K20" s="147"/>
      <c r="L20" s="147"/>
      <c r="M20" s="147"/>
      <c r="N20" s="147"/>
    </row>
    <row r="21" spans="1:18" ht="38.5" customHeight="1" thickBot="1" x14ac:dyDescent="0.4">
      <c r="A21" s="1"/>
      <c r="B21" s="134" t="s">
        <v>20</v>
      </c>
      <c r="C21" s="135"/>
      <c r="D21" s="86">
        <v>550</v>
      </c>
      <c r="E21" s="86">
        <v>750</v>
      </c>
      <c r="F21" s="74"/>
      <c r="G21" s="74"/>
      <c r="H21" s="59">
        <v>37</v>
      </c>
      <c r="I21" s="58">
        <f>F21*H21</f>
        <v>0</v>
      </c>
      <c r="J21" s="78"/>
      <c r="K21"/>
      <c r="L21"/>
      <c r="M21"/>
      <c r="N21"/>
    </row>
    <row r="22" spans="1:18" ht="15" thickBot="1" x14ac:dyDescent="0.4">
      <c r="A22" s="1"/>
      <c r="B22" s="47"/>
      <c r="C22" s="140"/>
      <c r="D22" s="140"/>
      <c r="E22" s="62"/>
      <c r="F22" s="62"/>
      <c r="G22" s="62"/>
      <c r="H22" s="52" t="s">
        <v>16</v>
      </c>
      <c r="I22" s="53">
        <f>SUM(I20+I21)</f>
        <v>0</v>
      </c>
      <c r="J22" s="75"/>
    </row>
    <row r="23" spans="1:18" x14ac:dyDescent="0.3">
      <c r="A23" s="1"/>
      <c r="B23" s="1"/>
      <c r="C23" s="1"/>
      <c r="D23" s="1"/>
      <c r="E23" s="1"/>
      <c r="F23" s="1"/>
      <c r="G23" s="1"/>
      <c r="H23" s="1"/>
      <c r="I23" s="1"/>
      <c r="J23" s="76"/>
      <c r="K23" s="66"/>
    </row>
    <row r="24" spans="1:18" ht="15" thickBot="1" x14ac:dyDescent="0.35">
      <c r="A24" s="1"/>
      <c r="B24" s="1"/>
      <c r="C24" s="1"/>
      <c r="D24" s="1"/>
      <c r="E24" s="1"/>
      <c r="F24" s="1"/>
      <c r="G24" s="1"/>
      <c r="H24" s="1"/>
      <c r="I24" s="1"/>
      <c r="J24" s="77"/>
    </row>
    <row r="25" spans="1:18" ht="29.5" customHeight="1" thickTop="1" thickBot="1" x14ac:dyDescent="0.4">
      <c r="A25" s="1"/>
      <c r="B25" s="1"/>
      <c r="C25" s="1"/>
      <c r="D25" s="1"/>
      <c r="E25" s="1"/>
      <c r="F25" s="1"/>
      <c r="G25" s="1"/>
      <c r="H25" s="68" t="s">
        <v>21</v>
      </c>
      <c r="I25" s="67">
        <f>(I16+I22)*4</f>
        <v>0</v>
      </c>
      <c r="J25" s="79"/>
    </row>
    <row r="26" spans="1:18" ht="29.5" customHeight="1" thickTop="1" thickBot="1" x14ac:dyDescent="0.4">
      <c r="A26" s="1"/>
      <c r="B26" s="1"/>
      <c r="C26" s="1"/>
      <c r="D26" s="1"/>
      <c r="E26" s="1"/>
      <c r="F26" s="1"/>
      <c r="G26" s="1"/>
      <c r="H26" s="88"/>
      <c r="I26" s="87"/>
      <c r="J26" s="79"/>
    </row>
    <row r="27" spans="1:18" ht="13.5" x14ac:dyDescent="0.35">
      <c r="A27" s="1"/>
      <c r="B27" s="1"/>
      <c r="C27" s="1"/>
      <c r="D27" s="1"/>
      <c r="E27" s="1"/>
      <c r="F27" s="1"/>
      <c r="G27" s="1"/>
      <c r="H27" s="89" t="s">
        <v>22</v>
      </c>
      <c r="I27" s="90">
        <f>IF(I25&lt;=$I$28,30,IF(I25&gt;=$I$29,0,30-30*((I25-$I$28)/($I$29-$I$28))^3))</f>
        <v>30</v>
      </c>
      <c r="J27" s="79"/>
    </row>
    <row r="28" spans="1:18" ht="13.5" x14ac:dyDescent="0.35">
      <c r="A28" s="1"/>
      <c r="B28" s="1"/>
      <c r="C28" s="1"/>
      <c r="D28" s="1"/>
      <c r="E28" s="1"/>
      <c r="F28" s="1"/>
      <c r="G28" s="1"/>
      <c r="H28" s="91" t="s">
        <v>23</v>
      </c>
      <c r="I28" s="92">
        <v>4784440</v>
      </c>
      <c r="J28" s="79"/>
    </row>
    <row r="29" spans="1:18" ht="14" thickBot="1" x14ac:dyDescent="0.4">
      <c r="A29" s="1"/>
      <c r="B29" s="1"/>
      <c r="C29" s="1"/>
      <c r="D29" s="1"/>
      <c r="E29" s="1"/>
      <c r="F29" s="1"/>
      <c r="G29" s="1"/>
      <c r="H29" s="93" t="s">
        <v>24</v>
      </c>
      <c r="I29" s="94">
        <v>6771800</v>
      </c>
      <c r="J29" s="79"/>
    </row>
    <row r="30" spans="1:18" x14ac:dyDescent="0.3">
      <c r="A30" s="1"/>
      <c r="B30" s="1"/>
      <c r="C30" s="1"/>
      <c r="D30" s="1"/>
      <c r="E30" s="1"/>
      <c r="F30" s="1"/>
      <c r="G30" s="1"/>
      <c r="H30" s="1"/>
      <c r="I30" s="1"/>
      <c r="J30" s="79"/>
    </row>
    <row r="31" spans="1:18" ht="13.5" x14ac:dyDescent="0.35">
      <c r="A31" s="1"/>
      <c r="B31" s="145" t="s">
        <v>25</v>
      </c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6"/>
      <c r="N31" s="146"/>
      <c r="O31" s="42"/>
    </row>
    <row r="32" spans="1:18" ht="14.5" x14ac:dyDescent="0.3">
      <c r="A32" s="1"/>
      <c r="B32" s="43" t="s">
        <v>26</v>
      </c>
      <c r="C32" s="97"/>
      <c r="D32" s="98"/>
      <c r="E32" s="98"/>
      <c r="F32" s="98"/>
      <c r="G32" s="98"/>
      <c r="H32" s="98"/>
      <c r="I32" s="99"/>
      <c r="J32" s="43" t="s">
        <v>27</v>
      </c>
      <c r="K32" s="127"/>
      <c r="L32" s="128"/>
      <c r="M32" s="44"/>
      <c r="N32" s="129"/>
      <c r="O32" s="129"/>
    </row>
    <row r="33" spans="1:15" ht="14.5" x14ac:dyDescent="0.3">
      <c r="A33" s="1"/>
      <c r="B33" s="43" t="s">
        <v>28</v>
      </c>
      <c r="C33" s="97"/>
      <c r="D33" s="98"/>
      <c r="E33" s="98"/>
      <c r="F33" s="98"/>
      <c r="G33" s="98"/>
      <c r="H33" s="98"/>
      <c r="I33" s="99"/>
      <c r="J33" s="43" t="s">
        <v>29</v>
      </c>
      <c r="K33" s="137"/>
      <c r="L33" s="128"/>
      <c r="M33" s="44"/>
      <c r="N33" s="129"/>
      <c r="O33" s="129"/>
    </row>
    <row r="34" spans="1:15" ht="15" thickBot="1" x14ac:dyDescent="0.4">
      <c r="A34" s="1"/>
      <c r="B34" s="45" t="s">
        <v>30</v>
      </c>
      <c r="C34" s="95"/>
      <c r="D34" s="96"/>
      <c r="E34" s="96"/>
      <c r="F34" s="96"/>
      <c r="G34" s="96"/>
      <c r="H34" s="96"/>
      <c r="I34" s="96"/>
      <c r="J34" s="46"/>
      <c r="K34" s="46"/>
      <c r="L34" s="46"/>
      <c r="M34" s="42"/>
      <c r="N34" s="42"/>
      <c r="O34" s="42"/>
    </row>
    <row r="35" spans="1:15" x14ac:dyDescent="0.3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5" x14ac:dyDescent="0.3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5" x14ac:dyDescent="0.3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5" x14ac:dyDescent="0.3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5" x14ac:dyDescent="0.3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5" x14ac:dyDescent="0.3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5" x14ac:dyDescent="0.3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5" x14ac:dyDescent="0.3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5" x14ac:dyDescent="0.3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5" x14ac:dyDescent="0.3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5" x14ac:dyDescent="0.3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5" x14ac:dyDescent="0.3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5" x14ac:dyDescent="0.3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5" x14ac:dyDescent="0.3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3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3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3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3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3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3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3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3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3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3">
      <c r="B58" s="1"/>
      <c r="C58" s="1"/>
      <c r="D58" s="1"/>
      <c r="E58" s="1"/>
      <c r="F58" s="1"/>
      <c r="G58" s="1"/>
      <c r="H58" s="1"/>
      <c r="I58" s="1"/>
    </row>
    <row r="59" spans="1:10" x14ac:dyDescent="0.3">
      <c r="B59" s="1"/>
      <c r="C59" s="1"/>
      <c r="D59" s="1"/>
      <c r="E59" s="1"/>
      <c r="F59" s="1"/>
      <c r="G59" s="1"/>
      <c r="H59" s="1"/>
      <c r="I59" s="1"/>
    </row>
    <row r="60" spans="1:10" x14ac:dyDescent="0.3">
      <c r="B60" s="1"/>
      <c r="C60" s="1"/>
      <c r="D60" s="1"/>
      <c r="E60" s="1"/>
      <c r="F60" s="1"/>
      <c r="G60" s="1"/>
      <c r="H60" s="1"/>
      <c r="I60" s="1"/>
    </row>
    <row r="61" spans="1:10" x14ac:dyDescent="0.3">
      <c r="B61" s="1"/>
      <c r="C61" s="1"/>
      <c r="D61" s="1"/>
      <c r="E61" s="1"/>
      <c r="F61" s="1"/>
      <c r="G61" s="1"/>
      <c r="H61" s="1"/>
      <c r="I61" s="1"/>
    </row>
    <row r="62" spans="1:10" x14ac:dyDescent="0.3">
      <c r="B62" s="1"/>
      <c r="C62" s="1"/>
      <c r="D62" s="1"/>
      <c r="E62" s="1"/>
      <c r="F62" s="1"/>
      <c r="G62" s="1"/>
      <c r="H62" s="1"/>
      <c r="I62" s="1"/>
    </row>
    <row r="63" spans="1:10" x14ac:dyDescent="0.3"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DSrHC9nsu2cWwQeAVvlXqkL48KZlH6XgRBD5dNKBFrLtc1K88SNTyuBDd1/G7e0sSzxwkPfWvV7fAtgcYf6ShQ==" saltValue="pL93+7Sqo/jlyDx5tWVz8Q==" spinCount="100000" sheet="1" objects="1" scenarios="1"/>
  <mergeCells count="28">
    <mergeCell ref="K33:L33"/>
    <mergeCell ref="N33:O33"/>
    <mergeCell ref="B20:C20"/>
    <mergeCell ref="C22:D22"/>
    <mergeCell ref="B18:I18"/>
    <mergeCell ref="B19:C19"/>
    <mergeCell ref="B31:N31"/>
    <mergeCell ref="K19:N20"/>
    <mergeCell ref="O18:R19"/>
    <mergeCell ref="K10:N12"/>
    <mergeCell ref="K18:N18"/>
    <mergeCell ref="C32:I32"/>
    <mergeCell ref="K32:L32"/>
    <mergeCell ref="N32:O32"/>
    <mergeCell ref="B15:C15"/>
    <mergeCell ref="B14:C14"/>
    <mergeCell ref="B21:C21"/>
    <mergeCell ref="C16:D16"/>
    <mergeCell ref="C34:I34"/>
    <mergeCell ref="C33:I33"/>
    <mergeCell ref="B2:I2"/>
    <mergeCell ref="B3:I3"/>
    <mergeCell ref="B4:I4"/>
    <mergeCell ref="B13:I13"/>
    <mergeCell ref="B5:I5"/>
    <mergeCell ref="B9:I9"/>
    <mergeCell ref="B10:C10"/>
    <mergeCell ref="D10:I10"/>
  </mergeCells>
  <dataValidations count="6">
    <dataValidation type="whole" allowBlank="1" showInputMessage="1" showErrorMessage="1" errorTitle="Foutief bedrag " error="De prijs moet tussen de €3.250,- en €4.600,- liggen." sqref="F15" xr:uid="{C0D3C17C-B109-4073-9F67-17E6EC49DD31}">
      <formula1>3250</formula1>
      <formula2>4600</formula2>
    </dataValidation>
    <dataValidation type="whole" allowBlank="1" showInputMessage="1" showErrorMessage="1" errorTitle="Foutief bedrag" error="De prijs moet tussen de €2.700,- en €3.850,- liggen." sqref="F20" xr:uid="{A5EA485C-4A0F-424D-B101-0F96BD092C3F}">
      <formula1>2700</formula1>
      <formula2>3850</formula2>
    </dataValidation>
    <dataValidation type="whole" allowBlank="1" showInputMessage="1" showErrorMessage="1" errorTitle="Foutief bedrag" error="De prijs moet tussen de €550,- en €750,- liggen." sqref="F21" xr:uid="{A7E9AD27-23E6-4A4E-A34D-4A28EAEA3C8C}">
      <formula1>550</formula1>
      <formula2>750</formula2>
    </dataValidation>
    <dataValidation type="whole" allowBlank="1" showInputMessage="1" showErrorMessage="1" errorTitle="Foutief bedrag" error="De prijs moet tussen de €3.250,- en €5566,- liggen." sqref="G15" xr:uid="{307DDD3A-A61F-4AB8-B1F8-E44E6AF0DB21}">
      <formula1>3250</formula1>
      <formula2>5566</formula2>
    </dataValidation>
    <dataValidation type="whole" allowBlank="1" showInputMessage="1" showErrorMessage="1" errorTitle="Foutief bedrag" error="De prijs moet tussen de €2.700,- en €4.658,50,- liggen." sqref="G20" xr:uid="{1B9B6E49-1234-4298-959B-321EB1919F12}">
      <formula1>2700</formula1>
      <formula2>4659</formula2>
    </dataValidation>
    <dataValidation type="whole" allowBlank="1" showInputMessage="1" showErrorMessage="1" errorTitle="Foutief bedrag" error="De prijs moet tussen de €550,- en €907,50,- liggen." sqref="G21" xr:uid="{A1BA032E-BCE3-4B89-ADBB-539B5E8F333A}">
      <formula1>550</formula1>
      <formula2>908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C4216-5171-4210-8DB4-4170AFE8090F}">
  <dimension ref="A1:AE80"/>
  <sheetViews>
    <sheetView showGridLines="0" topLeftCell="A6" zoomScaleNormal="100" workbookViewId="0">
      <selection activeCell="D8" sqref="D8"/>
    </sheetView>
  </sheetViews>
  <sheetFormatPr defaultColWidth="0" defaultRowHeight="14.5" zeroHeight="1" x14ac:dyDescent="0.35"/>
  <cols>
    <col min="1" max="1" width="3.7265625" style="4" customWidth="1"/>
    <col min="2" max="27" width="21.7265625" style="4" customWidth="1"/>
    <col min="28" max="28" width="3.7265625" style="4" customWidth="1"/>
    <col min="29" max="31" width="21.7265625" style="4" hidden="1" customWidth="1"/>
    <col min="32" max="16384" width="9.1796875" style="4" hidden="1"/>
  </cols>
  <sheetData>
    <row r="1" spans="2:28" ht="21" customHeight="1" x14ac:dyDescent="0.35">
      <c r="AB1" s="5"/>
    </row>
    <row r="2" spans="2:28" s="5" customFormat="1" ht="21" customHeight="1" x14ac:dyDescent="0.25">
      <c r="B2" s="149" t="s">
        <v>31</v>
      </c>
      <c r="C2" s="149"/>
      <c r="D2" s="149"/>
      <c r="E2" s="149"/>
    </row>
    <row r="3" spans="2:28" s="5" customFormat="1" ht="21" customHeight="1" x14ac:dyDescent="0.25">
      <c r="B3" s="149"/>
      <c r="C3" s="149"/>
      <c r="D3" s="149"/>
      <c r="E3" s="149"/>
    </row>
    <row r="4" spans="2:28" s="5" customFormat="1" ht="21" customHeight="1" x14ac:dyDescent="0.25">
      <c r="B4" s="149"/>
      <c r="C4" s="149"/>
      <c r="D4" s="149"/>
      <c r="E4" s="149"/>
    </row>
    <row r="5" spans="2:28" s="5" customFormat="1" ht="21" customHeight="1" x14ac:dyDescent="0.25">
      <c r="B5" s="6"/>
    </row>
    <row r="6" spans="2:28" s="5" customFormat="1" ht="28" customHeight="1" x14ac:dyDescent="0.25">
      <c r="B6" s="7" t="s">
        <v>32</v>
      </c>
    </row>
    <row r="7" spans="2:28" s="5" customFormat="1" ht="28" customHeight="1" x14ac:dyDescent="0.25">
      <c r="B7" s="8" t="s">
        <v>33</v>
      </c>
      <c r="C7" s="9" t="e">
        <f>+#REF!</f>
        <v>#REF!</v>
      </c>
      <c r="D7" s="10" t="e">
        <f>+#REF!</f>
        <v>#REF!</v>
      </c>
      <c r="E7" s="11">
        <f>IFERROR((0.5*($C$7/$G$38)^$F$38+0.5*(2-$D$7/$H$38)^$F$38)^(1/$F$38),0)</f>
        <v>0</v>
      </c>
      <c r="F7" s="12" t="e">
        <f>+D7/G40*100</f>
        <v>#REF!</v>
      </c>
    </row>
    <row r="8" spans="2:28" s="5" customFormat="1" ht="28" customHeight="1" x14ac:dyDescent="0.25"/>
    <row r="9" spans="2:28" s="15" customFormat="1" ht="28" customHeight="1" x14ac:dyDescent="0.35">
      <c r="B9" s="13" t="s">
        <v>34</v>
      </c>
      <c r="C9" s="150" t="s">
        <v>35</v>
      </c>
      <c r="D9" s="150"/>
      <c r="E9" s="150"/>
      <c r="F9" s="150"/>
      <c r="G9" s="150"/>
      <c r="H9" s="150"/>
      <c r="I9" s="150"/>
      <c r="J9" s="150"/>
      <c r="K9" s="14"/>
      <c r="L9" s="14"/>
    </row>
    <row r="10" spans="2:28" s="15" customFormat="1" ht="28" customHeight="1" x14ac:dyDescent="0.35">
      <c r="C10" s="150"/>
      <c r="D10" s="150"/>
      <c r="E10" s="150"/>
      <c r="F10" s="150"/>
      <c r="G10" s="150"/>
      <c r="H10" s="150"/>
      <c r="I10" s="150"/>
      <c r="J10" s="150"/>
    </row>
    <row r="11" spans="2:28" s="5" customFormat="1" ht="28" customHeight="1" x14ac:dyDescent="0.25">
      <c r="B11" s="16" t="s">
        <v>36</v>
      </c>
      <c r="C11" s="17" t="s">
        <v>37</v>
      </c>
      <c r="D11" s="17" t="s">
        <v>38</v>
      </c>
      <c r="E11" s="17" t="s">
        <v>39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</row>
    <row r="12" spans="2:28" s="5" customFormat="1" ht="28" customHeight="1" x14ac:dyDescent="0.25">
      <c r="B12" s="19" t="s">
        <v>40</v>
      </c>
      <c r="C12" s="20">
        <v>900000</v>
      </c>
      <c r="D12" s="21">
        <v>2150</v>
      </c>
      <c r="E12" s="22">
        <v>1</v>
      </c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</row>
    <row r="13" spans="2:28" s="5" customFormat="1" ht="28" customHeight="1" x14ac:dyDescent="0.25">
      <c r="B13" s="19" t="s">
        <v>41</v>
      </c>
      <c r="C13" s="20">
        <v>1023069.7674418605</v>
      </c>
      <c r="D13" s="21">
        <v>2500</v>
      </c>
      <c r="E13" s="22">
        <v>1.0000096476500218</v>
      </c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</row>
    <row r="14" spans="2:28" s="5" customFormat="1" ht="28" customHeight="1" x14ac:dyDescent="0.25">
      <c r="B14" s="19" t="s">
        <v>42</v>
      </c>
      <c r="C14" s="20">
        <v>0</v>
      </c>
      <c r="D14" s="21">
        <v>1334.7401161922655</v>
      </c>
      <c r="E14" s="22">
        <v>1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2:28" s="5" customFormat="1" ht="28" customHeight="1" x14ac:dyDescent="0.25"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</row>
    <row r="16" spans="2:28" s="5" customFormat="1" ht="28" customHeight="1" x14ac:dyDescent="0.25">
      <c r="B16" s="23" t="s">
        <v>43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</row>
    <row r="17" spans="2:27" s="5" customFormat="1" ht="28" customHeight="1" x14ac:dyDescent="0.25">
      <c r="B17" s="18"/>
      <c r="C17" s="17" t="s">
        <v>44</v>
      </c>
      <c r="D17" s="24">
        <v>0</v>
      </c>
      <c r="E17" s="24">
        <v>1.2500000000000001E-2</v>
      </c>
      <c r="F17" s="24">
        <v>2.5000000000000001E-2</v>
      </c>
      <c r="G17" s="24">
        <v>0.05</v>
      </c>
      <c r="H17" s="24">
        <v>0.1</v>
      </c>
      <c r="I17" s="24">
        <v>0.15</v>
      </c>
      <c r="J17" s="24">
        <v>0.2</v>
      </c>
      <c r="K17" s="24">
        <v>0.25</v>
      </c>
      <c r="L17" s="24">
        <v>0.3</v>
      </c>
      <c r="M17" s="24">
        <v>0.35</v>
      </c>
      <c r="N17" s="24">
        <v>0.4</v>
      </c>
      <c r="O17" s="24">
        <v>0.45</v>
      </c>
      <c r="P17" s="24">
        <v>0.5</v>
      </c>
      <c r="Q17" s="24">
        <v>0.55000000000000004</v>
      </c>
      <c r="R17" s="24">
        <v>0.6</v>
      </c>
      <c r="S17" s="24">
        <v>0.65</v>
      </c>
      <c r="T17" s="24">
        <v>0.7</v>
      </c>
      <c r="U17" s="24">
        <v>0.75</v>
      </c>
      <c r="V17" s="24">
        <v>0.8</v>
      </c>
      <c r="W17" s="24">
        <v>0.85</v>
      </c>
      <c r="X17" s="24">
        <v>0.9</v>
      </c>
      <c r="Y17" s="24">
        <v>0.95</v>
      </c>
      <c r="Z17" s="24">
        <v>1</v>
      </c>
      <c r="AA17" s="25">
        <v>0</v>
      </c>
    </row>
    <row r="18" spans="2:27" s="5" customFormat="1" ht="28" customHeight="1" x14ac:dyDescent="0.25">
      <c r="B18" s="26" t="s">
        <v>45</v>
      </c>
      <c r="C18" s="24">
        <v>1334.7401161922655</v>
      </c>
      <c r="D18" s="24">
        <v>1334.7401161922655</v>
      </c>
      <c r="E18" s="24">
        <v>1349.3058647398623</v>
      </c>
      <c r="F18" s="24">
        <v>1363.8716132874588</v>
      </c>
      <c r="G18" s="24">
        <v>1393.0031103826523</v>
      </c>
      <c r="H18" s="24">
        <v>1451.266104573039</v>
      </c>
      <c r="I18" s="24">
        <v>1509.5290987634257</v>
      </c>
      <c r="J18" s="24">
        <v>1567.7920929538125</v>
      </c>
      <c r="K18" s="24">
        <v>1626.0550871441992</v>
      </c>
      <c r="L18" s="24">
        <v>1684.3180813345859</v>
      </c>
      <c r="M18" s="24">
        <v>1742.5810755249727</v>
      </c>
      <c r="N18" s="24">
        <v>1800.8440697153594</v>
      </c>
      <c r="O18" s="24">
        <v>1859.1070639057461</v>
      </c>
      <c r="P18" s="24">
        <v>1917.3700580961327</v>
      </c>
      <c r="Q18" s="24">
        <v>1975.6330522865196</v>
      </c>
      <c r="R18" s="24">
        <v>2033.8960464769061</v>
      </c>
      <c r="S18" s="24">
        <v>2092.1590406672931</v>
      </c>
      <c r="T18" s="24">
        <v>2150.4220348576796</v>
      </c>
      <c r="U18" s="24">
        <v>2208.6850290480661</v>
      </c>
      <c r="V18" s="24">
        <v>2266.9480232384531</v>
      </c>
      <c r="W18" s="24">
        <v>2325.21101742884</v>
      </c>
      <c r="X18" s="24">
        <v>2383.4740116192265</v>
      </c>
      <c r="Y18" s="24">
        <v>2441.737005809613</v>
      </c>
      <c r="Z18" s="24">
        <v>2500</v>
      </c>
      <c r="AA18" s="24" t="s">
        <v>39</v>
      </c>
    </row>
    <row r="19" spans="2:27" s="5" customFormat="1" ht="28" customHeight="1" x14ac:dyDescent="0.25">
      <c r="B19" s="26" t="s">
        <v>46</v>
      </c>
      <c r="C19" s="24"/>
      <c r="D19" s="24">
        <v>0</v>
      </c>
      <c r="E19" s="24">
        <v>150386.31883275081</v>
      </c>
      <c r="F19" s="24">
        <v>207137.48992760558</v>
      </c>
      <c r="G19" s="24">
        <v>284925.37718611973</v>
      </c>
      <c r="H19" s="24">
        <v>390872.72310438787</v>
      </c>
      <c r="I19" s="24">
        <v>469211.02215895505</v>
      </c>
      <c r="J19" s="24">
        <v>533277.08325610682</v>
      </c>
      <c r="K19" s="24">
        <v>588185.65670357447</v>
      </c>
      <c r="L19" s="24">
        <v>636545.80771345564</v>
      </c>
      <c r="M19" s="24">
        <v>679902.40108117904</v>
      </c>
      <c r="N19" s="24">
        <v>719259.96756691148</v>
      </c>
      <c r="O19" s="24">
        <v>755315.39429213188</v>
      </c>
      <c r="P19" s="24">
        <v>788575.71934300452</v>
      </c>
      <c r="Q19" s="24">
        <v>819423.57922234281</v>
      </c>
      <c r="R19" s="24">
        <v>848156.20985636825</v>
      </c>
      <c r="S19" s="24">
        <v>875009.9967246938</v>
      </c>
      <c r="T19" s="24">
        <v>900176.62567494716</v>
      </c>
      <c r="U19" s="24">
        <v>923814.10134997556</v>
      </c>
      <c r="V19" s="24">
        <v>946054.49689357425</v>
      </c>
      <c r="W19" s="24">
        <v>967009.54798798193</v>
      </c>
      <c r="X19" s="24">
        <v>986774.78227295633</v>
      </c>
      <c r="Y19" s="24">
        <v>1005432.6277033056</v>
      </c>
      <c r="Z19" s="24">
        <v>1023054.7928838594</v>
      </c>
      <c r="AA19" s="24">
        <v>1</v>
      </c>
    </row>
    <row r="20" spans="2:27" s="5" customFormat="1" ht="28" customHeight="1" x14ac:dyDescent="0.25">
      <c r="B20" s="27"/>
      <c r="C20" s="24"/>
      <c r="D20" s="24">
        <v>53.389604647690625</v>
      </c>
      <c r="E20" s="24">
        <v>53.972234589594493</v>
      </c>
      <c r="F20" s="24">
        <v>54.554864531498346</v>
      </c>
      <c r="G20" s="24">
        <v>55.720124415306096</v>
      </c>
      <c r="H20" s="24">
        <v>58.050644182921559</v>
      </c>
      <c r="I20" s="24">
        <v>60.381163950537029</v>
      </c>
      <c r="J20" s="24">
        <v>62.7116837181525</v>
      </c>
      <c r="K20" s="24">
        <v>65.042203485767971</v>
      </c>
      <c r="L20" s="24">
        <v>67.372723253383441</v>
      </c>
      <c r="M20" s="24">
        <v>69.703243020998912</v>
      </c>
      <c r="N20" s="24">
        <v>72.033762788614382</v>
      </c>
      <c r="O20" s="24">
        <v>74.364282556229838</v>
      </c>
      <c r="P20" s="24">
        <v>76.694802323845295</v>
      </c>
      <c r="Q20" s="24">
        <v>79.025322091460779</v>
      </c>
      <c r="R20" s="24">
        <v>81.35584185907625</v>
      </c>
      <c r="S20" s="24">
        <v>83.686361626691721</v>
      </c>
      <c r="T20" s="24">
        <v>86.016881394307191</v>
      </c>
      <c r="U20" s="24">
        <v>88.347401161922647</v>
      </c>
      <c r="V20" s="24">
        <v>90.677920929538118</v>
      </c>
      <c r="W20" s="24">
        <v>93.008440697153603</v>
      </c>
      <c r="X20" s="24">
        <v>95.338960464769059</v>
      </c>
      <c r="Y20" s="24">
        <v>97.669480232384515</v>
      </c>
      <c r="Z20" s="24">
        <v>100</v>
      </c>
      <c r="AA20" s="24">
        <v>0</v>
      </c>
    </row>
    <row r="21" spans="2:27" s="5" customFormat="1" ht="28" customHeight="1" x14ac:dyDescent="0.25">
      <c r="B21" s="26" t="s">
        <v>47</v>
      </c>
      <c r="C21" s="24">
        <v>1631.266104573039</v>
      </c>
      <c r="D21" s="24">
        <v>1631.266104573039</v>
      </c>
      <c r="E21" s="24">
        <v>1642.125278265876</v>
      </c>
      <c r="F21" s="24">
        <v>1652.984451958713</v>
      </c>
      <c r="G21" s="24">
        <v>1674.7027993443871</v>
      </c>
      <c r="H21" s="24">
        <v>1718.139494115735</v>
      </c>
      <c r="I21" s="24">
        <v>1761.5761888870832</v>
      </c>
      <c r="J21" s="24">
        <v>1805.0128836584313</v>
      </c>
      <c r="K21" s="24">
        <v>1848.4495784297792</v>
      </c>
      <c r="L21" s="24">
        <v>1891.8862732011273</v>
      </c>
      <c r="M21" s="24">
        <v>1935.3229679724755</v>
      </c>
      <c r="N21" s="24">
        <v>1978.7596627438234</v>
      </c>
      <c r="O21" s="24">
        <v>2022.1963575151715</v>
      </c>
      <c r="P21" s="24">
        <v>2065.6330522865196</v>
      </c>
      <c r="Q21" s="24">
        <v>2109.0697470578675</v>
      </c>
      <c r="R21" s="24">
        <v>2152.5064418292154</v>
      </c>
      <c r="S21" s="24">
        <v>2195.9431366005638</v>
      </c>
      <c r="T21" s="24">
        <v>2239.3798313719117</v>
      </c>
      <c r="U21" s="24">
        <v>2282.8165261432596</v>
      </c>
      <c r="V21" s="24">
        <v>2326.2532209146079</v>
      </c>
      <c r="W21" s="24">
        <v>2369.6899156859558</v>
      </c>
      <c r="X21" s="24">
        <v>2413.1266104573042</v>
      </c>
      <c r="Y21" s="24">
        <v>2456.5633052286521</v>
      </c>
      <c r="Z21" s="24">
        <v>2500</v>
      </c>
      <c r="AA21" s="24" t="s">
        <v>39</v>
      </c>
    </row>
    <row r="22" spans="2:27" s="5" customFormat="1" ht="28" customHeight="1" x14ac:dyDescent="0.25">
      <c r="B22" s="26" t="s">
        <v>48</v>
      </c>
      <c r="C22" s="24"/>
      <c r="D22" s="24">
        <v>0</v>
      </c>
      <c r="E22" s="24">
        <v>124056.21674956342</v>
      </c>
      <c r="F22" s="24">
        <v>170910.0905409017</v>
      </c>
      <c r="G22" s="24">
        <v>235200.90072955881</v>
      </c>
      <c r="H22" s="24">
        <v>322958.02340806171</v>
      </c>
      <c r="I22" s="24">
        <v>388050.99606061564</v>
      </c>
      <c r="J22" s="24">
        <v>441459.22025574918</v>
      </c>
      <c r="K22" s="24">
        <v>487389.92052735388</v>
      </c>
      <c r="L22" s="24">
        <v>527987.65860591724</v>
      </c>
      <c r="M22" s="24">
        <v>564521.41375802679</v>
      </c>
      <c r="N22" s="24">
        <v>597815.82451272768</v>
      </c>
      <c r="O22" s="24">
        <v>628442.66540962202</v>
      </c>
      <c r="P22" s="24">
        <v>656817.74272490945</v>
      </c>
      <c r="Q22" s="24">
        <v>683254.71109890332</v>
      </c>
      <c r="R22" s="24">
        <v>707997.1322375536</v>
      </c>
      <c r="S22" s="24">
        <v>731238.64794636029</v>
      </c>
      <c r="T22" s="24">
        <v>753136.24671210558</v>
      </c>
      <c r="U22" s="24">
        <v>773819.31122962211</v>
      </c>
      <c r="V22" s="24">
        <v>793395.97958257562</v>
      </c>
      <c r="W22" s="24">
        <v>811957.7352586023</v>
      </c>
      <c r="X22" s="24">
        <v>829582.79406368616</v>
      </c>
      <c r="Y22" s="24">
        <v>846338.65246543358</v>
      </c>
      <c r="Z22" s="24">
        <v>862284.03813312261</v>
      </c>
      <c r="AA22" s="24">
        <v>0.9</v>
      </c>
    </row>
    <row r="23" spans="2:27" s="5" customFormat="1" ht="28" customHeight="1" x14ac:dyDescent="0.25">
      <c r="B23" s="27"/>
      <c r="C23" s="24"/>
      <c r="D23" s="24">
        <v>65.250644182921562</v>
      </c>
      <c r="E23" s="24">
        <v>65.685011130635047</v>
      </c>
      <c r="F23" s="24">
        <v>66.119378078348518</v>
      </c>
      <c r="G23" s="24">
        <v>66.988111973775489</v>
      </c>
      <c r="H23" s="24">
        <v>68.725579764629401</v>
      </c>
      <c r="I23" s="24">
        <v>70.463047555483328</v>
      </c>
      <c r="J23" s="24">
        <v>72.200515346337241</v>
      </c>
      <c r="K23" s="24">
        <v>73.937983137191168</v>
      </c>
      <c r="L23" s="24">
        <v>75.675450928045095</v>
      </c>
      <c r="M23" s="24">
        <v>77.412918718899022</v>
      </c>
      <c r="N23" s="24">
        <v>79.150386509752934</v>
      </c>
      <c r="O23" s="24">
        <v>80.887854300606847</v>
      </c>
      <c r="P23" s="24">
        <v>82.625322091460788</v>
      </c>
      <c r="Q23" s="24">
        <v>84.362789882314701</v>
      </c>
      <c r="R23" s="24">
        <v>86.100257673168613</v>
      </c>
      <c r="S23" s="24">
        <v>87.837725464022554</v>
      </c>
      <c r="T23" s="24">
        <v>89.575193254876467</v>
      </c>
      <c r="U23" s="24">
        <v>91.31266104573038</v>
      </c>
      <c r="V23" s="24">
        <v>93.050128836584321</v>
      </c>
      <c r="W23" s="24">
        <v>94.787596627438234</v>
      </c>
      <c r="X23" s="24">
        <v>96.525064418292175</v>
      </c>
      <c r="Y23" s="24">
        <v>98.262532209146087</v>
      </c>
      <c r="Z23" s="24">
        <v>100</v>
      </c>
      <c r="AA23" s="24">
        <v>0</v>
      </c>
    </row>
    <row r="24" spans="2:27" s="5" customFormat="1" ht="28" customHeight="1" x14ac:dyDescent="0.25">
      <c r="B24" s="26" t="s">
        <v>49</v>
      </c>
      <c r="C24" s="24">
        <v>1927.792092953812</v>
      </c>
      <c r="D24" s="24">
        <v>1927.792092953812</v>
      </c>
      <c r="E24" s="24">
        <v>1934.9446917918895</v>
      </c>
      <c r="F24" s="24">
        <v>1942.0972906299667</v>
      </c>
      <c r="G24" s="24">
        <v>1956.4024883061213</v>
      </c>
      <c r="H24" s="24">
        <v>1985.0128836584308</v>
      </c>
      <c r="I24" s="24">
        <v>2013.6232790107401</v>
      </c>
      <c r="J24" s="24">
        <v>2042.2336743630497</v>
      </c>
      <c r="K24" s="24">
        <v>2070.8440697153592</v>
      </c>
      <c r="L24" s="24">
        <v>2099.4544650676685</v>
      </c>
      <c r="M24" s="24">
        <v>2128.0648604199778</v>
      </c>
      <c r="N24" s="24">
        <v>2156.6752557722871</v>
      </c>
      <c r="O24" s="24">
        <v>2185.2856511245964</v>
      </c>
      <c r="P24" s="24">
        <v>2213.8960464769061</v>
      </c>
      <c r="Q24" s="24">
        <v>2242.5064418292154</v>
      </c>
      <c r="R24" s="24">
        <v>2271.1168371815247</v>
      </c>
      <c r="S24" s="24">
        <v>2299.7272325338345</v>
      </c>
      <c r="T24" s="24">
        <v>2328.3376278861438</v>
      </c>
      <c r="U24" s="24">
        <v>2356.9480232384531</v>
      </c>
      <c r="V24" s="24">
        <v>2385.5584185907624</v>
      </c>
      <c r="W24" s="24">
        <v>2414.1688139430717</v>
      </c>
      <c r="X24" s="24">
        <v>2442.7792092953814</v>
      </c>
      <c r="Y24" s="24">
        <v>2471.3896046476907</v>
      </c>
      <c r="Z24" s="24">
        <v>2500</v>
      </c>
      <c r="AA24" s="24" t="s">
        <v>39</v>
      </c>
    </row>
    <row r="25" spans="2:27" s="5" customFormat="1" ht="28" customHeight="1" x14ac:dyDescent="0.25">
      <c r="B25" s="26" t="s">
        <v>50</v>
      </c>
      <c r="C25" s="24"/>
      <c r="D25" s="24">
        <v>0</v>
      </c>
      <c r="E25" s="24">
        <v>95986.112690727052</v>
      </c>
      <c r="F25" s="24">
        <v>132275.95243945124</v>
      </c>
      <c r="G25" s="24">
        <v>182137.79208607803</v>
      </c>
      <c r="H25" s="24">
        <v>250384.82796239993</v>
      </c>
      <c r="I25" s="24">
        <v>301202.39936359943</v>
      </c>
      <c r="J25" s="24">
        <v>343063.79943531204</v>
      </c>
      <c r="K25" s="24">
        <v>379212.49667113426</v>
      </c>
      <c r="L25" s="24">
        <v>411300.20250505983</v>
      </c>
      <c r="M25" s="24">
        <v>440303.38972210046</v>
      </c>
      <c r="N25" s="24">
        <v>466856.08030878525</v>
      </c>
      <c r="O25" s="24">
        <v>491397.53747357574</v>
      </c>
      <c r="P25" s="24">
        <v>514246.96986874565</v>
      </c>
      <c r="Q25" s="24">
        <v>535645.0040861083</v>
      </c>
      <c r="R25" s="24">
        <v>555778.37888700725</v>
      </c>
      <c r="S25" s="24">
        <v>574795.47724904167</v>
      </c>
      <c r="T25" s="24">
        <v>592816.5363693746</v>
      </c>
      <c r="U25" s="24">
        <v>609940.60762840416</v>
      </c>
      <c r="V25" s="24">
        <v>626250.44790065358</v>
      </c>
      <c r="W25" s="24">
        <v>641816.04741523985</v>
      </c>
      <c r="X25" s="24">
        <v>656697.23176886549</v>
      </c>
      <c r="Y25" s="24">
        <v>670945.61882243992</v>
      </c>
      <c r="Z25" s="24">
        <v>684606.11584784044</v>
      </c>
      <c r="AA25" s="24">
        <v>0.8</v>
      </c>
    </row>
    <row r="26" spans="2:27" s="5" customFormat="1" ht="28" customHeight="1" x14ac:dyDescent="0.25">
      <c r="B26" s="27"/>
      <c r="C26" s="24"/>
      <c r="D26" s="24">
        <v>77.111683718152477</v>
      </c>
      <c r="E26" s="24">
        <v>77.397787671675573</v>
      </c>
      <c r="F26" s="24">
        <v>77.683891625198669</v>
      </c>
      <c r="G26" s="24">
        <v>78.256099532244846</v>
      </c>
      <c r="H26" s="24">
        <v>79.40051534633723</v>
      </c>
      <c r="I26" s="24">
        <v>80.544931160429599</v>
      </c>
      <c r="J26" s="24">
        <v>81.689346974521982</v>
      </c>
      <c r="K26" s="24">
        <v>82.833762788614365</v>
      </c>
      <c r="L26" s="24">
        <v>83.978178602706748</v>
      </c>
      <c r="M26" s="24">
        <v>85.122594416799117</v>
      </c>
      <c r="N26" s="24">
        <v>86.267010230891486</v>
      </c>
      <c r="O26" s="24">
        <v>87.411426044983855</v>
      </c>
      <c r="P26" s="24">
        <v>88.555841859076239</v>
      </c>
      <c r="Q26" s="24">
        <v>89.700257673168622</v>
      </c>
      <c r="R26" s="24">
        <v>90.844673487260991</v>
      </c>
      <c r="S26" s="24">
        <v>91.989089301353374</v>
      </c>
      <c r="T26" s="24">
        <v>93.133505115445743</v>
      </c>
      <c r="U26" s="24">
        <v>94.277920929538112</v>
      </c>
      <c r="V26" s="24">
        <v>95.422336743630495</v>
      </c>
      <c r="W26" s="24">
        <v>96.566752557722864</v>
      </c>
      <c r="X26" s="24">
        <v>97.711168371815262</v>
      </c>
      <c r="Y26" s="24">
        <v>98.855584185907631</v>
      </c>
      <c r="Z26" s="24">
        <v>100</v>
      </c>
      <c r="AA26" s="24" t="s">
        <v>51</v>
      </c>
    </row>
    <row r="27" spans="2:27" s="5" customFormat="1" ht="28" customHeight="1" x14ac:dyDescent="0.25">
      <c r="B27" s="26" t="s">
        <v>52</v>
      </c>
      <c r="C27" s="24">
        <v>2224.3180813345862</v>
      </c>
      <c r="D27" s="24">
        <v>2224.3180813345862</v>
      </c>
      <c r="E27" s="24">
        <v>2227.7641053179041</v>
      </c>
      <c r="F27" s="24">
        <v>2231.2101293012215</v>
      </c>
      <c r="G27" s="24">
        <v>2238.1021772678569</v>
      </c>
      <c r="H27" s="24">
        <v>2251.8862732011276</v>
      </c>
      <c r="I27" s="24">
        <v>2265.6703691343982</v>
      </c>
      <c r="J27" s="24">
        <v>2279.4544650676689</v>
      </c>
      <c r="K27" s="24">
        <v>2293.2385610009396</v>
      </c>
      <c r="L27" s="24">
        <v>2307.0226569342103</v>
      </c>
      <c r="M27" s="24">
        <v>2320.806752867481</v>
      </c>
      <c r="N27" s="24">
        <v>2334.5908488007517</v>
      </c>
      <c r="O27" s="24">
        <v>2348.3749447340224</v>
      </c>
      <c r="P27" s="24">
        <v>2362.1590406672931</v>
      </c>
      <c r="Q27" s="24">
        <v>2375.9431366005638</v>
      </c>
      <c r="R27" s="24">
        <v>2389.7272325338345</v>
      </c>
      <c r="S27" s="24">
        <v>2403.5113284671052</v>
      </c>
      <c r="T27" s="24">
        <v>2417.2954244003759</v>
      </c>
      <c r="U27" s="24">
        <v>2431.0795203336465</v>
      </c>
      <c r="V27" s="24">
        <v>2444.8636162669172</v>
      </c>
      <c r="W27" s="24">
        <v>2458.6477122001879</v>
      </c>
      <c r="X27" s="24">
        <v>2472.4318081334586</v>
      </c>
      <c r="Y27" s="24">
        <v>2486.2159040667293</v>
      </c>
      <c r="Z27" s="24">
        <v>2500</v>
      </c>
      <c r="AA27" s="24" t="s">
        <v>39</v>
      </c>
    </row>
    <row r="28" spans="2:27" s="5" customFormat="1" ht="28" customHeight="1" x14ac:dyDescent="0.25">
      <c r="B28" s="26" t="s">
        <v>53</v>
      </c>
      <c r="C28" s="24"/>
      <c r="D28" s="24">
        <v>0</v>
      </c>
      <c r="E28" s="24">
        <v>63704.962767099852</v>
      </c>
      <c r="F28" s="24">
        <v>87822.145943443247</v>
      </c>
      <c r="G28" s="24">
        <v>121015.45616025977</v>
      </c>
      <c r="H28" s="24">
        <v>166605.1018728863</v>
      </c>
      <c r="I28" s="24">
        <v>200716.91197503786</v>
      </c>
      <c r="J28" s="24">
        <v>228955.72096026596</v>
      </c>
      <c r="K28" s="24">
        <v>253463.95368219353</v>
      </c>
      <c r="L28" s="24">
        <v>275331.19057383121</v>
      </c>
      <c r="M28" s="24">
        <v>295200.77242761111</v>
      </c>
      <c r="N28" s="24">
        <v>313489.91702243499</v>
      </c>
      <c r="O28" s="24">
        <v>330487.34698188957</v>
      </c>
      <c r="P28" s="24">
        <v>346402.64116816974</v>
      </c>
      <c r="Q28" s="24">
        <v>361393.61611900449</v>
      </c>
      <c r="R28" s="24">
        <v>375582.62037863582</v>
      </c>
      <c r="S28" s="24">
        <v>389066.77726443828</v>
      </c>
      <c r="T28" s="24">
        <v>401924.71407808462</v>
      </c>
      <c r="U28" s="24">
        <v>414221.14665602235</v>
      </c>
      <c r="V28" s="24">
        <v>426010.099460372</v>
      </c>
      <c r="W28" s="24">
        <v>437337.22675813356</v>
      </c>
      <c r="X28" s="24">
        <v>448241.5236693109</v>
      </c>
      <c r="Y28" s="24">
        <v>458756.61227351381</v>
      </c>
      <c r="Z28" s="24">
        <v>468911.72501017951</v>
      </c>
      <c r="AA28" s="24">
        <v>0.7</v>
      </c>
    </row>
    <row r="29" spans="2:27" s="5" customFormat="1" ht="28" customHeight="1" x14ac:dyDescent="0.25">
      <c r="B29" s="28"/>
      <c r="C29" s="18"/>
      <c r="D29" s="24">
        <v>88.97272325338345</v>
      </c>
      <c r="E29" s="24">
        <v>89.110564212716156</v>
      </c>
      <c r="F29" s="24">
        <v>89.248405172048862</v>
      </c>
      <c r="G29" s="24">
        <v>89.524087090714275</v>
      </c>
      <c r="H29" s="24">
        <v>90.0754509280451</v>
      </c>
      <c r="I29" s="24">
        <v>90.626814765375926</v>
      </c>
      <c r="J29" s="24">
        <v>91.178178602706765</v>
      </c>
      <c r="K29" s="24">
        <v>91.729542440037577</v>
      </c>
      <c r="L29" s="24">
        <v>92.280906277368416</v>
      </c>
      <c r="M29" s="24">
        <v>92.832270114699242</v>
      </c>
      <c r="N29" s="24">
        <v>93.383633952030067</v>
      </c>
      <c r="O29" s="24">
        <v>93.934997789360892</v>
      </c>
      <c r="P29" s="24">
        <v>94.486361626691732</v>
      </c>
      <c r="Q29" s="24">
        <v>95.037725464022543</v>
      </c>
      <c r="R29" s="24">
        <v>95.589089301353383</v>
      </c>
      <c r="S29" s="24">
        <v>96.140453138684194</v>
      </c>
      <c r="T29" s="24">
        <v>96.691816976015033</v>
      </c>
      <c r="U29" s="24">
        <v>97.243180813345859</v>
      </c>
      <c r="V29" s="24">
        <v>97.794544650676684</v>
      </c>
      <c r="W29" s="24">
        <v>98.34590848800751</v>
      </c>
      <c r="X29" s="24">
        <v>98.897272325338349</v>
      </c>
      <c r="Y29" s="24">
        <v>99.448636162669175</v>
      </c>
      <c r="Z29" s="24">
        <v>100</v>
      </c>
      <c r="AA29" s="24">
        <v>0</v>
      </c>
    </row>
    <row r="30" spans="2:27" s="5" customFormat="1" ht="28" customHeight="1" x14ac:dyDescent="0.25">
      <c r="B30" s="26" t="s">
        <v>54</v>
      </c>
      <c r="C30" s="24">
        <v>2520.8440697153596</v>
      </c>
      <c r="D30" s="24">
        <v>2520.8440697153596</v>
      </c>
      <c r="E30" s="24">
        <v>2520.5835188439178</v>
      </c>
      <c r="F30" s="24">
        <v>2520.3229679724755</v>
      </c>
      <c r="G30" s="24">
        <v>2519.8018662295917</v>
      </c>
      <c r="H30" s="24">
        <v>2518.7596627438238</v>
      </c>
      <c r="I30" s="24">
        <v>2517.7174592580559</v>
      </c>
      <c r="J30" s="24">
        <v>2516.6752557722875</v>
      </c>
      <c r="K30" s="24">
        <v>2515.6330522865196</v>
      </c>
      <c r="L30" s="24">
        <v>2514.5908488007517</v>
      </c>
      <c r="M30" s="24">
        <v>2513.5486453149838</v>
      </c>
      <c r="N30" s="24">
        <v>2512.5064418292159</v>
      </c>
      <c r="O30" s="24">
        <v>2511.464238343448</v>
      </c>
      <c r="P30" s="24">
        <v>2510.42203485768</v>
      </c>
      <c r="Q30" s="24">
        <v>2509.3798313719117</v>
      </c>
      <c r="R30" s="24">
        <v>2508.3376278861438</v>
      </c>
      <c r="S30" s="24">
        <v>2507.2954244003759</v>
      </c>
      <c r="T30" s="24">
        <v>2506.2532209146079</v>
      </c>
      <c r="U30" s="24">
        <v>2505.21101742884</v>
      </c>
      <c r="V30" s="24">
        <v>2504.1688139430721</v>
      </c>
      <c r="W30" s="24">
        <v>2503.1266104573037</v>
      </c>
      <c r="X30" s="24">
        <v>2502.0844069715358</v>
      </c>
      <c r="Y30" s="24">
        <v>2501.0422034857679</v>
      </c>
      <c r="Z30" s="24">
        <v>2500</v>
      </c>
      <c r="AA30" s="24" t="s">
        <v>39</v>
      </c>
    </row>
    <row r="31" spans="2:27" s="5" customFormat="1" ht="27.75" customHeight="1" x14ac:dyDescent="0.25">
      <c r="B31" s="26" t="s">
        <v>55</v>
      </c>
      <c r="C31" s="24"/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0.6</v>
      </c>
    </row>
    <row r="32" spans="2:27" s="5" customFormat="1" ht="28" customHeight="1" x14ac:dyDescent="0.25">
      <c r="B32" s="27"/>
      <c r="C32" s="24"/>
      <c r="D32" s="24">
        <v>100.83376278861438</v>
      </c>
      <c r="E32" s="24">
        <v>100.82334075375672</v>
      </c>
      <c r="F32" s="24">
        <v>100.81291871889901</v>
      </c>
      <c r="G32" s="24">
        <v>100.79207464918368</v>
      </c>
      <c r="H32" s="24">
        <v>100.75038650975294</v>
      </c>
      <c r="I32" s="24">
        <v>100.70869837032224</v>
      </c>
      <c r="J32" s="24">
        <v>100.66701023089151</v>
      </c>
      <c r="K32" s="24">
        <v>100.62532209146077</v>
      </c>
      <c r="L32" s="24">
        <v>100.58363395203007</v>
      </c>
      <c r="M32" s="24">
        <v>100.54194581259934</v>
      </c>
      <c r="N32" s="24">
        <v>100.50025767316863</v>
      </c>
      <c r="O32" s="24">
        <v>100.45856953373793</v>
      </c>
      <c r="P32" s="24">
        <v>100.4168813943072</v>
      </c>
      <c r="Q32" s="24">
        <v>100.37519325487648</v>
      </c>
      <c r="R32" s="24">
        <v>100.33350511544575</v>
      </c>
      <c r="S32" s="24">
        <v>100.29181697601504</v>
      </c>
      <c r="T32" s="24">
        <v>100.25012883658431</v>
      </c>
      <c r="U32" s="24">
        <v>100.20844069715361</v>
      </c>
      <c r="V32" s="24">
        <v>100.16675255772289</v>
      </c>
      <c r="W32" s="24">
        <v>100.12506441829214</v>
      </c>
      <c r="X32" s="24">
        <v>100.08337627886144</v>
      </c>
      <c r="Y32" s="24">
        <v>100.0416881394307</v>
      </c>
      <c r="Z32" s="24">
        <v>100</v>
      </c>
      <c r="AA32" s="24" t="s">
        <v>51</v>
      </c>
    </row>
    <row r="33" spans="2:27" s="5" customFormat="1" ht="28" customHeight="1" x14ac:dyDescent="0.25">
      <c r="B33" s="26" t="s">
        <v>56</v>
      </c>
      <c r="C33" s="24">
        <v>1038.2141278114918</v>
      </c>
      <c r="D33" s="24">
        <v>1038.2141278114918</v>
      </c>
      <c r="E33" s="24">
        <v>1056.4864512138481</v>
      </c>
      <c r="F33" s="24">
        <v>1074.7587746162046</v>
      </c>
      <c r="G33" s="24">
        <v>1111.3034214209172</v>
      </c>
      <c r="H33" s="24">
        <v>1184.3927150303427</v>
      </c>
      <c r="I33" s="24">
        <v>1257.4820086397681</v>
      </c>
      <c r="J33" s="24">
        <v>1330.5713022491934</v>
      </c>
      <c r="K33" s="24">
        <v>1403.6605958586188</v>
      </c>
      <c r="L33" s="24">
        <v>1476.7498894680443</v>
      </c>
      <c r="M33" s="24">
        <v>1549.8391830774697</v>
      </c>
      <c r="N33" s="24">
        <v>1622.928476686895</v>
      </c>
      <c r="O33" s="24">
        <v>1696.0177702963206</v>
      </c>
      <c r="P33" s="24">
        <v>1769.1070639057459</v>
      </c>
      <c r="Q33" s="24">
        <v>1842.1963575151713</v>
      </c>
      <c r="R33" s="24">
        <v>1915.2856511245968</v>
      </c>
      <c r="S33" s="24">
        <v>1988.3749447340222</v>
      </c>
      <c r="T33" s="24">
        <v>2061.4642383434475</v>
      </c>
      <c r="U33" s="24">
        <v>2134.5535319528731</v>
      </c>
      <c r="V33" s="24">
        <v>2207.6428255622986</v>
      </c>
      <c r="W33" s="24">
        <v>2280.7321191717238</v>
      </c>
      <c r="X33" s="24">
        <v>2353.8214127811493</v>
      </c>
      <c r="Y33" s="24">
        <v>2426.9107063905744</v>
      </c>
      <c r="Z33" s="24">
        <v>2500</v>
      </c>
      <c r="AA33" s="24" t="s">
        <v>39</v>
      </c>
    </row>
    <row r="34" spans="2:27" s="5" customFormat="1" ht="28" customHeight="1" x14ac:dyDescent="0.25">
      <c r="B34" s="26" t="s">
        <v>57</v>
      </c>
      <c r="C34" s="24"/>
      <c r="D34" s="24">
        <v>0</v>
      </c>
      <c r="E34" s="24">
        <v>175788.32054431509</v>
      </c>
      <c r="F34" s="24">
        <v>242080.31727191538</v>
      </c>
      <c r="G34" s="24">
        <v>332865.5474740162</v>
      </c>
      <c r="H34" s="24">
        <v>456291.10612297477</v>
      </c>
      <c r="I34" s="24">
        <v>547314.547552743</v>
      </c>
      <c r="J34" s="24">
        <v>621551.15909180942</v>
      </c>
      <c r="K34" s="24">
        <v>684993.39905642765</v>
      </c>
      <c r="L34" s="24">
        <v>740699.80362171424</v>
      </c>
      <c r="M34" s="24">
        <v>790482.29879990139</v>
      </c>
      <c r="N34" s="24">
        <v>835519.60047093022</v>
      </c>
      <c r="O34" s="24">
        <v>876629.75654417253</v>
      </c>
      <c r="P34" s="24">
        <v>914408.15651242004</v>
      </c>
      <c r="Q34" s="24">
        <v>949304.23280039045</v>
      </c>
      <c r="R34" s="24">
        <v>981667.18135008414</v>
      </c>
      <c r="S34" s="24">
        <v>1011774.7499269424</v>
      </c>
      <c r="T34" s="24">
        <v>1039852.1827309493</v>
      </c>
      <c r="U34" s="24">
        <v>1066085.1488093224</v>
      </c>
      <c r="V34" s="24">
        <v>1090628.8381441543</v>
      </c>
      <c r="W34" s="24">
        <v>1113614.5299692589</v>
      </c>
      <c r="X34" s="24">
        <v>1135154.4434338985</v>
      </c>
      <c r="Y34" s="24">
        <v>1155345.3907188547</v>
      </c>
      <c r="Z34" s="24">
        <v>1174271.576313426</v>
      </c>
      <c r="AA34" s="24">
        <v>1.1000000000000001</v>
      </c>
    </row>
    <row r="35" spans="2:27" s="5" customFormat="1" ht="28" customHeight="1" x14ac:dyDescent="0.25">
      <c r="B35" s="28"/>
      <c r="C35" s="18"/>
      <c r="D35" s="24">
        <v>41.528565112459674</v>
      </c>
      <c r="E35" s="24">
        <v>42.259458048553924</v>
      </c>
      <c r="F35" s="24">
        <v>42.990350984648188</v>
      </c>
      <c r="G35" s="24">
        <v>44.452136856836688</v>
      </c>
      <c r="H35" s="24">
        <v>47.375708601213709</v>
      </c>
      <c r="I35" s="24">
        <v>50.299280345590724</v>
      </c>
      <c r="J35" s="24">
        <v>53.222852089967731</v>
      </c>
      <c r="K35" s="24">
        <v>56.146423834344752</v>
      </c>
      <c r="L35" s="24">
        <v>59.069995578721766</v>
      </c>
      <c r="M35" s="24">
        <v>61.993567323098787</v>
      </c>
      <c r="N35" s="24">
        <v>64.917139067475802</v>
      </c>
      <c r="O35" s="24">
        <v>67.840710811852816</v>
      </c>
      <c r="P35" s="24">
        <v>70.764282556229844</v>
      </c>
      <c r="Q35" s="24">
        <v>73.687854300606844</v>
      </c>
      <c r="R35" s="24">
        <v>76.611426044983872</v>
      </c>
      <c r="S35" s="24">
        <v>79.534997789360887</v>
      </c>
      <c r="T35" s="24">
        <v>82.458569533737901</v>
      </c>
      <c r="U35" s="24">
        <v>85.382141278114915</v>
      </c>
      <c r="V35" s="24">
        <v>88.305713022491943</v>
      </c>
      <c r="W35" s="24">
        <v>91.229284766868943</v>
      </c>
      <c r="X35" s="24">
        <v>94.152856511245972</v>
      </c>
      <c r="Y35" s="24">
        <v>97.076428255622986</v>
      </c>
      <c r="Z35" s="24">
        <v>100</v>
      </c>
      <c r="AA35" s="24">
        <v>0</v>
      </c>
    </row>
    <row r="36" spans="2:27" s="5" customFormat="1" ht="28" customHeight="1" x14ac:dyDescent="0.25">
      <c r="B36" s="28"/>
      <c r="C36" s="18"/>
      <c r="D36" s="28"/>
      <c r="E36" s="29"/>
      <c r="F36" s="18"/>
      <c r="G36" s="30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</row>
    <row r="37" spans="2:27" ht="28" customHeight="1" x14ac:dyDescent="0.35">
      <c r="B37" s="16" t="s">
        <v>58</v>
      </c>
      <c r="C37" s="18"/>
      <c r="D37" s="18"/>
      <c r="E37" s="31"/>
      <c r="F37" s="16" t="s">
        <v>59</v>
      </c>
      <c r="G37" s="16" t="s">
        <v>60</v>
      </c>
      <c r="H37" s="16" t="s">
        <v>61</v>
      </c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</row>
    <row r="38" spans="2:27" ht="28" customHeight="1" x14ac:dyDescent="0.35">
      <c r="B38" s="32" t="s">
        <v>62</v>
      </c>
      <c r="C38" s="33">
        <v>900000</v>
      </c>
      <c r="D38" s="34">
        <v>86</v>
      </c>
      <c r="E38" s="31"/>
      <c r="F38" s="32">
        <v>2.1560000000000001</v>
      </c>
      <c r="G38" s="35">
        <v>900000</v>
      </c>
      <c r="H38" s="32">
        <v>2150</v>
      </c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</row>
    <row r="39" spans="2:27" ht="28" customHeight="1" x14ac:dyDescent="0.35">
      <c r="B39" s="32" t="s">
        <v>63</v>
      </c>
      <c r="C39" s="33">
        <v>1023069.7674418605</v>
      </c>
      <c r="D39" s="34">
        <v>100</v>
      </c>
      <c r="E39" s="31"/>
      <c r="F39" s="16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</row>
    <row r="40" spans="2:27" ht="28" customHeight="1" x14ac:dyDescent="0.35">
      <c r="B40" s="32" t="s">
        <v>64</v>
      </c>
      <c r="C40" s="36">
        <v>100</v>
      </c>
      <c r="D40" s="36">
        <v>100</v>
      </c>
      <c r="E40" s="31"/>
      <c r="F40" s="32" t="s">
        <v>64</v>
      </c>
      <c r="G40" s="37">
        <v>2500</v>
      </c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</row>
    <row r="41" spans="2:27" ht="28" customHeight="1" x14ac:dyDescent="0.35">
      <c r="B41" s="32" t="s">
        <v>65</v>
      </c>
      <c r="C41" s="36">
        <v>60</v>
      </c>
      <c r="D41" s="36">
        <v>60</v>
      </c>
      <c r="E41" s="31"/>
      <c r="F41" s="32" t="s">
        <v>65</v>
      </c>
      <c r="G41" s="32">
        <v>1500</v>
      </c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</row>
    <row r="42" spans="2:27" ht="28" customHeight="1" x14ac:dyDescent="0.35">
      <c r="B42" s="32" t="s">
        <v>61</v>
      </c>
      <c r="C42" s="36">
        <v>86</v>
      </c>
      <c r="D42" s="36">
        <v>86</v>
      </c>
      <c r="E42" s="31"/>
      <c r="F42" s="32" t="s">
        <v>66</v>
      </c>
      <c r="G42" s="38">
        <v>1000</v>
      </c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</row>
    <row r="43" spans="2:27" ht="28" customHeight="1" x14ac:dyDescent="0.35">
      <c r="B43" s="32" t="s">
        <v>67</v>
      </c>
      <c r="C43" s="39">
        <v>0</v>
      </c>
      <c r="D43" s="33">
        <v>1800000.0000000005</v>
      </c>
      <c r="E43" s="31"/>
      <c r="F43" s="32" t="s">
        <v>68</v>
      </c>
      <c r="G43" s="38">
        <v>-10</v>
      </c>
      <c r="H43" s="38">
        <v>-10</v>
      </c>
      <c r="I43" s="40" t="s">
        <v>69</v>
      </c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</row>
    <row r="44" spans="2:27" ht="28" customHeight="1" x14ac:dyDescent="0.35">
      <c r="B44" s="32" t="s">
        <v>70</v>
      </c>
      <c r="C44" s="36">
        <v>106</v>
      </c>
      <c r="D44" s="34">
        <v>106</v>
      </c>
      <c r="E44" s="31"/>
      <c r="F44" s="32" t="s">
        <v>71</v>
      </c>
      <c r="G44" s="38">
        <v>-0.4</v>
      </c>
      <c r="H44" s="38">
        <v>-0.4</v>
      </c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</row>
    <row r="45" spans="2:27" ht="28" customHeight="1" x14ac:dyDescent="0.35">
      <c r="B45" s="32" t="s">
        <v>72</v>
      </c>
      <c r="C45" s="36">
        <v>30</v>
      </c>
      <c r="D45" s="39">
        <v>90000</v>
      </c>
      <c r="E45" s="31"/>
      <c r="F45" s="32" t="s">
        <v>73</v>
      </c>
      <c r="G45" s="38">
        <v>60</v>
      </c>
      <c r="H45" s="35">
        <v>0</v>
      </c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</row>
    <row r="46" spans="2:27" ht="28" customHeight="1" x14ac:dyDescent="0.35">
      <c r="B46" s="32" t="s">
        <v>66</v>
      </c>
      <c r="C46" s="36">
        <v>80</v>
      </c>
      <c r="D46" s="39">
        <v>90000</v>
      </c>
      <c r="E46" s="31"/>
      <c r="F46" s="32" t="s">
        <v>74</v>
      </c>
      <c r="G46" s="27" t="s">
        <v>75</v>
      </c>
      <c r="H46" s="27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</row>
    <row r="47" spans="2:27" ht="28" customHeight="1" x14ac:dyDescent="0.35">
      <c r="B47" s="32" t="s">
        <v>76</v>
      </c>
      <c r="C47" s="36">
        <v>103</v>
      </c>
      <c r="D47" s="39">
        <v>90000</v>
      </c>
      <c r="E47" s="31"/>
      <c r="F47" s="32" t="s">
        <v>28</v>
      </c>
      <c r="G47" s="41" t="s">
        <v>77</v>
      </c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</row>
    <row r="48" spans="2:27" ht="28" customHeight="1" x14ac:dyDescent="0.35"/>
    <row r="49" ht="15" hidden="1" customHeight="1" x14ac:dyDescent="0.35"/>
    <row r="50" ht="15" hidden="1" customHeight="1" x14ac:dyDescent="0.35"/>
    <row r="51" ht="15" hidden="1" customHeight="1" x14ac:dyDescent="0.35"/>
    <row r="52" ht="15" hidden="1" customHeight="1" x14ac:dyDescent="0.35"/>
    <row r="53" ht="15" hidden="1" customHeight="1" x14ac:dyDescent="0.35"/>
    <row r="54" ht="15" hidden="1" customHeight="1" x14ac:dyDescent="0.35"/>
    <row r="55" ht="15" hidden="1" customHeight="1" x14ac:dyDescent="0.35"/>
    <row r="56" ht="15" hidden="1" customHeight="1" x14ac:dyDescent="0.35"/>
    <row r="57" ht="15" hidden="1" customHeight="1" x14ac:dyDescent="0.35"/>
    <row r="58" ht="15" hidden="1" customHeight="1" x14ac:dyDescent="0.35"/>
    <row r="59" ht="15" hidden="1" customHeight="1" x14ac:dyDescent="0.35"/>
    <row r="60" ht="15" hidden="1" customHeight="1" x14ac:dyDescent="0.35"/>
    <row r="61" ht="15" hidden="1" customHeight="1" x14ac:dyDescent="0.35"/>
    <row r="62" ht="15" hidden="1" customHeight="1" x14ac:dyDescent="0.35"/>
    <row r="63" ht="15" hidden="1" customHeight="1" x14ac:dyDescent="0.35"/>
    <row r="64" ht="15" hidden="1" customHeight="1" x14ac:dyDescent="0.35"/>
    <row r="65" ht="15" hidden="1" customHeight="1" x14ac:dyDescent="0.35"/>
    <row r="66" ht="15" hidden="1" customHeight="1" x14ac:dyDescent="0.35"/>
    <row r="67" ht="15" hidden="1" customHeight="1" x14ac:dyDescent="0.35"/>
    <row r="68" ht="15" hidden="1" customHeight="1" x14ac:dyDescent="0.35"/>
    <row r="69" ht="15" hidden="1" customHeight="1" x14ac:dyDescent="0.35"/>
    <row r="70" ht="15" hidden="1" customHeight="1" x14ac:dyDescent="0.35"/>
    <row r="71" ht="15" hidden="1" customHeight="1" x14ac:dyDescent="0.35"/>
    <row r="72" ht="15" hidden="1" customHeight="1" x14ac:dyDescent="0.35"/>
    <row r="73" ht="15" hidden="1" customHeight="1" x14ac:dyDescent="0.35"/>
    <row r="74" ht="15" hidden="1" customHeight="1" x14ac:dyDescent="0.35"/>
    <row r="75" ht="15" hidden="1" customHeight="1" x14ac:dyDescent="0.35"/>
    <row r="76" ht="15" hidden="1" customHeight="1" x14ac:dyDescent="0.35"/>
    <row r="77" ht="15" hidden="1" customHeight="1" x14ac:dyDescent="0.35"/>
    <row r="78" ht="15" hidden="1" customHeight="1" x14ac:dyDescent="0.35"/>
    <row r="79" ht="15" hidden="1" customHeight="1" x14ac:dyDescent="0.35"/>
    <row r="80" ht="15" hidden="1" customHeight="1" x14ac:dyDescent="0.35"/>
  </sheetData>
  <mergeCells count="2">
    <mergeCell ref="B2:E4"/>
    <mergeCell ref="C9:J10"/>
  </mergeCells>
  <conditionalFormatting sqref="C18">
    <cfRule type="expression" dxfId="23" priority="6">
      <formula>ISERROR(C18)</formula>
    </cfRule>
  </conditionalFormatting>
  <conditionalFormatting sqref="C21">
    <cfRule type="expression" dxfId="22" priority="5">
      <formula>ISERROR(C21)</formula>
    </cfRule>
  </conditionalFormatting>
  <conditionalFormatting sqref="C24">
    <cfRule type="expression" dxfId="21" priority="4">
      <formula>ISERROR(C24)</formula>
    </cfRule>
  </conditionalFormatting>
  <conditionalFormatting sqref="C27">
    <cfRule type="expression" dxfId="20" priority="3">
      <formula>ISERROR(C27)</formula>
    </cfRule>
  </conditionalFormatting>
  <conditionalFormatting sqref="C30">
    <cfRule type="expression" dxfId="19" priority="2">
      <formula>ISERROR(C30)</formula>
    </cfRule>
  </conditionalFormatting>
  <conditionalFormatting sqref="C33">
    <cfRule type="expression" dxfId="18" priority="1">
      <formula>ISERROR(C33)</formula>
    </cfRule>
  </conditionalFormatting>
  <conditionalFormatting sqref="D18:D35">
    <cfRule type="expression" dxfId="17" priority="8">
      <formula>ISERROR(D18)</formula>
    </cfRule>
  </conditionalFormatting>
  <conditionalFormatting sqref="D17:AA35">
    <cfRule type="expression" dxfId="16" priority="7">
      <formula>ISERROR(D17)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AF8E7-9142-4CF8-916F-6D20DFA28913}">
  <dimension ref="A1:AE80"/>
  <sheetViews>
    <sheetView showGridLines="0" zoomScaleNormal="100" workbookViewId="0">
      <selection activeCell="E6" sqref="E6"/>
    </sheetView>
  </sheetViews>
  <sheetFormatPr defaultColWidth="0" defaultRowHeight="14.5" zeroHeight="1" x14ac:dyDescent="0.35"/>
  <cols>
    <col min="1" max="1" width="3.7265625" style="4" customWidth="1"/>
    <col min="2" max="27" width="21.7265625" style="4" customWidth="1"/>
    <col min="28" max="28" width="3.7265625" style="4" customWidth="1"/>
    <col min="29" max="31" width="21.7265625" style="4" hidden="1" customWidth="1"/>
    <col min="32" max="16384" width="9.1796875" style="4" hidden="1"/>
  </cols>
  <sheetData>
    <row r="1" spans="2:28" ht="21" customHeight="1" x14ac:dyDescent="0.35">
      <c r="AB1" s="5"/>
    </row>
    <row r="2" spans="2:28" s="5" customFormat="1" ht="21" customHeight="1" x14ac:dyDescent="0.25">
      <c r="B2" s="149" t="s">
        <v>31</v>
      </c>
      <c r="C2" s="149"/>
      <c r="D2" s="149"/>
      <c r="E2" s="149"/>
    </row>
    <row r="3" spans="2:28" s="5" customFormat="1" ht="21" customHeight="1" x14ac:dyDescent="0.25">
      <c r="B3" s="149"/>
      <c r="C3" s="149"/>
      <c r="D3" s="149"/>
      <c r="E3" s="149"/>
    </row>
    <row r="4" spans="2:28" s="5" customFormat="1" ht="21" customHeight="1" x14ac:dyDescent="0.25">
      <c r="B4" s="149"/>
      <c r="C4" s="149"/>
      <c r="D4" s="149"/>
      <c r="E4" s="149"/>
    </row>
    <row r="5" spans="2:28" s="5" customFormat="1" ht="21" customHeight="1" x14ac:dyDescent="0.25">
      <c r="B5" s="6"/>
    </row>
    <row r="6" spans="2:28" s="5" customFormat="1" ht="28" customHeight="1" x14ac:dyDescent="0.25">
      <c r="B6" s="7" t="s">
        <v>32</v>
      </c>
    </row>
    <row r="7" spans="2:28" s="5" customFormat="1" ht="28" customHeight="1" x14ac:dyDescent="0.25">
      <c r="B7" s="8" t="s">
        <v>33</v>
      </c>
      <c r="C7" s="9" t="e">
        <f>+#REF!</f>
        <v>#REF!</v>
      </c>
      <c r="D7" s="10" t="e">
        <f>+#REF!</f>
        <v>#REF!</v>
      </c>
      <c r="E7" s="11">
        <f>IFERROR((0.5*($C$7/$G$38)^$F$38+0.5*(2-$D$7/$H$38)^$F$38)^(1/$F$38),0)</f>
        <v>0</v>
      </c>
      <c r="F7" s="12" t="e">
        <f>+D7/G40*100</f>
        <v>#REF!</v>
      </c>
    </row>
    <row r="8" spans="2:28" s="5" customFormat="1" ht="28" customHeight="1" x14ac:dyDescent="0.25"/>
    <row r="9" spans="2:28" s="15" customFormat="1" ht="28" customHeight="1" x14ac:dyDescent="0.35">
      <c r="B9" s="13" t="s">
        <v>34</v>
      </c>
      <c r="C9" s="150" t="s">
        <v>35</v>
      </c>
      <c r="D9" s="150"/>
      <c r="E9" s="150"/>
      <c r="F9" s="150"/>
      <c r="G9" s="150"/>
      <c r="H9" s="150"/>
      <c r="I9" s="150"/>
      <c r="J9" s="150"/>
      <c r="K9" s="14"/>
      <c r="L9" s="14"/>
    </row>
    <row r="10" spans="2:28" s="15" customFormat="1" ht="28" customHeight="1" x14ac:dyDescent="0.35">
      <c r="C10" s="150"/>
      <c r="D10" s="150"/>
      <c r="E10" s="150"/>
      <c r="F10" s="150"/>
      <c r="G10" s="150"/>
      <c r="H10" s="150"/>
      <c r="I10" s="150"/>
      <c r="J10" s="150"/>
    </row>
    <row r="11" spans="2:28" s="5" customFormat="1" ht="28" customHeight="1" x14ac:dyDescent="0.25">
      <c r="B11" s="16" t="s">
        <v>36</v>
      </c>
      <c r="C11" s="17" t="s">
        <v>37</v>
      </c>
      <c r="D11" s="17" t="s">
        <v>38</v>
      </c>
      <c r="E11" s="17" t="s">
        <v>39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</row>
    <row r="12" spans="2:28" s="5" customFormat="1" ht="28" customHeight="1" x14ac:dyDescent="0.25">
      <c r="B12" s="19" t="s">
        <v>40</v>
      </c>
      <c r="C12" s="20">
        <v>760000</v>
      </c>
      <c r="D12" s="21">
        <v>2000</v>
      </c>
      <c r="E12" s="22">
        <v>1</v>
      </c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</row>
    <row r="13" spans="2:28" s="5" customFormat="1" ht="28" customHeight="1" x14ac:dyDescent="0.25">
      <c r="B13" s="19" t="s">
        <v>41</v>
      </c>
      <c r="C13" s="20">
        <v>912000</v>
      </c>
      <c r="D13" s="21">
        <v>2500</v>
      </c>
      <c r="E13" s="22">
        <v>1.0000029042192182</v>
      </c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</row>
    <row r="14" spans="2:28" s="5" customFormat="1" ht="28" customHeight="1" x14ac:dyDescent="0.25">
      <c r="B14" s="19" t="s">
        <v>42</v>
      </c>
      <c r="C14" s="20">
        <v>0</v>
      </c>
      <c r="D14" s="21">
        <v>1159.1372867584387</v>
      </c>
      <c r="E14" s="22">
        <v>1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2:28" s="5" customFormat="1" ht="28" customHeight="1" x14ac:dyDescent="0.25"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</row>
    <row r="16" spans="2:28" s="5" customFormat="1" ht="28" customHeight="1" x14ac:dyDescent="0.25">
      <c r="B16" s="23" t="s">
        <v>43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</row>
    <row r="17" spans="2:27" s="5" customFormat="1" ht="28" customHeight="1" x14ac:dyDescent="0.25">
      <c r="B17" s="18"/>
      <c r="C17" s="17" t="s">
        <v>44</v>
      </c>
      <c r="D17" s="24">
        <v>0</v>
      </c>
      <c r="E17" s="24">
        <v>1.2500000000000001E-2</v>
      </c>
      <c r="F17" s="24">
        <v>2.5000000000000001E-2</v>
      </c>
      <c r="G17" s="24">
        <v>0.05</v>
      </c>
      <c r="H17" s="24">
        <v>0.1</v>
      </c>
      <c r="I17" s="24">
        <v>0.15</v>
      </c>
      <c r="J17" s="24">
        <v>0.2</v>
      </c>
      <c r="K17" s="24">
        <v>0.25</v>
      </c>
      <c r="L17" s="24">
        <v>0.3</v>
      </c>
      <c r="M17" s="24">
        <v>0.35</v>
      </c>
      <c r="N17" s="24">
        <v>0.4</v>
      </c>
      <c r="O17" s="24">
        <v>0.45</v>
      </c>
      <c r="P17" s="24">
        <v>0.5</v>
      </c>
      <c r="Q17" s="24">
        <v>0.55000000000000004</v>
      </c>
      <c r="R17" s="24">
        <v>0.6</v>
      </c>
      <c r="S17" s="24">
        <v>0.65</v>
      </c>
      <c r="T17" s="24">
        <v>0.7</v>
      </c>
      <c r="U17" s="24">
        <v>0.75</v>
      </c>
      <c r="V17" s="24">
        <v>0.8</v>
      </c>
      <c r="W17" s="24">
        <v>0.85</v>
      </c>
      <c r="X17" s="24">
        <v>0.9</v>
      </c>
      <c r="Y17" s="24">
        <v>0.95</v>
      </c>
      <c r="Z17" s="24">
        <v>1</v>
      </c>
      <c r="AA17" s="25">
        <v>0</v>
      </c>
    </row>
    <row r="18" spans="2:27" s="5" customFormat="1" ht="28" customHeight="1" x14ac:dyDescent="0.25">
      <c r="B18" s="26" t="s">
        <v>45</v>
      </c>
      <c r="C18" s="24">
        <v>1159.1372867584387</v>
      </c>
      <c r="D18" s="24">
        <v>1159.1372867584387</v>
      </c>
      <c r="E18" s="24">
        <v>1175.8980706739583</v>
      </c>
      <c r="F18" s="24">
        <v>1192.6588545894776</v>
      </c>
      <c r="G18" s="24">
        <v>1226.1804224205168</v>
      </c>
      <c r="H18" s="24">
        <v>1293.2235580825948</v>
      </c>
      <c r="I18" s="24">
        <v>1360.2666937446729</v>
      </c>
      <c r="J18" s="24">
        <v>1427.3098294067509</v>
      </c>
      <c r="K18" s="24">
        <v>1494.352965068829</v>
      </c>
      <c r="L18" s="24">
        <v>1561.3961007309072</v>
      </c>
      <c r="M18" s="24">
        <v>1628.4392363929851</v>
      </c>
      <c r="N18" s="24">
        <v>1695.4823720550633</v>
      </c>
      <c r="O18" s="24">
        <v>1762.5255077171414</v>
      </c>
      <c r="P18" s="24">
        <v>1829.5686433792193</v>
      </c>
      <c r="Q18" s="24">
        <v>1896.6117790412975</v>
      </c>
      <c r="R18" s="24">
        <v>1963.6549147033754</v>
      </c>
      <c r="S18" s="24">
        <v>2030.6980503654536</v>
      </c>
      <c r="T18" s="24">
        <v>2097.7411860275315</v>
      </c>
      <c r="U18" s="24">
        <v>2164.7843216896099</v>
      </c>
      <c r="V18" s="24">
        <v>2231.8274573516878</v>
      </c>
      <c r="W18" s="24">
        <v>2298.8705930137658</v>
      </c>
      <c r="X18" s="24">
        <v>2365.9137286758441</v>
      </c>
      <c r="Y18" s="24">
        <v>2432.9568643379216</v>
      </c>
      <c r="Z18" s="24">
        <v>2500</v>
      </c>
      <c r="AA18" s="24" t="s">
        <v>39</v>
      </c>
    </row>
    <row r="19" spans="2:27" s="5" customFormat="1" ht="28" customHeight="1" x14ac:dyDescent="0.25">
      <c r="B19" s="26" t="s">
        <v>46</v>
      </c>
      <c r="C19" s="24"/>
      <c r="D19" s="24">
        <v>0</v>
      </c>
      <c r="E19" s="24">
        <v>113127.48256879483</v>
      </c>
      <c r="F19" s="24">
        <v>160454.93337383642</v>
      </c>
      <c r="G19" s="24">
        <v>227246.39541324147</v>
      </c>
      <c r="H19" s="24">
        <v>320879.06800506497</v>
      </c>
      <c r="I19" s="24">
        <v>391646.32056798146</v>
      </c>
      <c r="J19" s="24">
        <v>450312.8180083466</v>
      </c>
      <c r="K19" s="24">
        <v>501082.91213355155</v>
      </c>
      <c r="L19" s="24">
        <v>546127.71237005526</v>
      </c>
      <c r="M19" s="24">
        <v>586744.75471343473</v>
      </c>
      <c r="N19" s="24">
        <v>623784.00732231792</v>
      </c>
      <c r="O19" s="24">
        <v>657838.68823505391</v>
      </c>
      <c r="P19" s="24">
        <v>689342.53665666166</v>
      </c>
      <c r="Q19" s="24">
        <v>718624.18032444024</v>
      </c>
      <c r="R19" s="24">
        <v>745939.70300104073</v>
      </c>
      <c r="S19" s="24">
        <v>771493.23980945814</v>
      </c>
      <c r="T19" s="24">
        <v>795450.58233178884</v>
      </c>
      <c r="U19" s="24">
        <v>817948.4946282017</v>
      </c>
      <c r="V19" s="24">
        <v>839101.28715268208</v>
      </c>
      <c r="W19" s="24">
        <v>859005.57580181269</v>
      </c>
      <c r="X19" s="24">
        <v>877743.80368034728</v>
      </c>
      <c r="Y19" s="24">
        <v>895386.89743509318</v>
      </c>
      <c r="Z19" s="24">
        <v>911996.30450396368</v>
      </c>
      <c r="AA19" s="24">
        <v>1</v>
      </c>
    </row>
    <row r="20" spans="2:27" s="5" customFormat="1" ht="28" customHeight="1" x14ac:dyDescent="0.25">
      <c r="B20" s="27"/>
      <c r="C20" s="24"/>
      <c r="D20" s="24">
        <v>46.365491470337552</v>
      </c>
      <c r="E20" s="24">
        <v>47.035922826958334</v>
      </c>
      <c r="F20" s="24">
        <v>47.706354183579109</v>
      </c>
      <c r="G20" s="24">
        <v>49.047216896820672</v>
      </c>
      <c r="H20" s="24">
        <v>51.728942323303798</v>
      </c>
      <c r="I20" s="24">
        <v>54.41066774978691</v>
      </c>
      <c r="J20" s="24">
        <v>57.092393176270029</v>
      </c>
      <c r="K20" s="24">
        <v>59.774118602753155</v>
      </c>
      <c r="L20" s="24">
        <v>62.455844029236282</v>
      </c>
      <c r="M20" s="24">
        <v>65.137569455719401</v>
      </c>
      <c r="N20" s="24">
        <v>67.819294882202527</v>
      </c>
      <c r="O20" s="24">
        <v>70.501020308685654</v>
      </c>
      <c r="P20" s="24">
        <v>73.18274573516878</v>
      </c>
      <c r="Q20" s="24">
        <v>75.864471161651906</v>
      </c>
      <c r="R20" s="24">
        <v>78.546196588135018</v>
      </c>
      <c r="S20" s="24">
        <v>81.227922014618144</v>
      </c>
      <c r="T20" s="24">
        <v>83.909647441101271</v>
      </c>
      <c r="U20" s="24">
        <v>86.591372867584397</v>
      </c>
      <c r="V20" s="24">
        <v>89.273098294067509</v>
      </c>
      <c r="W20" s="24">
        <v>91.954823720550621</v>
      </c>
      <c r="X20" s="24">
        <v>94.636549147033762</v>
      </c>
      <c r="Y20" s="24">
        <v>97.31827457351686</v>
      </c>
      <c r="Z20" s="24">
        <v>100</v>
      </c>
      <c r="AA20" s="24">
        <v>0</v>
      </c>
    </row>
    <row r="21" spans="2:27" s="5" customFormat="1" ht="28" customHeight="1" x14ac:dyDescent="0.25">
      <c r="B21" s="26" t="s">
        <v>47</v>
      </c>
      <c r="C21" s="24">
        <v>1443.2235580825945</v>
      </c>
      <c r="D21" s="24">
        <v>1443.2235580825945</v>
      </c>
      <c r="E21" s="24">
        <v>1456.4332636065622</v>
      </c>
      <c r="F21" s="24">
        <v>1469.6429691305298</v>
      </c>
      <c r="G21" s="24">
        <v>1496.0623801784648</v>
      </c>
      <c r="H21" s="24">
        <v>1548.901202274335</v>
      </c>
      <c r="I21" s="24">
        <v>1601.7400243702054</v>
      </c>
      <c r="J21" s="24">
        <v>1654.5788464660757</v>
      </c>
      <c r="K21" s="24">
        <v>1707.4176685619459</v>
      </c>
      <c r="L21" s="24">
        <v>1760.2564906578161</v>
      </c>
      <c r="M21" s="24">
        <v>1813.0953127536864</v>
      </c>
      <c r="N21" s="24">
        <v>1865.9341348495568</v>
      </c>
      <c r="O21" s="24">
        <v>1918.772956945427</v>
      </c>
      <c r="P21" s="24">
        <v>1971.6117790412973</v>
      </c>
      <c r="Q21" s="24">
        <v>2024.4506011371677</v>
      </c>
      <c r="R21" s="24">
        <v>2077.2894232330377</v>
      </c>
      <c r="S21" s="24">
        <v>2130.1282453289082</v>
      </c>
      <c r="T21" s="24">
        <v>2182.9670674247782</v>
      </c>
      <c r="U21" s="24">
        <v>2235.8058895206486</v>
      </c>
      <c r="V21" s="24">
        <v>2288.6447116165191</v>
      </c>
      <c r="W21" s="24">
        <v>2341.4835337123891</v>
      </c>
      <c r="X21" s="24">
        <v>2394.3223558082595</v>
      </c>
      <c r="Y21" s="24">
        <v>2447.1611779041295</v>
      </c>
      <c r="Z21" s="24">
        <v>2500</v>
      </c>
      <c r="AA21" s="24" t="s">
        <v>39</v>
      </c>
    </row>
    <row r="22" spans="2:27" s="5" customFormat="1" ht="28" customHeight="1" x14ac:dyDescent="0.25">
      <c r="B22" s="26" t="s">
        <v>48</v>
      </c>
      <c r="C22" s="24"/>
      <c r="D22" s="24">
        <v>0</v>
      </c>
      <c r="E22" s="24">
        <v>95214.432362011852</v>
      </c>
      <c r="F22" s="24">
        <v>135072.52256104193</v>
      </c>
      <c r="G22" s="24">
        <v>191368.66805610142</v>
      </c>
      <c r="H22" s="24">
        <v>270421.04408308235</v>
      </c>
      <c r="I22" s="24">
        <v>330313.20114335389</v>
      </c>
      <c r="J22" s="24">
        <v>380090.27130016981</v>
      </c>
      <c r="K22" s="24">
        <v>423282.84046540956</v>
      </c>
      <c r="L22" s="24">
        <v>461713.17228094919</v>
      </c>
      <c r="M22" s="24">
        <v>496469.88228672429</v>
      </c>
      <c r="N22" s="24">
        <v>528265.87197770784</v>
      </c>
      <c r="O22" s="24">
        <v>557598.60766555753</v>
      </c>
      <c r="P22" s="24">
        <v>584831.80092133582</v>
      </c>
      <c r="Q22" s="24">
        <v>610241.04942373373</v>
      </c>
      <c r="R22" s="24">
        <v>634041.17006143962</v>
      </c>
      <c r="S22" s="24">
        <v>656403.48004741862</v>
      </c>
      <c r="T22" s="24">
        <v>677467.21031394484</v>
      </c>
      <c r="U22" s="24">
        <v>697347.31944842241</v>
      </c>
      <c r="V22" s="24">
        <v>716140.00699289492</v>
      </c>
      <c r="W22" s="24">
        <v>733926.70447248884</v>
      </c>
      <c r="X22" s="24">
        <v>750777.02892805776</v>
      </c>
      <c r="Y22" s="24">
        <v>766751.01101180061</v>
      </c>
      <c r="Z22" s="24">
        <v>781900.80435974849</v>
      </c>
      <c r="AA22" s="24">
        <v>0.9</v>
      </c>
    </row>
    <row r="23" spans="2:27" s="5" customFormat="1" ht="28" customHeight="1" x14ac:dyDescent="0.25">
      <c r="B23" s="27"/>
      <c r="C23" s="24"/>
      <c r="D23" s="24">
        <v>57.728942323303777</v>
      </c>
      <c r="E23" s="24">
        <v>58.257330544262487</v>
      </c>
      <c r="F23" s="24">
        <v>58.785718765221198</v>
      </c>
      <c r="G23" s="24">
        <v>59.84249520713859</v>
      </c>
      <c r="H23" s="24">
        <v>61.956048090973404</v>
      </c>
      <c r="I23" s="24">
        <v>64.06960097480821</v>
      </c>
      <c r="J23" s="24">
        <v>66.183153858643024</v>
      </c>
      <c r="K23" s="24">
        <v>68.296706742477824</v>
      </c>
      <c r="L23" s="24">
        <v>70.410259626312637</v>
      </c>
      <c r="M23" s="24">
        <v>72.523812510147451</v>
      </c>
      <c r="N23" s="24">
        <v>74.637365393982265</v>
      </c>
      <c r="O23" s="24">
        <v>76.750918277817078</v>
      </c>
      <c r="P23" s="24">
        <v>78.864471161651892</v>
      </c>
      <c r="Q23" s="24">
        <v>80.978024045486706</v>
      </c>
      <c r="R23" s="24">
        <v>83.091576929321505</v>
      </c>
      <c r="S23" s="24">
        <v>85.205129813156319</v>
      </c>
      <c r="T23" s="24">
        <v>87.318682696991118</v>
      </c>
      <c r="U23" s="24">
        <v>89.432235580825946</v>
      </c>
      <c r="V23" s="24">
        <v>91.54578846466076</v>
      </c>
      <c r="W23" s="24">
        <v>93.659341348495559</v>
      </c>
      <c r="X23" s="24">
        <v>95.772894232330387</v>
      </c>
      <c r="Y23" s="24">
        <v>97.886447116165186</v>
      </c>
      <c r="Z23" s="24">
        <v>100</v>
      </c>
      <c r="AA23" s="24">
        <v>0</v>
      </c>
    </row>
    <row r="24" spans="2:27" s="5" customFormat="1" ht="28" customHeight="1" x14ac:dyDescent="0.25">
      <c r="B24" s="26" t="s">
        <v>49</v>
      </c>
      <c r="C24" s="24">
        <v>1727.3098294067509</v>
      </c>
      <c r="D24" s="24">
        <v>1727.3098294067509</v>
      </c>
      <c r="E24" s="24">
        <v>1736.9684565391665</v>
      </c>
      <c r="F24" s="24">
        <v>1746.6270836715821</v>
      </c>
      <c r="G24" s="24">
        <v>1765.9443379364134</v>
      </c>
      <c r="H24" s="24">
        <v>1804.5788464660757</v>
      </c>
      <c r="I24" s="24">
        <v>1843.2133549957382</v>
      </c>
      <c r="J24" s="24">
        <v>1881.8478635254007</v>
      </c>
      <c r="K24" s="24">
        <v>1920.482372055063</v>
      </c>
      <c r="L24" s="24">
        <v>1959.1168805847255</v>
      </c>
      <c r="M24" s="24">
        <v>1997.7513891143881</v>
      </c>
      <c r="N24" s="24">
        <v>2036.3858976440506</v>
      </c>
      <c r="O24" s="24">
        <v>2075.0204061737131</v>
      </c>
      <c r="P24" s="24">
        <v>2113.6549147033757</v>
      </c>
      <c r="Q24" s="24">
        <v>2152.2894232330377</v>
      </c>
      <c r="R24" s="24">
        <v>2190.9239317627002</v>
      </c>
      <c r="S24" s="24">
        <v>2229.5584402923628</v>
      </c>
      <c r="T24" s="24">
        <v>2268.1929488220253</v>
      </c>
      <c r="U24" s="24">
        <v>2306.8274573516878</v>
      </c>
      <c r="V24" s="24">
        <v>2345.4619658813504</v>
      </c>
      <c r="W24" s="24">
        <v>2384.0964744110124</v>
      </c>
      <c r="X24" s="24">
        <v>2422.7309829406749</v>
      </c>
      <c r="Y24" s="24">
        <v>2461.3654914703375</v>
      </c>
      <c r="Z24" s="24">
        <v>2500</v>
      </c>
      <c r="AA24" s="24" t="s">
        <v>39</v>
      </c>
    </row>
    <row r="25" spans="2:27" s="5" customFormat="1" ht="28" customHeight="1" x14ac:dyDescent="0.25">
      <c r="B25" s="26" t="s">
        <v>50</v>
      </c>
      <c r="C25" s="24"/>
      <c r="D25" s="24">
        <v>0</v>
      </c>
      <c r="E25" s="24">
        <v>76683.033816984564</v>
      </c>
      <c r="F25" s="24">
        <v>108808.41547368474</v>
      </c>
      <c r="G25" s="24">
        <v>154228.8695758848</v>
      </c>
      <c r="H25" s="24">
        <v>218142.2807938114</v>
      </c>
      <c r="I25" s="24">
        <v>266709.03663703962</v>
      </c>
      <c r="J25" s="24">
        <v>307198.53395750688</v>
      </c>
      <c r="K25" s="24">
        <v>342445.94672050286</v>
      </c>
      <c r="L25" s="24">
        <v>373913.60577578307</v>
      </c>
      <c r="M25" s="24">
        <v>402474.59293804871</v>
      </c>
      <c r="N25" s="24">
        <v>428700.38829326362</v>
      </c>
      <c r="O25" s="24">
        <v>452989.62624900154</v>
      </c>
      <c r="P25" s="24">
        <v>475633.68736437929</v>
      </c>
      <c r="Q25" s="24">
        <v>496853.3363037766</v>
      </c>
      <c r="R25" s="24">
        <v>516820.65585091116</v>
      </c>
      <c r="S25" s="24">
        <v>535672.90997739823</v>
      </c>
      <c r="T25" s="24">
        <v>553521.69696289941</v>
      </c>
      <c r="U25" s="24">
        <v>570459.21410886641</v>
      </c>
      <c r="V25" s="24">
        <v>586562.67683385324</v>
      </c>
      <c r="W25" s="24">
        <v>601897.51693657518</v>
      </c>
      <c r="X25" s="24">
        <v>616519.74906567286</v>
      </c>
      <c r="Y25" s="24">
        <v>630477.75577490649</v>
      </c>
      <c r="Z25" s="24">
        <v>643813.65698666568</v>
      </c>
      <c r="AA25" s="24">
        <v>0.8</v>
      </c>
    </row>
    <row r="26" spans="2:27" s="5" customFormat="1" ht="28" customHeight="1" x14ac:dyDescent="0.25">
      <c r="B26" s="27"/>
      <c r="C26" s="24"/>
      <c r="D26" s="24">
        <v>69.092393176270036</v>
      </c>
      <c r="E26" s="24">
        <v>69.478738261566662</v>
      </c>
      <c r="F26" s="24">
        <v>69.865083346863287</v>
      </c>
      <c r="G26" s="24">
        <v>70.637773517456537</v>
      </c>
      <c r="H26" s="24">
        <v>72.183153858643024</v>
      </c>
      <c r="I26" s="24">
        <v>73.728534199829525</v>
      </c>
      <c r="J26" s="24">
        <v>75.273914541016026</v>
      </c>
      <c r="K26" s="24">
        <v>76.819294882202513</v>
      </c>
      <c r="L26" s="24">
        <v>78.364675223389028</v>
      </c>
      <c r="M26" s="24">
        <v>79.910055564575515</v>
      </c>
      <c r="N26" s="24">
        <v>81.455435905762016</v>
      </c>
      <c r="O26" s="24">
        <v>83.000816246948531</v>
      </c>
      <c r="P26" s="24">
        <v>84.546196588135018</v>
      </c>
      <c r="Q26" s="24">
        <v>86.091576929321505</v>
      </c>
      <c r="R26" s="24">
        <v>87.636957270508006</v>
      </c>
      <c r="S26" s="24">
        <v>89.182337611694507</v>
      </c>
      <c r="T26" s="24">
        <v>90.727717952881022</v>
      </c>
      <c r="U26" s="24">
        <v>92.273098294067509</v>
      </c>
      <c r="V26" s="24">
        <v>93.81847863525401</v>
      </c>
      <c r="W26" s="24">
        <v>95.363858976440497</v>
      </c>
      <c r="X26" s="24">
        <v>96.909239317626998</v>
      </c>
      <c r="Y26" s="24">
        <v>98.454619658813499</v>
      </c>
      <c r="Z26" s="24">
        <v>100</v>
      </c>
      <c r="AA26" s="24" t="s">
        <v>51</v>
      </c>
    </row>
    <row r="27" spans="2:27" s="5" customFormat="1" ht="28" customHeight="1" x14ac:dyDescent="0.25">
      <c r="B27" s="26" t="s">
        <v>52</v>
      </c>
      <c r="C27" s="24">
        <v>2011.3961007309072</v>
      </c>
      <c r="D27" s="24">
        <v>2011.3961007309072</v>
      </c>
      <c r="E27" s="24">
        <v>2017.5036494717708</v>
      </c>
      <c r="F27" s="24">
        <v>2023.6111982126345</v>
      </c>
      <c r="G27" s="24">
        <v>2035.8262956943618</v>
      </c>
      <c r="H27" s="24">
        <v>2060.2564906578164</v>
      </c>
      <c r="I27" s="24">
        <v>2084.686685621271</v>
      </c>
      <c r="J27" s="24">
        <v>2109.1168805847255</v>
      </c>
      <c r="K27" s="24">
        <v>2133.5470755481801</v>
      </c>
      <c r="L27" s="24">
        <v>2157.9772705116352</v>
      </c>
      <c r="M27" s="24">
        <v>2182.4074654750898</v>
      </c>
      <c r="N27" s="24">
        <v>2206.8376604385444</v>
      </c>
      <c r="O27" s="24">
        <v>2231.267855401999</v>
      </c>
      <c r="P27" s="24">
        <v>2255.6980503654536</v>
      </c>
      <c r="Q27" s="24">
        <v>2280.1282453289082</v>
      </c>
      <c r="R27" s="24">
        <v>2304.5584402923628</v>
      </c>
      <c r="S27" s="24">
        <v>2328.9886352558174</v>
      </c>
      <c r="T27" s="24">
        <v>2353.418830219272</v>
      </c>
      <c r="U27" s="24">
        <v>2377.849025182727</v>
      </c>
      <c r="V27" s="24">
        <v>2402.2792201461816</v>
      </c>
      <c r="W27" s="24">
        <v>2426.7094151096362</v>
      </c>
      <c r="X27" s="24">
        <v>2451.1396100730908</v>
      </c>
      <c r="Y27" s="24">
        <v>2475.5698050365454</v>
      </c>
      <c r="Z27" s="24">
        <v>2500</v>
      </c>
      <c r="AA27" s="24" t="s">
        <v>39</v>
      </c>
    </row>
    <row r="28" spans="2:27" s="5" customFormat="1" ht="28" customHeight="1" x14ac:dyDescent="0.25">
      <c r="B28" s="26" t="s">
        <v>53</v>
      </c>
      <c r="C28" s="24"/>
      <c r="D28" s="24">
        <v>0</v>
      </c>
      <c r="E28" s="24">
        <v>56939.401575933953</v>
      </c>
      <c r="F28" s="24">
        <v>80817.078057429084</v>
      </c>
      <c r="G28" s="24">
        <v>114620.38024777372</v>
      </c>
      <c r="H28" s="24">
        <v>162312.8064302399</v>
      </c>
      <c r="I28" s="24">
        <v>198689.64984392628</v>
      </c>
      <c r="J28" s="24">
        <v>229133.83241420935</v>
      </c>
      <c r="K28" s="24">
        <v>255742.4694572649</v>
      </c>
      <c r="L28" s="24">
        <v>279596.16319641826</v>
      </c>
      <c r="M28" s="24">
        <v>301339.52142757893</v>
      </c>
      <c r="N28" s="24">
        <v>321394.14679411077</v>
      </c>
      <c r="O28" s="24">
        <v>340053.92679386865</v>
      </c>
      <c r="P28" s="24">
        <v>357533.55349553691</v>
      </c>
      <c r="Q28" s="24">
        <v>373995.61258356873</v>
      </c>
      <c r="R28" s="24">
        <v>389566.79322029836</v>
      </c>
      <c r="S28" s="24">
        <v>404348.12861470383</v>
      </c>
      <c r="T28" s="24">
        <v>418421.75440162292</v>
      </c>
      <c r="U28" s="24">
        <v>431855.5323369946</v>
      </c>
      <c r="V28" s="24">
        <v>444706.31048720313</v>
      </c>
      <c r="W28" s="24">
        <v>457022.28182421823</v>
      </c>
      <c r="X28" s="24">
        <v>468844.7287617565</v>
      </c>
      <c r="Y28" s="24">
        <v>480209.33863067249</v>
      </c>
      <c r="Z28" s="24">
        <v>491147.2125801798</v>
      </c>
      <c r="AA28" s="24">
        <v>0.7</v>
      </c>
    </row>
    <row r="29" spans="2:27" s="5" customFormat="1" ht="28" customHeight="1" x14ac:dyDescent="0.25">
      <c r="B29" s="28"/>
      <c r="C29" s="18"/>
      <c r="D29" s="24">
        <v>80.455844029236289</v>
      </c>
      <c r="E29" s="24">
        <v>80.700145978870836</v>
      </c>
      <c r="F29" s="24">
        <v>80.944447928505383</v>
      </c>
      <c r="G29" s="24">
        <v>81.433051827774477</v>
      </c>
      <c r="H29" s="24">
        <v>82.410259626312651</v>
      </c>
      <c r="I29" s="24">
        <v>83.38746742485084</v>
      </c>
      <c r="J29" s="24">
        <v>84.364675223389014</v>
      </c>
      <c r="K29" s="24">
        <v>85.341883021927202</v>
      </c>
      <c r="L29" s="24">
        <v>86.319090820465405</v>
      </c>
      <c r="M29" s="24">
        <v>87.296298619003593</v>
      </c>
      <c r="N29" s="24">
        <v>88.273506417541782</v>
      </c>
      <c r="O29" s="24">
        <v>89.250714216079956</v>
      </c>
      <c r="P29" s="24">
        <v>90.227922014618144</v>
      </c>
      <c r="Q29" s="24">
        <v>91.205129813156333</v>
      </c>
      <c r="R29" s="24">
        <v>92.182337611694507</v>
      </c>
      <c r="S29" s="24">
        <v>93.159545410232695</v>
      </c>
      <c r="T29" s="24">
        <v>94.13675320877087</v>
      </c>
      <c r="U29" s="24">
        <v>95.113961007309072</v>
      </c>
      <c r="V29" s="24">
        <v>96.091168805847261</v>
      </c>
      <c r="W29" s="24">
        <v>97.068376604385449</v>
      </c>
      <c r="X29" s="24">
        <v>98.045584402923637</v>
      </c>
      <c r="Y29" s="24">
        <v>99.022792201461812</v>
      </c>
      <c r="Z29" s="24">
        <v>100</v>
      </c>
      <c r="AA29" s="24">
        <v>0</v>
      </c>
    </row>
    <row r="30" spans="2:27" s="5" customFormat="1" ht="28" customHeight="1" x14ac:dyDescent="0.25">
      <c r="B30" s="26" t="s">
        <v>54</v>
      </c>
      <c r="C30" s="24">
        <v>2295.482372055063</v>
      </c>
      <c r="D30" s="24">
        <v>2295.482372055063</v>
      </c>
      <c r="E30" s="24">
        <v>2298.0388424043749</v>
      </c>
      <c r="F30" s="24">
        <v>2300.5953127536864</v>
      </c>
      <c r="G30" s="24">
        <v>2305.7082534523097</v>
      </c>
      <c r="H30" s="24">
        <v>2315.9341348495568</v>
      </c>
      <c r="I30" s="24">
        <v>2326.1600162468035</v>
      </c>
      <c r="J30" s="24">
        <v>2336.3858976440506</v>
      </c>
      <c r="K30" s="24">
        <v>2346.6117790412973</v>
      </c>
      <c r="L30" s="24">
        <v>2356.8376604385439</v>
      </c>
      <c r="M30" s="24">
        <v>2367.0635418357911</v>
      </c>
      <c r="N30" s="24">
        <v>2377.2894232330377</v>
      </c>
      <c r="O30" s="24">
        <v>2387.5153046302848</v>
      </c>
      <c r="P30" s="24">
        <v>2397.7411860275315</v>
      </c>
      <c r="Q30" s="24">
        <v>2407.9670674247782</v>
      </c>
      <c r="R30" s="24">
        <v>2418.1929488220253</v>
      </c>
      <c r="S30" s="24">
        <v>2428.418830219272</v>
      </c>
      <c r="T30" s="24">
        <v>2438.6447116165191</v>
      </c>
      <c r="U30" s="24">
        <v>2448.8705930137658</v>
      </c>
      <c r="V30" s="24">
        <v>2459.0964744110124</v>
      </c>
      <c r="W30" s="24">
        <v>2469.3223558082595</v>
      </c>
      <c r="X30" s="24">
        <v>2479.5482372055062</v>
      </c>
      <c r="Y30" s="24">
        <v>2489.7741186027533</v>
      </c>
      <c r="Z30" s="24">
        <v>2500</v>
      </c>
      <c r="AA30" s="24" t="s">
        <v>39</v>
      </c>
    </row>
    <row r="31" spans="2:27" s="5" customFormat="1" ht="27.75" customHeight="1" x14ac:dyDescent="0.25">
      <c r="B31" s="26" t="s">
        <v>55</v>
      </c>
      <c r="C31" s="24"/>
      <c r="D31" s="24">
        <v>0</v>
      </c>
      <c r="E31" s="24">
        <v>33964.477918707198</v>
      </c>
      <c r="F31" s="24">
        <v>48226.332045335963</v>
      </c>
      <c r="G31" s="24">
        <v>68451.37754305749</v>
      </c>
      <c r="H31" s="24">
        <v>97085.951901614957</v>
      </c>
      <c r="I31" s="24">
        <v>119033.30847821278</v>
      </c>
      <c r="J31" s="24">
        <v>137492.37813676428</v>
      </c>
      <c r="K31" s="24">
        <v>153707.47575952706</v>
      </c>
      <c r="L31" s="24">
        <v>168318.85197781835</v>
      </c>
      <c r="M31" s="24">
        <v>181707.91719856951</v>
      </c>
      <c r="N31" s="24">
        <v>194123.81238818591</v>
      </c>
      <c r="O31" s="24">
        <v>205739.99728065394</v>
      </c>
      <c r="P31" s="24">
        <v>216683.04469978751</v>
      </c>
      <c r="Q31" s="24">
        <v>227048.70617678424</v>
      </c>
      <c r="R31" s="24">
        <v>236911.51926970089</v>
      </c>
      <c r="S31" s="24">
        <v>246330.87310646643</v>
      </c>
      <c r="T31" s="24">
        <v>255355.0088833246</v>
      </c>
      <c r="U31" s="24">
        <v>264023.75506956381</v>
      </c>
      <c r="V31" s="24">
        <v>272370.45482471166</v>
      </c>
      <c r="W31" s="24">
        <v>280423.35954637342</v>
      </c>
      <c r="X31" s="24">
        <v>288206.65898963774</v>
      </c>
      <c r="Y31" s="24">
        <v>295741.25757368334</v>
      </c>
      <c r="Z31" s="24">
        <v>303045.36942211038</v>
      </c>
      <c r="AA31" s="24">
        <v>0.6</v>
      </c>
    </row>
    <row r="32" spans="2:27" s="5" customFormat="1" ht="28" customHeight="1" x14ac:dyDescent="0.25">
      <c r="B32" s="27"/>
      <c r="C32" s="24"/>
      <c r="D32" s="24">
        <v>91.819294882202513</v>
      </c>
      <c r="E32" s="24">
        <v>91.921553696174996</v>
      </c>
      <c r="F32" s="24">
        <v>92.023812510147451</v>
      </c>
      <c r="G32" s="24">
        <v>92.228330138092389</v>
      </c>
      <c r="H32" s="24">
        <v>92.637365393982279</v>
      </c>
      <c r="I32" s="24">
        <v>93.04640064987214</v>
      </c>
      <c r="J32" s="24">
        <v>93.455435905762016</v>
      </c>
      <c r="K32" s="24">
        <v>93.864471161651892</v>
      </c>
      <c r="L32" s="24">
        <v>94.273506417541753</v>
      </c>
      <c r="M32" s="24">
        <v>94.682541673431643</v>
      </c>
      <c r="N32" s="24">
        <v>95.091576929321505</v>
      </c>
      <c r="O32" s="24">
        <v>95.500612185211395</v>
      </c>
      <c r="P32" s="24">
        <v>95.909647441101271</v>
      </c>
      <c r="Q32" s="24">
        <v>96.318682696991132</v>
      </c>
      <c r="R32" s="24">
        <v>96.727717952881008</v>
      </c>
      <c r="S32" s="24">
        <v>97.13675320877087</v>
      </c>
      <c r="T32" s="24">
        <v>97.54578846466076</v>
      </c>
      <c r="U32" s="24">
        <v>97.954823720550635</v>
      </c>
      <c r="V32" s="24">
        <v>98.363858976440497</v>
      </c>
      <c r="W32" s="24">
        <v>98.772894232330373</v>
      </c>
      <c r="X32" s="24">
        <v>99.181929488220248</v>
      </c>
      <c r="Y32" s="24">
        <v>99.590964744110138</v>
      </c>
      <c r="Z32" s="24">
        <v>100</v>
      </c>
      <c r="AA32" s="24" t="s">
        <v>51</v>
      </c>
    </row>
    <row r="33" spans="2:27" s="5" customFormat="1" ht="28" customHeight="1" x14ac:dyDescent="0.25">
      <c r="B33" s="26" t="s">
        <v>56</v>
      </c>
      <c r="C33" s="24">
        <v>875.05101543428236</v>
      </c>
      <c r="D33" s="24">
        <v>875.05101543428236</v>
      </c>
      <c r="E33" s="24">
        <v>895.36287774135383</v>
      </c>
      <c r="F33" s="24">
        <v>915.67474004842529</v>
      </c>
      <c r="G33" s="24">
        <v>956.29846466256822</v>
      </c>
      <c r="H33" s="24">
        <v>1037.5459138908541</v>
      </c>
      <c r="I33" s="24">
        <v>1118.7933631191399</v>
      </c>
      <c r="J33" s="24">
        <v>1200.0408123474258</v>
      </c>
      <c r="K33" s="24">
        <v>1281.2882615757117</v>
      </c>
      <c r="L33" s="24">
        <v>1362.5357108039975</v>
      </c>
      <c r="M33" s="24">
        <v>1443.7831600322834</v>
      </c>
      <c r="N33" s="24">
        <v>1525.0306092605695</v>
      </c>
      <c r="O33" s="24">
        <v>1606.2780584888553</v>
      </c>
      <c r="P33" s="24">
        <v>1687.5255077171412</v>
      </c>
      <c r="Q33" s="24">
        <v>1768.7729569454273</v>
      </c>
      <c r="R33" s="24">
        <v>1850.0204061737129</v>
      </c>
      <c r="S33" s="24">
        <v>1931.2678554019988</v>
      </c>
      <c r="T33" s="24">
        <v>2012.5153046302846</v>
      </c>
      <c r="U33" s="24">
        <v>2093.7627538585707</v>
      </c>
      <c r="V33" s="24">
        <v>2175.0102030868566</v>
      </c>
      <c r="W33" s="24">
        <v>2256.2576523151424</v>
      </c>
      <c r="X33" s="24">
        <v>2337.5051015434283</v>
      </c>
      <c r="Y33" s="24">
        <v>2418.7525507717141</v>
      </c>
      <c r="Z33" s="24">
        <v>2500</v>
      </c>
      <c r="AA33" s="24" t="s">
        <v>39</v>
      </c>
    </row>
    <row r="34" spans="2:27" s="5" customFormat="1" ht="28" customHeight="1" x14ac:dyDescent="0.25">
      <c r="B34" s="26" t="s">
        <v>57</v>
      </c>
      <c r="C34" s="24"/>
      <c r="D34" s="24">
        <v>0</v>
      </c>
      <c r="E34" s="24">
        <v>130675.40998091067</v>
      </c>
      <c r="F34" s="24">
        <v>185316.4170052023</v>
      </c>
      <c r="G34" s="24">
        <v>262377.58691528084</v>
      </c>
      <c r="H34" s="24">
        <v>370257.52433479368</v>
      </c>
      <c r="I34" s="24">
        <v>451629.58487800416</v>
      </c>
      <c r="J34" s="24">
        <v>518944.89513339417</v>
      </c>
      <c r="K34" s="24">
        <v>577068.82426001877</v>
      </c>
      <c r="L34" s="24">
        <v>628514.7773671482</v>
      </c>
      <c r="M34" s="24">
        <v>674785.2809982124</v>
      </c>
      <c r="N34" s="24">
        <v>716864.75859270035</v>
      </c>
      <c r="O34" s="24">
        <v>755440.30908490904</v>
      </c>
      <c r="P34" s="24">
        <v>791014.27658584062</v>
      </c>
      <c r="Q34" s="24">
        <v>823967.18170447776</v>
      </c>
      <c r="R34" s="24">
        <v>854595.42630467203</v>
      </c>
      <c r="S34" s="24">
        <v>883135.14153086196</v>
      </c>
      <c r="T34" s="24">
        <v>909777.94363228022</v>
      </c>
      <c r="U34" s="24">
        <v>934681.72351650882</v>
      </c>
      <c r="V34" s="24">
        <v>957978.26052294439</v>
      </c>
      <c r="W34" s="24">
        <v>979778.73374046921</v>
      </c>
      <c r="X34" s="24">
        <v>1000177.7995164316</v>
      </c>
      <c r="Y34" s="24">
        <v>1019256.6656581123</v>
      </c>
      <c r="Z34" s="24">
        <v>1037085.4475218297</v>
      </c>
      <c r="AA34" s="24">
        <v>1.1000000000000001</v>
      </c>
    </row>
    <row r="35" spans="2:27" s="5" customFormat="1" ht="28" customHeight="1" x14ac:dyDescent="0.25">
      <c r="B35" s="28"/>
      <c r="C35" s="18"/>
      <c r="D35" s="24">
        <v>35.002040617371293</v>
      </c>
      <c r="E35" s="24">
        <v>35.814515109654153</v>
      </c>
      <c r="F35" s="24">
        <v>36.626989601937012</v>
      </c>
      <c r="G35" s="24">
        <v>38.251938586502725</v>
      </c>
      <c r="H35" s="24">
        <v>41.501836555634164</v>
      </c>
      <c r="I35" s="24">
        <v>44.751734524765595</v>
      </c>
      <c r="J35" s="24">
        <v>48.001632493897034</v>
      </c>
      <c r="K35" s="24">
        <v>51.251530463028473</v>
      </c>
      <c r="L35" s="24">
        <v>54.501428432159905</v>
      </c>
      <c r="M35" s="24">
        <v>57.751326401291337</v>
      </c>
      <c r="N35" s="24">
        <v>61.001224370422783</v>
      </c>
      <c r="O35" s="24">
        <v>64.251122339554215</v>
      </c>
      <c r="P35" s="24">
        <v>67.501020308685639</v>
      </c>
      <c r="Q35" s="24">
        <v>70.750918277817092</v>
      </c>
      <c r="R35" s="24">
        <v>74.000816246948517</v>
      </c>
      <c r="S35" s="24">
        <v>77.250714216079956</v>
      </c>
      <c r="T35" s="24">
        <v>80.500612185211381</v>
      </c>
      <c r="U35" s="24">
        <v>83.750510154342834</v>
      </c>
      <c r="V35" s="24">
        <v>87.000408123474259</v>
      </c>
      <c r="W35" s="24">
        <v>90.250306092605697</v>
      </c>
      <c r="X35" s="24">
        <v>93.500204061737136</v>
      </c>
      <c r="Y35" s="24">
        <v>96.750102030868561</v>
      </c>
      <c r="Z35" s="24">
        <v>100</v>
      </c>
      <c r="AA35" s="24">
        <v>0</v>
      </c>
    </row>
    <row r="36" spans="2:27" s="5" customFormat="1" ht="28" customHeight="1" x14ac:dyDescent="0.25">
      <c r="B36" s="28"/>
      <c r="C36" s="18"/>
      <c r="D36" s="28"/>
      <c r="E36" s="29"/>
      <c r="F36" s="18"/>
      <c r="G36" s="30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</row>
    <row r="37" spans="2:27" ht="28" customHeight="1" x14ac:dyDescent="0.35">
      <c r="B37" s="16" t="s">
        <v>58</v>
      </c>
      <c r="C37" s="18"/>
      <c r="D37" s="18"/>
      <c r="E37" s="31"/>
      <c r="F37" s="16" t="s">
        <v>59</v>
      </c>
      <c r="G37" s="16" t="s">
        <v>60</v>
      </c>
      <c r="H37" s="16" t="s">
        <v>61</v>
      </c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</row>
    <row r="38" spans="2:27" ht="28" customHeight="1" x14ac:dyDescent="0.35">
      <c r="B38" s="32" t="s">
        <v>62</v>
      </c>
      <c r="C38" s="33">
        <v>760000</v>
      </c>
      <c r="D38" s="34">
        <v>80</v>
      </c>
      <c r="E38" s="31"/>
      <c r="F38" s="32">
        <v>1.9750000000000001</v>
      </c>
      <c r="G38" s="35">
        <v>760000</v>
      </c>
      <c r="H38" s="32">
        <v>2000</v>
      </c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</row>
    <row r="39" spans="2:27" ht="28" customHeight="1" x14ac:dyDescent="0.35">
      <c r="B39" s="32" t="s">
        <v>63</v>
      </c>
      <c r="C39" s="33">
        <v>912000</v>
      </c>
      <c r="D39" s="34">
        <v>100</v>
      </c>
      <c r="E39" s="31"/>
      <c r="F39" s="16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</row>
    <row r="40" spans="2:27" ht="28" customHeight="1" x14ac:dyDescent="0.35">
      <c r="B40" s="32" t="s">
        <v>64</v>
      </c>
      <c r="C40" s="36">
        <v>100</v>
      </c>
      <c r="D40" s="36">
        <v>100</v>
      </c>
      <c r="E40" s="31"/>
      <c r="F40" s="32" t="s">
        <v>64</v>
      </c>
      <c r="G40" s="37">
        <v>2500</v>
      </c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</row>
    <row r="41" spans="2:27" ht="28" customHeight="1" x14ac:dyDescent="0.35">
      <c r="B41" s="32" t="s">
        <v>65</v>
      </c>
      <c r="C41" s="36">
        <v>60</v>
      </c>
      <c r="D41" s="36">
        <v>60</v>
      </c>
      <c r="E41" s="31"/>
      <c r="F41" s="32" t="s">
        <v>65</v>
      </c>
      <c r="G41" s="32">
        <v>1500</v>
      </c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</row>
    <row r="42" spans="2:27" ht="28" customHeight="1" x14ac:dyDescent="0.35">
      <c r="B42" s="32" t="s">
        <v>61</v>
      </c>
      <c r="C42" s="36">
        <v>80</v>
      </c>
      <c r="D42" s="36">
        <v>80</v>
      </c>
      <c r="E42" s="31"/>
      <c r="F42" s="32" t="s">
        <v>66</v>
      </c>
      <c r="G42" s="38">
        <v>1000</v>
      </c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</row>
    <row r="43" spans="2:27" ht="28" customHeight="1" x14ac:dyDescent="0.35">
      <c r="B43" s="32" t="s">
        <v>67</v>
      </c>
      <c r="C43" s="39">
        <v>0</v>
      </c>
      <c r="D43" s="33">
        <v>1520000.0000000002</v>
      </c>
      <c r="E43" s="31"/>
      <c r="F43" s="32" t="s">
        <v>68</v>
      </c>
      <c r="G43" s="38">
        <v>-10</v>
      </c>
      <c r="H43" s="38">
        <v>-10</v>
      </c>
      <c r="I43" s="40" t="s">
        <v>69</v>
      </c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</row>
    <row r="44" spans="2:27" ht="28" customHeight="1" x14ac:dyDescent="0.35">
      <c r="B44" s="32" t="s">
        <v>70</v>
      </c>
      <c r="C44" s="36">
        <v>106</v>
      </c>
      <c r="D44" s="34">
        <v>106</v>
      </c>
      <c r="E44" s="31"/>
      <c r="F44" s="32" t="s">
        <v>71</v>
      </c>
      <c r="G44" s="38">
        <v>-0.4</v>
      </c>
      <c r="H44" s="38">
        <v>-0.4</v>
      </c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</row>
    <row r="45" spans="2:27" ht="28" customHeight="1" x14ac:dyDescent="0.35">
      <c r="B45" s="32" t="s">
        <v>72</v>
      </c>
      <c r="C45" s="36">
        <v>30</v>
      </c>
      <c r="D45" s="39">
        <v>76000</v>
      </c>
      <c r="E45" s="31"/>
      <c r="F45" s="32" t="s">
        <v>73</v>
      </c>
      <c r="G45" s="38">
        <v>60</v>
      </c>
      <c r="H45" s="35">
        <v>0</v>
      </c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</row>
    <row r="46" spans="2:27" ht="28" customHeight="1" x14ac:dyDescent="0.35">
      <c r="B46" s="32" t="s">
        <v>66</v>
      </c>
      <c r="C46" s="36">
        <v>80</v>
      </c>
      <c r="D46" s="39">
        <v>76000</v>
      </c>
      <c r="E46" s="31"/>
      <c r="F46" s="32" t="s">
        <v>74</v>
      </c>
      <c r="G46" s="27" t="s">
        <v>75</v>
      </c>
      <c r="H46" s="27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</row>
    <row r="47" spans="2:27" ht="28" customHeight="1" x14ac:dyDescent="0.35">
      <c r="B47" s="32" t="s">
        <v>76</v>
      </c>
      <c r="C47" s="36">
        <v>103</v>
      </c>
      <c r="D47" s="39">
        <v>76000</v>
      </c>
      <c r="E47" s="31"/>
      <c r="F47" s="32" t="s">
        <v>28</v>
      </c>
      <c r="G47" s="41" t="s">
        <v>78</v>
      </c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</row>
    <row r="48" spans="2:27" ht="28" customHeight="1" x14ac:dyDescent="0.35"/>
    <row r="49" ht="15" hidden="1" customHeight="1" x14ac:dyDescent="0.35"/>
    <row r="50" ht="15" hidden="1" customHeight="1" x14ac:dyDescent="0.35"/>
    <row r="51" ht="15" hidden="1" customHeight="1" x14ac:dyDescent="0.35"/>
    <row r="52" ht="15" hidden="1" customHeight="1" x14ac:dyDescent="0.35"/>
    <row r="53" ht="15" hidden="1" customHeight="1" x14ac:dyDescent="0.35"/>
    <row r="54" ht="15" hidden="1" customHeight="1" x14ac:dyDescent="0.35"/>
    <row r="55" ht="15" hidden="1" customHeight="1" x14ac:dyDescent="0.35"/>
    <row r="56" ht="15" hidden="1" customHeight="1" x14ac:dyDescent="0.35"/>
    <row r="57" ht="15" hidden="1" customHeight="1" x14ac:dyDescent="0.35"/>
    <row r="58" ht="15" hidden="1" customHeight="1" x14ac:dyDescent="0.35"/>
    <row r="59" ht="15" hidden="1" customHeight="1" x14ac:dyDescent="0.35"/>
    <row r="60" ht="15" hidden="1" customHeight="1" x14ac:dyDescent="0.35"/>
    <row r="61" ht="15" hidden="1" customHeight="1" x14ac:dyDescent="0.35"/>
    <row r="62" ht="15" hidden="1" customHeight="1" x14ac:dyDescent="0.35"/>
    <row r="63" ht="15" hidden="1" customHeight="1" x14ac:dyDescent="0.35"/>
    <row r="64" ht="15" hidden="1" customHeight="1" x14ac:dyDescent="0.35"/>
    <row r="65" ht="15" hidden="1" customHeight="1" x14ac:dyDescent="0.35"/>
    <row r="66" ht="15" hidden="1" customHeight="1" x14ac:dyDescent="0.35"/>
    <row r="67" ht="15" hidden="1" customHeight="1" x14ac:dyDescent="0.35"/>
    <row r="68" ht="15" hidden="1" customHeight="1" x14ac:dyDescent="0.35"/>
    <row r="69" ht="15" hidden="1" customHeight="1" x14ac:dyDescent="0.35"/>
    <row r="70" ht="15" hidden="1" customHeight="1" x14ac:dyDescent="0.35"/>
    <row r="71" ht="15" hidden="1" customHeight="1" x14ac:dyDescent="0.35"/>
    <row r="72" ht="15" hidden="1" customHeight="1" x14ac:dyDescent="0.35"/>
    <row r="73" ht="15" hidden="1" customHeight="1" x14ac:dyDescent="0.35"/>
    <row r="74" ht="15" hidden="1" customHeight="1" x14ac:dyDescent="0.35"/>
    <row r="75" ht="15" hidden="1" customHeight="1" x14ac:dyDescent="0.35"/>
    <row r="76" ht="15" hidden="1" customHeight="1" x14ac:dyDescent="0.35"/>
    <row r="77" ht="15" hidden="1" customHeight="1" x14ac:dyDescent="0.35"/>
    <row r="78" ht="15" hidden="1" customHeight="1" x14ac:dyDescent="0.35"/>
    <row r="79" ht="15" hidden="1" customHeight="1" x14ac:dyDescent="0.35"/>
    <row r="80" ht="15" hidden="1" customHeight="1" x14ac:dyDescent="0.35"/>
  </sheetData>
  <mergeCells count="2">
    <mergeCell ref="B2:E4"/>
    <mergeCell ref="C9:J10"/>
  </mergeCells>
  <conditionalFormatting sqref="C18">
    <cfRule type="expression" dxfId="15" priority="6">
      <formula>ISERROR(C18)</formula>
    </cfRule>
  </conditionalFormatting>
  <conditionalFormatting sqref="C21">
    <cfRule type="expression" dxfId="14" priority="5">
      <formula>ISERROR(C21)</formula>
    </cfRule>
  </conditionalFormatting>
  <conditionalFormatting sqref="C24">
    <cfRule type="expression" dxfId="13" priority="4">
      <formula>ISERROR(C24)</formula>
    </cfRule>
  </conditionalFormatting>
  <conditionalFormatting sqref="C27">
    <cfRule type="expression" dxfId="12" priority="3">
      <formula>ISERROR(C27)</formula>
    </cfRule>
  </conditionalFormatting>
  <conditionalFormatting sqref="C30">
    <cfRule type="expression" dxfId="11" priority="2">
      <formula>ISERROR(C30)</formula>
    </cfRule>
  </conditionalFormatting>
  <conditionalFormatting sqref="C33">
    <cfRule type="expression" dxfId="10" priority="1">
      <formula>ISERROR(C33)</formula>
    </cfRule>
  </conditionalFormatting>
  <conditionalFormatting sqref="D18:D35">
    <cfRule type="expression" dxfId="9" priority="8">
      <formula>ISERROR(D18)</formula>
    </cfRule>
  </conditionalFormatting>
  <conditionalFormatting sqref="D17:AA35">
    <cfRule type="expression" dxfId="8" priority="7">
      <formula>ISERROR(D17)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655BD-BF02-4D15-BD1B-116408EBA8B6}">
  <dimension ref="A1:AE80"/>
  <sheetViews>
    <sheetView showGridLines="0" topLeftCell="A31" zoomScaleNormal="100" workbookViewId="0">
      <selection activeCell="F13" sqref="F13"/>
    </sheetView>
  </sheetViews>
  <sheetFormatPr defaultColWidth="0" defaultRowHeight="14.5" zeroHeight="1" x14ac:dyDescent="0.35"/>
  <cols>
    <col min="1" max="1" width="3.7265625" style="4" customWidth="1"/>
    <col min="2" max="27" width="21.7265625" style="4" customWidth="1"/>
    <col min="28" max="28" width="3.7265625" style="4" customWidth="1"/>
    <col min="29" max="31" width="21.7265625" style="4" hidden="1" customWidth="1"/>
    <col min="32" max="16384" width="9.1796875" style="4" hidden="1"/>
  </cols>
  <sheetData>
    <row r="1" spans="2:28" ht="21" customHeight="1" x14ac:dyDescent="0.35">
      <c r="AB1" s="5"/>
    </row>
    <row r="2" spans="2:28" s="5" customFormat="1" ht="21" customHeight="1" x14ac:dyDescent="0.25">
      <c r="B2" s="149" t="s">
        <v>31</v>
      </c>
      <c r="C2" s="149"/>
      <c r="D2" s="149"/>
      <c r="E2" s="149"/>
    </row>
    <row r="3" spans="2:28" s="5" customFormat="1" ht="21" customHeight="1" x14ac:dyDescent="0.25">
      <c r="B3" s="149"/>
      <c r="C3" s="149"/>
      <c r="D3" s="149"/>
      <c r="E3" s="149"/>
    </row>
    <row r="4" spans="2:28" s="5" customFormat="1" ht="21" customHeight="1" x14ac:dyDescent="0.25">
      <c r="B4" s="149"/>
      <c r="C4" s="149"/>
      <c r="D4" s="149"/>
      <c r="E4" s="149"/>
    </row>
    <row r="5" spans="2:28" s="5" customFormat="1" ht="21" customHeight="1" x14ac:dyDescent="0.25">
      <c r="B5" s="6"/>
    </row>
    <row r="6" spans="2:28" s="5" customFormat="1" ht="28" customHeight="1" x14ac:dyDescent="0.25">
      <c r="B6" s="7" t="s">
        <v>32</v>
      </c>
    </row>
    <row r="7" spans="2:28" s="5" customFormat="1" ht="28" customHeight="1" x14ac:dyDescent="0.25">
      <c r="B7" s="8" t="s">
        <v>33</v>
      </c>
      <c r="C7" s="9" t="e">
        <f>+#REF!</f>
        <v>#REF!</v>
      </c>
      <c r="D7" s="10" t="e">
        <f>+#REF!</f>
        <v>#REF!</v>
      </c>
      <c r="E7" s="11">
        <f>IFERROR((0.5*($C$7/$G$38)^$F$38+0.5*(2-$D$7/$H$38)^$F$38)^(1/$F$38),0)</f>
        <v>0</v>
      </c>
      <c r="F7" s="12" t="e">
        <f>+D7/G40*100</f>
        <v>#REF!</v>
      </c>
    </row>
    <row r="8" spans="2:28" s="5" customFormat="1" ht="28" customHeight="1" x14ac:dyDescent="0.25"/>
    <row r="9" spans="2:28" s="15" customFormat="1" ht="28" customHeight="1" x14ac:dyDescent="0.35">
      <c r="B9" s="13" t="s">
        <v>34</v>
      </c>
      <c r="C9" s="150" t="s">
        <v>35</v>
      </c>
      <c r="D9" s="150"/>
      <c r="E9" s="150"/>
      <c r="F9" s="150"/>
      <c r="G9" s="150"/>
      <c r="H9" s="150"/>
      <c r="I9" s="150"/>
      <c r="J9" s="150"/>
      <c r="K9" s="14"/>
      <c r="L9" s="14"/>
    </row>
    <row r="10" spans="2:28" s="15" customFormat="1" ht="28" customHeight="1" x14ac:dyDescent="0.35">
      <c r="C10" s="150"/>
      <c r="D10" s="150"/>
      <c r="E10" s="150"/>
      <c r="F10" s="150"/>
      <c r="G10" s="150"/>
      <c r="H10" s="150"/>
      <c r="I10" s="150"/>
      <c r="J10" s="150"/>
    </row>
    <row r="11" spans="2:28" s="5" customFormat="1" ht="28" customHeight="1" x14ac:dyDescent="0.25">
      <c r="B11" s="16" t="s">
        <v>36</v>
      </c>
      <c r="C11" s="17" t="s">
        <v>37</v>
      </c>
      <c r="D11" s="17" t="s">
        <v>38</v>
      </c>
      <c r="E11" s="17" t="s">
        <v>39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</row>
    <row r="12" spans="2:28" s="5" customFormat="1" ht="28" customHeight="1" x14ac:dyDescent="0.25">
      <c r="B12" s="19" t="s">
        <v>40</v>
      </c>
      <c r="C12" s="20">
        <v>7200000</v>
      </c>
      <c r="D12" s="21">
        <v>1760</v>
      </c>
      <c r="E12" s="22">
        <v>1</v>
      </c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</row>
    <row r="13" spans="2:28" s="5" customFormat="1" ht="28" customHeight="1" x14ac:dyDescent="0.25">
      <c r="B13" s="19" t="s">
        <v>41</v>
      </c>
      <c r="C13" s="20">
        <v>7926545.454545456</v>
      </c>
      <c r="D13" s="21">
        <v>2000</v>
      </c>
      <c r="E13" s="22">
        <v>1.0000007418078161</v>
      </c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</row>
    <row r="14" spans="2:28" s="5" customFormat="1" ht="28" customHeight="1" x14ac:dyDescent="0.25">
      <c r="B14" s="19" t="s">
        <v>42</v>
      </c>
      <c r="C14" s="20">
        <v>0</v>
      </c>
      <c r="D14" s="21">
        <v>1378.0247330563013</v>
      </c>
      <c r="E14" s="22">
        <v>1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2:28" s="5" customFormat="1" ht="28" customHeight="1" x14ac:dyDescent="0.25"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</row>
    <row r="16" spans="2:28" s="5" customFormat="1" ht="28" customHeight="1" x14ac:dyDescent="0.25">
      <c r="B16" s="23" t="s">
        <v>43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</row>
    <row r="17" spans="2:27" s="5" customFormat="1" ht="28" customHeight="1" x14ac:dyDescent="0.25">
      <c r="B17" s="18"/>
      <c r="C17" s="17" t="s">
        <v>44</v>
      </c>
      <c r="D17" s="24">
        <v>0</v>
      </c>
      <c r="E17" s="24">
        <v>1.2500000000000001E-2</v>
      </c>
      <c r="F17" s="24">
        <v>2.5000000000000001E-2</v>
      </c>
      <c r="G17" s="24">
        <v>0.05</v>
      </c>
      <c r="H17" s="24">
        <v>0.1</v>
      </c>
      <c r="I17" s="24">
        <v>0.15</v>
      </c>
      <c r="J17" s="24">
        <v>0.2</v>
      </c>
      <c r="K17" s="24">
        <v>0.25</v>
      </c>
      <c r="L17" s="24">
        <v>0.3</v>
      </c>
      <c r="M17" s="24">
        <v>0.35</v>
      </c>
      <c r="N17" s="24">
        <v>0.4</v>
      </c>
      <c r="O17" s="24">
        <v>0.45</v>
      </c>
      <c r="P17" s="24">
        <v>0.5</v>
      </c>
      <c r="Q17" s="24">
        <v>0.55000000000000004</v>
      </c>
      <c r="R17" s="24">
        <v>0.6</v>
      </c>
      <c r="S17" s="24">
        <v>0.65</v>
      </c>
      <c r="T17" s="24">
        <v>0.7</v>
      </c>
      <c r="U17" s="24">
        <v>0.75</v>
      </c>
      <c r="V17" s="24">
        <v>0.8</v>
      </c>
      <c r="W17" s="24">
        <v>0.85</v>
      </c>
      <c r="X17" s="24">
        <v>0.9</v>
      </c>
      <c r="Y17" s="24">
        <v>0.95</v>
      </c>
      <c r="Z17" s="24">
        <v>1</v>
      </c>
      <c r="AA17" s="25">
        <v>0</v>
      </c>
    </row>
    <row r="18" spans="2:27" s="5" customFormat="1" ht="28" customHeight="1" x14ac:dyDescent="0.25">
      <c r="B18" s="26" t="s">
        <v>45</v>
      </c>
      <c r="C18" s="24">
        <v>1378.0247330563013</v>
      </c>
      <c r="D18" s="24">
        <v>1378.0247330563013</v>
      </c>
      <c r="E18" s="24">
        <v>1385.7994238930976</v>
      </c>
      <c r="F18" s="24">
        <v>1393.5741147298938</v>
      </c>
      <c r="G18" s="24">
        <v>1409.1234964034863</v>
      </c>
      <c r="H18" s="24">
        <v>1440.2222597506711</v>
      </c>
      <c r="I18" s="24">
        <v>1471.3210230978561</v>
      </c>
      <c r="J18" s="24">
        <v>1502.4197864450412</v>
      </c>
      <c r="K18" s="24">
        <v>1533.5185497922259</v>
      </c>
      <c r="L18" s="24">
        <v>1564.617313139411</v>
      </c>
      <c r="M18" s="24">
        <v>1595.7160764865957</v>
      </c>
      <c r="N18" s="24">
        <v>1626.8148398337808</v>
      </c>
      <c r="O18" s="24">
        <v>1657.9136031809658</v>
      </c>
      <c r="P18" s="24">
        <v>1689.0123665281508</v>
      </c>
      <c r="Q18" s="24">
        <v>1720.1111298753356</v>
      </c>
      <c r="R18" s="24">
        <v>1751.2098932225206</v>
      </c>
      <c r="S18" s="24">
        <v>1782.3086565697054</v>
      </c>
      <c r="T18" s="24">
        <v>1813.4074199168904</v>
      </c>
      <c r="U18" s="24">
        <v>1844.5061832640754</v>
      </c>
      <c r="V18" s="24">
        <v>1875.6049466112604</v>
      </c>
      <c r="W18" s="24">
        <v>1906.7037099584452</v>
      </c>
      <c r="X18" s="24">
        <v>1937.8024733056302</v>
      </c>
      <c r="Y18" s="24">
        <v>1968.901236652815</v>
      </c>
      <c r="Z18" s="24">
        <v>2000</v>
      </c>
      <c r="AA18" s="24" t="s">
        <v>39</v>
      </c>
    </row>
    <row r="19" spans="2:27" s="5" customFormat="1" ht="28" customHeight="1" x14ac:dyDescent="0.25">
      <c r="B19" s="26" t="s">
        <v>46</v>
      </c>
      <c r="C19" s="24"/>
      <c r="D19" s="24">
        <v>0</v>
      </c>
      <c r="E19" s="24">
        <v>2545681.4633063432</v>
      </c>
      <c r="F19" s="24">
        <v>3094142.1314413105</v>
      </c>
      <c r="G19" s="24">
        <v>3755859.8662634762</v>
      </c>
      <c r="H19" s="24">
        <v>4547156.7025870914</v>
      </c>
      <c r="I19" s="24">
        <v>5074102.6834499808</v>
      </c>
      <c r="J19" s="24">
        <v>5476159.0709506264</v>
      </c>
      <c r="K19" s="24">
        <v>5802872.0908781597</v>
      </c>
      <c r="L19" s="24">
        <v>6078254.9369944185</v>
      </c>
      <c r="M19" s="24">
        <v>6315981.9442815781</v>
      </c>
      <c r="N19" s="24">
        <v>6524668.1338251559</v>
      </c>
      <c r="O19" s="24">
        <v>6710134.0276329797</v>
      </c>
      <c r="P19" s="24">
        <v>6876519.699183519</v>
      </c>
      <c r="Q19" s="24">
        <v>7026888.7288373178</v>
      </c>
      <c r="R19" s="24">
        <v>7163580.4493126702</v>
      </c>
      <c r="S19" s="24">
        <v>7288427.4655726152</v>
      </c>
      <c r="T19" s="24">
        <v>7402896.2998099485</v>
      </c>
      <c r="U19" s="24">
        <v>7508181.839519701</v>
      </c>
      <c r="V19" s="24">
        <v>7605272.8085032273</v>
      </c>
      <c r="W19" s="24">
        <v>7694998.3939894699</v>
      </c>
      <c r="X19" s="24">
        <v>7778062.2357669836</v>
      </c>
      <c r="Y19" s="24">
        <v>7855067.7103652302</v>
      </c>
      <c r="Z19" s="24">
        <v>7926537.077990395</v>
      </c>
      <c r="AA19" s="24">
        <v>1</v>
      </c>
    </row>
    <row r="20" spans="2:27" s="5" customFormat="1" ht="28" customHeight="1" x14ac:dyDescent="0.25">
      <c r="B20" s="27"/>
      <c r="C20" s="24"/>
      <c r="D20" s="24">
        <v>68.901236652815072</v>
      </c>
      <c r="E20" s="24">
        <v>69.289971194654882</v>
      </c>
      <c r="F20" s="24">
        <v>69.678705736494692</v>
      </c>
      <c r="G20" s="24">
        <v>70.456174820174326</v>
      </c>
      <c r="H20" s="24">
        <v>72.011112987533551</v>
      </c>
      <c r="I20" s="24">
        <v>73.566051154892804</v>
      </c>
      <c r="J20" s="24">
        <v>75.120989322252058</v>
      </c>
      <c r="K20" s="24">
        <v>76.675927489611297</v>
      </c>
      <c r="L20" s="24">
        <v>78.230865656970551</v>
      </c>
      <c r="M20" s="24">
        <v>79.785803824329776</v>
      </c>
      <c r="N20" s="24">
        <v>81.340741991689043</v>
      </c>
      <c r="O20" s="24">
        <v>82.895680159048297</v>
      </c>
      <c r="P20" s="24">
        <v>84.450618326407536</v>
      </c>
      <c r="Q20" s="24">
        <v>86.005556493766775</v>
      </c>
      <c r="R20" s="24">
        <v>87.560494661126029</v>
      </c>
      <c r="S20" s="24">
        <v>89.115432828485268</v>
      </c>
      <c r="T20" s="24">
        <v>90.670370995844522</v>
      </c>
      <c r="U20" s="24">
        <v>92.225309163203775</v>
      </c>
      <c r="V20" s="24">
        <v>93.780247330563014</v>
      </c>
      <c r="W20" s="24">
        <v>95.335185497922254</v>
      </c>
      <c r="X20" s="24">
        <v>96.890123665281507</v>
      </c>
      <c r="Y20" s="24">
        <v>98.445061832640747</v>
      </c>
      <c r="Z20" s="24">
        <v>100</v>
      </c>
      <c r="AA20" s="24">
        <v>0</v>
      </c>
    </row>
    <row r="21" spans="2:27" s="5" customFormat="1" ht="28" customHeight="1" x14ac:dyDescent="0.25">
      <c r="B21" s="26" t="s">
        <v>47</v>
      </c>
      <c r="C21" s="24">
        <v>1592.2222597506709</v>
      </c>
      <c r="D21" s="24">
        <v>1592.2222597506709</v>
      </c>
      <c r="E21" s="24">
        <v>1597.3194815037875</v>
      </c>
      <c r="F21" s="24">
        <v>1602.4167032569042</v>
      </c>
      <c r="G21" s="24">
        <v>1612.6111467631374</v>
      </c>
      <c r="H21" s="24">
        <v>1633.0000337756037</v>
      </c>
      <c r="I21" s="24">
        <v>1653.3889207880702</v>
      </c>
      <c r="J21" s="24">
        <v>1673.7778078005367</v>
      </c>
      <c r="K21" s="24">
        <v>1694.1666948130032</v>
      </c>
      <c r="L21" s="24">
        <v>1714.5555818254697</v>
      </c>
      <c r="M21" s="24">
        <v>1734.944468837936</v>
      </c>
      <c r="N21" s="24">
        <v>1755.3333558504025</v>
      </c>
      <c r="O21" s="24">
        <v>1775.7222428628691</v>
      </c>
      <c r="P21" s="24">
        <v>1796.1111298753353</v>
      </c>
      <c r="Q21" s="24">
        <v>1816.5000168878018</v>
      </c>
      <c r="R21" s="24">
        <v>1836.8889039002684</v>
      </c>
      <c r="S21" s="24">
        <v>1857.2777909127349</v>
      </c>
      <c r="T21" s="24">
        <v>1877.6666779252014</v>
      </c>
      <c r="U21" s="24">
        <v>1898.0555649376677</v>
      </c>
      <c r="V21" s="24">
        <v>1918.4444519501342</v>
      </c>
      <c r="W21" s="24">
        <v>1938.8333389626007</v>
      </c>
      <c r="X21" s="24">
        <v>1959.222225975067</v>
      </c>
      <c r="Y21" s="24">
        <v>1979.6111129875335</v>
      </c>
      <c r="Z21" s="24">
        <v>2000</v>
      </c>
      <c r="AA21" s="24" t="s">
        <v>39</v>
      </c>
    </row>
    <row r="22" spans="2:27" s="5" customFormat="1" ht="28" customHeight="1" x14ac:dyDescent="0.25">
      <c r="B22" s="26" t="s">
        <v>48</v>
      </c>
      <c r="C22" s="24"/>
      <c r="D22" s="24">
        <v>0</v>
      </c>
      <c r="E22" s="24">
        <v>2095130.5054590988</v>
      </c>
      <c r="F22" s="24">
        <v>2547422.6425301218</v>
      </c>
      <c r="G22" s="24">
        <v>3094412.983975328</v>
      </c>
      <c r="H22" s="24">
        <v>3751698.0192393158</v>
      </c>
      <c r="I22" s="24">
        <v>4192469.0894607436</v>
      </c>
      <c r="J22" s="24">
        <v>4531196.0088529307</v>
      </c>
      <c r="K22" s="24">
        <v>4808497.3267837027</v>
      </c>
      <c r="L22" s="24">
        <v>5044036.0404080003</v>
      </c>
      <c r="M22" s="24">
        <v>5248995.7600574298</v>
      </c>
      <c r="N22" s="24">
        <v>5430413.505535257</v>
      </c>
      <c r="O22" s="24">
        <v>5593037.4258934986</v>
      </c>
      <c r="P22" s="24">
        <v>5740240.1389723495</v>
      </c>
      <c r="Q22" s="24">
        <v>5874513.6279520299</v>
      </c>
      <c r="R22" s="24">
        <v>5997757.7364612781</v>
      </c>
      <c r="S22" s="24">
        <v>6111458.2325548613</v>
      </c>
      <c r="T22" s="24">
        <v>6216801.8849104112</v>
      </c>
      <c r="U22" s="24">
        <v>6314753.7021038458</v>
      </c>
      <c r="V22" s="24">
        <v>6406110.4478362147</v>
      </c>
      <c r="W22" s="24">
        <v>6491538.7343193563</v>
      </c>
      <c r="X22" s="24">
        <v>6571602.7767535467</v>
      </c>
      <c r="Y22" s="24">
        <v>6646785.0292391051</v>
      </c>
      <c r="Z22" s="24">
        <v>6717501.8038871791</v>
      </c>
      <c r="AA22" s="24">
        <v>0.9</v>
      </c>
    </row>
    <row r="23" spans="2:27" s="5" customFormat="1" ht="28" customHeight="1" x14ac:dyDescent="0.25">
      <c r="B23" s="27"/>
      <c r="C23" s="24"/>
      <c r="D23" s="24">
        <v>79.611112987533545</v>
      </c>
      <c r="E23" s="24">
        <v>79.865974075189371</v>
      </c>
      <c r="F23" s="24">
        <v>80.120835162845211</v>
      </c>
      <c r="G23" s="24">
        <v>80.630557338156876</v>
      </c>
      <c r="H23" s="24">
        <v>81.650001688780179</v>
      </c>
      <c r="I23" s="24">
        <v>82.66944603940351</v>
      </c>
      <c r="J23" s="24">
        <v>83.688890390026842</v>
      </c>
      <c r="K23" s="24">
        <v>84.708334740650159</v>
      </c>
      <c r="L23" s="24">
        <v>85.72777909127349</v>
      </c>
      <c r="M23" s="24">
        <v>86.747223441896807</v>
      </c>
      <c r="N23" s="24">
        <v>87.766667792520124</v>
      </c>
      <c r="O23" s="24">
        <v>88.786112143143441</v>
      </c>
      <c r="P23" s="24">
        <v>89.805556493766773</v>
      </c>
      <c r="Q23" s="24">
        <v>90.82500084439009</v>
      </c>
      <c r="R23" s="24">
        <v>91.844445195013407</v>
      </c>
      <c r="S23" s="24">
        <v>92.863889545636752</v>
      </c>
      <c r="T23" s="24">
        <v>93.883333896260069</v>
      </c>
      <c r="U23" s="24">
        <v>94.902778246883372</v>
      </c>
      <c r="V23" s="24">
        <v>95.922222597506718</v>
      </c>
      <c r="W23" s="24">
        <v>96.941666948130035</v>
      </c>
      <c r="X23" s="24">
        <v>97.961111298753352</v>
      </c>
      <c r="Y23" s="24">
        <v>98.980555649376683</v>
      </c>
      <c r="Z23" s="24">
        <v>100</v>
      </c>
      <c r="AA23" s="24">
        <v>0</v>
      </c>
    </row>
    <row r="24" spans="2:27" s="5" customFormat="1" ht="28" customHeight="1" x14ac:dyDescent="0.25">
      <c r="B24" s="26" t="s">
        <v>49</v>
      </c>
      <c r="C24" s="24">
        <v>1806.4197864450409</v>
      </c>
      <c r="D24" s="24">
        <v>1806.4197864450409</v>
      </c>
      <c r="E24" s="24">
        <v>1808.8395391144779</v>
      </c>
      <c r="F24" s="24">
        <v>1811.2592917839149</v>
      </c>
      <c r="G24" s="24">
        <v>1816.0987971227889</v>
      </c>
      <c r="H24" s="24">
        <v>1825.7778078005367</v>
      </c>
      <c r="I24" s="24">
        <v>1835.4568184782847</v>
      </c>
      <c r="J24" s="24">
        <v>1845.1358291560327</v>
      </c>
      <c r="K24" s="24">
        <v>1854.8148398337808</v>
      </c>
      <c r="L24" s="24">
        <v>1864.4938505115288</v>
      </c>
      <c r="M24" s="24">
        <v>1874.1728611892765</v>
      </c>
      <c r="N24" s="24">
        <v>1883.8518718670246</v>
      </c>
      <c r="O24" s="24">
        <v>1893.5308825447726</v>
      </c>
      <c r="P24" s="24">
        <v>1903.2098932225203</v>
      </c>
      <c r="Q24" s="24">
        <v>1912.8889039002684</v>
      </c>
      <c r="R24" s="24">
        <v>1922.5679145780164</v>
      </c>
      <c r="S24" s="24">
        <v>1932.2469252557644</v>
      </c>
      <c r="T24" s="24">
        <v>1941.9259359335124</v>
      </c>
      <c r="U24" s="24">
        <v>1951.6049466112602</v>
      </c>
      <c r="V24" s="24">
        <v>1961.2839572890082</v>
      </c>
      <c r="W24" s="24">
        <v>1970.9629679667562</v>
      </c>
      <c r="X24" s="24">
        <v>1980.641978644504</v>
      </c>
      <c r="Y24" s="24">
        <v>1990.320989322252</v>
      </c>
      <c r="Z24" s="24">
        <v>2000</v>
      </c>
      <c r="AA24" s="24" t="s">
        <v>39</v>
      </c>
    </row>
    <row r="25" spans="2:27" s="5" customFormat="1" ht="28" customHeight="1" x14ac:dyDescent="0.25">
      <c r="B25" s="26" t="s">
        <v>50</v>
      </c>
      <c r="C25" s="24"/>
      <c r="D25" s="24">
        <v>0</v>
      </c>
      <c r="E25" s="24">
        <v>1559762.6698403128</v>
      </c>
      <c r="F25" s="24">
        <v>1897319.4007736698</v>
      </c>
      <c r="G25" s="24">
        <v>2306759.3369547152</v>
      </c>
      <c r="H25" s="24">
        <v>2801710.6183486474</v>
      </c>
      <c r="I25" s="24">
        <v>3136459.0661806231</v>
      </c>
      <c r="J25" s="24">
        <v>3395938.933308485</v>
      </c>
      <c r="K25" s="24">
        <v>3610243.8427883689</v>
      </c>
      <c r="L25" s="24">
        <v>3793921.019730127</v>
      </c>
      <c r="M25" s="24">
        <v>3955232.636985559</v>
      </c>
      <c r="N25" s="24">
        <v>4099369.9967170395</v>
      </c>
      <c r="O25" s="24">
        <v>4229830.7446518997</v>
      </c>
      <c r="P25" s="24">
        <v>4349095.5418341681</v>
      </c>
      <c r="Q25" s="24">
        <v>4458994.4920037631</v>
      </c>
      <c r="R25" s="24">
        <v>4560920.6139992652</v>
      </c>
      <c r="S25" s="24">
        <v>4655961.5189517159</v>
      </c>
      <c r="T25" s="24">
        <v>4744984.4559435472</v>
      </c>
      <c r="U25" s="24">
        <v>4828693.3596385913</v>
      </c>
      <c r="V25" s="24">
        <v>4907668.3514456907</v>
      </c>
      <c r="W25" s="24">
        <v>4982393.8401000965</v>
      </c>
      <c r="X25" s="24">
        <v>5053278.9829020863</v>
      </c>
      <c r="Y25" s="24">
        <v>5120672.889630842</v>
      </c>
      <c r="Z25" s="24">
        <v>5184876.12314557</v>
      </c>
      <c r="AA25" s="24">
        <v>0.8</v>
      </c>
    </row>
    <row r="26" spans="2:27" s="5" customFormat="1" ht="28" customHeight="1" x14ac:dyDescent="0.25">
      <c r="B26" s="27"/>
      <c r="C26" s="24"/>
      <c r="D26" s="24">
        <v>90.320989322252046</v>
      </c>
      <c r="E26" s="24">
        <v>90.441976955723902</v>
      </c>
      <c r="F26" s="24">
        <v>90.562964589195744</v>
      </c>
      <c r="G26" s="24">
        <v>90.804939856139441</v>
      </c>
      <c r="H26" s="24">
        <v>91.288890390026836</v>
      </c>
      <c r="I26" s="24">
        <v>91.772840923914231</v>
      </c>
      <c r="J26" s="24">
        <v>92.25679145780164</v>
      </c>
      <c r="K26" s="24">
        <v>92.740741991689035</v>
      </c>
      <c r="L26" s="24">
        <v>93.22469252557643</v>
      </c>
      <c r="M26" s="24">
        <v>93.708643059463824</v>
      </c>
      <c r="N26" s="24">
        <v>94.192593593351219</v>
      </c>
      <c r="O26" s="24">
        <v>94.676544127238628</v>
      </c>
      <c r="P26" s="24">
        <v>95.160494661126023</v>
      </c>
      <c r="Q26" s="24">
        <v>95.644445195013418</v>
      </c>
      <c r="R26" s="24">
        <v>96.128395728900813</v>
      </c>
      <c r="S26" s="24">
        <v>96.612346262788222</v>
      </c>
      <c r="T26" s="24">
        <v>97.096296796675617</v>
      </c>
      <c r="U26" s="24">
        <v>97.580247330563012</v>
      </c>
      <c r="V26" s="24">
        <v>98.064197864450406</v>
      </c>
      <c r="W26" s="24">
        <v>98.548148398337815</v>
      </c>
      <c r="X26" s="24">
        <v>99.032098932225196</v>
      </c>
      <c r="Y26" s="24">
        <v>99.516049466112605</v>
      </c>
      <c r="Z26" s="24">
        <v>100</v>
      </c>
      <c r="AA26" s="24" t="s">
        <v>51</v>
      </c>
    </row>
    <row r="27" spans="2:27" s="5" customFormat="1" ht="28" customHeight="1" x14ac:dyDescent="0.25">
      <c r="B27" s="26" t="s">
        <v>52</v>
      </c>
      <c r="C27" s="24">
        <v>2020.617313139411</v>
      </c>
      <c r="D27" s="24">
        <v>2020.617313139411</v>
      </c>
      <c r="E27" s="24">
        <v>2020.3595967251683</v>
      </c>
      <c r="F27" s="24">
        <v>2020.1018803109257</v>
      </c>
      <c r="G27" s="24">
        <v>2019.5864474824405</v>
      </c>
      <c r="H27" s="24">
        <v>2018.5555818254697</v>
      </c>
      <c r="I27" s="24">
        <v>2017.5247161684993</v>
      </c>
      <c r="J27" s="24">
        <v>2016.4938505115288</v>
      </c>
      <c r="K27" s="24">
        <v>2015.4629848545583</v>
      </c>
      <c r="L27" s="24">
        <v>2014.4321191975878</v>
      </c>
      <c r="M27" s="24">
        <v>2013.4012535406171</v>
      </c>
      <c r="N27" s="24">
        <v>2012.3703878836466</v>
      </c>
      <c r="O27" s="24">
        <v>2011.3395222266761</v>
      </c>
      <c r="P27" s="24">
        <v>2010.3086565697054</v>
      </c>
      <c r="Q27" s="24">
        <v>2009.2777909127349</v>
      </c>
      <c r="R27" s="24">
        <v>2008.2469252557644</v>
      </c>
      <c r="S27" s="24">
        <v>2007.2160595987939</v>
      </c>
      <c r="T27" s="24">
        <v>2006.1851939418234</v>
      </c>
      <c r="U27" s="24">
        <v>2005.1543282848527</v>
      </c>
      <c r="V27" s="24">
        <v>2004.1234626278822</v>
      </c>
      <c r="W27" s="24">
        <v>2003.0925969709117</v>
      </c>
      <c r="X27" s="24">
        <v>2002.061731313941</v>
      </c>
      <c r="Y27" s="24">
        <v>2001.0308656569705</v>
      </c>
      <c r="Z27" s="24">
        <v>2000</v>
      </c>
      <c r="AA27" s="24" t="s">
        <v>39</v>
      </c>
    </row>
    <row r="28" spans="2:27" s="5" customFormat="1" ht="28" customHeight="1" x14ac:dyDescent="0.25">
      <c r="B28" s="26" t="s">
        <v>53</v>
      </c>
      <c r="C28" s="24"/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0.7</v>
      </c>
    </row>
    <row r="29" spans="2:27" s="5" customFormat="1" ht="28" customHeight="1" x14ac:dyDescent="0.25">
      <c r="B29" s="28"/>
      <c r="C29" s="18"/>
      <c r="D29" s="24">
        <v>101.03086565697055</v>
      </c>
      <c r="E29" s="24">
        <v>101.01797983625842</v>
      </c>
      <c r="F29" s="24">
        <v>101.00509401554629</v>
      </c>
      <c r="G29" s="24">
        <v>100.97932237412202</v>
      </c>
      <c r="H29" s="24">
        <v>100.92777909127348</v>
      </c>
      <c r="I29" s="24">
        <v>100.87623580842495</v>
      </c>
      <c r="J29" s="24">
        <v>100.82469252557644</v>
      </c>
      <c r="K29" s="24">
        <v>100.77314924272791</v>
      </c>
      <c r="L29" s="24">
        <v>100.72160595987938</v>
      </c>
      <c r="M29" s="24">
        <v>100.67006267703084</v>
      </c>
      <c r="N29" s="24">
        <v>100.61851939418234</v>
      </c>
      <c r="O29" s="24">
        <v>100.5669761113338</v>
      </c>
      <c r="P29" s="24">
        <v>100.51543282848527</v>
      </c>
      <c r="Q29" s="24">
        <v>100.46388954563675</v>
      </c>
      <c r="R29" s="24">
        <v>100.4123462627882</v>
      </c>
      <c r="S29" s="24">
        <v>100.36080297993971</v>
      </c>
      <c r="T29" s="24">
        <v>100.30925969709116</v>
      </c>
      <c r="U29" s="24">
        <v>100.25771641424264</v>
      </c>
      <c r="V29" s="24">
        <v>100.20617313139411</v>
      </c>
      <c r="W29" s="24">
        <v>100.1546298485456</v>
      </c>
      <c r="X29" s="24">
        <v>100.10308656569704</v>
      </c>
      <c r="Y29" s="24">
        <v>100.05154328284853</v>
      </c>
      <c r="Z29" s="24">
        <v>100</v>
      </c>
      <c r="AA29" s="24">
        <v>0</v>
      </c>
    </row>
    <row r="30" spans="2:27" s="5" customFormat="1" ht="28" customHeight="1" x14ac:dyDescent="0.25">
      <c r="B30" s="26" t="s">
        <v>54</v>
      </c>
      <c r="C30" s="24">
        <v>2234.8148398337808</v>
      </c>
      <c r="D30" s="24">
        <v>2234.8148398337808</v>
      </c>
      <c r="E30" s="24">
        <v>2231.8796543358585</v>
      </c>
      <c r="F30" s="24">
        <v>2228.9444688379363</v>
      </c>
      <c r="G30" s="24">
        <v>2223.0740978420918</v>
      </c>
      <c r="H30" s="24">
        <v>2211.3333558504028</v>
      </c>
      <c r="I30" s="24">
        <v>2199.5926138587138</v>
      </c>
      <c r="J30" s="24">
        <v>2187.8518718670248</v>
      </c>
      <c r="K30" s="24">
        <v>2176.1111298753358</v>
      </c>
      <c r="L30" s="24">
        <v>2164.3703878836463</v>
      </c>
      <c r="M30" s="24">
        <v>2152.6296458919574</v>
      </c>
      <c r="N30" s="24">
        <v>2140.8889039002684</v>
      </c>
      <c r="O30" s="24">
        <v>2129.1481619085794</v>
      </c>
      <c r="P30" s="24">
        <v>2117.4074199168904</v>
      </c>
      <c r="Q30" s="24">
        <v>2105.6666779252014</v>
      </c>
      <c r="R30" s="24">
        <v>2093.9259359335124</v>
      </c>
      <c r="S30" s="24">
        <v>2082.1851939418234</v>
      </c>
      <c r="T30" s="24">
        <v>2070.4444519501344</v>
      </c>
      <c r="U30" s="24">
        <v>2058.703709958445</v>
      </c>
      <c r="V30" s="24">
        <v>2046.9629679667562</v>
      </c>
      <c r="W30" s="24">
        <v>2035.2222259750672</v>
      </c>
      <c r="X30" s="24">
        <v>2023.481483983378</v>
      </c>
      <c r="Y30" s="24">
        <v>2011.740741991689</v>
      </c>
      <c r="Z30" s="24">
        <v>2000</v>
      </c>
      <c r="AA30" s="24" t="s">
        <v>39</v>
      </c>
    </row>
    <row r="31" spans="2:27" s="5" customFormat="1" ht="27.75" customHeight="1" x14ac:dyDescent="0.25">
      <c r="B31" s="26" t="s">
        <v>55</v>
      </c>
      <c r="C31" s="24"/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0.6</v>
      </c>
    </row>
    <row r="32" spans="2:27" s="5" customFormat="1" ht="28" customHeight="1" x14ac:dyDescent="0.25">
      <c r="B32" s="27"/>
      <c r="C32" s="24"/>
      <c r="D32" s="24">
        <v>111.74074199168903</v>
      </c>
      <c r="E32" s="24">
        <v>111.59398271679292</v>
      </c>
      <c r="F32" s="24">
        <v>111.44722344189681</v>
      </c>
      <c r="G32" s="24">
        <v>111.15370489210459</v>
      </c>
      <c r="H32" s="24">
        <v>110.56666779252014</v>
      </c>
      <c r="I32" s="24">
        <v>109.97963069293569</v>
      </c>
      <c r="J32" s="24">
        <v>109.39259359335122</v>
      </c>
      <c r="K32" s="24">
        <v>108.8055564937668</v>
      </c>
      <c r="L32" s="24">
        <v>108.21851939418232</v>
      </c>
      <c r="M32" s="24">
        <v>107.63148229459787</v>
      </c>
      <c r="N32" s="24">
        <v>107.04444519501341</v>
      </c>
      <c r="O32" s="24">
        <v>106.45740809542896</v>
      </c>
      <c r="P32" s="24">
        <v>105.87037099584451</v>
      </c>
      <c r="Q32" s="24">
        <v>105.28333389626007</v>
      </c>
      <c r="R32" s="24">
        <v>104.69629679667563</v>
      </c>
      <c r="S32" s="24">
        <v>104.10925969709118</v>
      </c>
      <c r="T32" s="24">
        <v>103.52222259750673</v>
      </c>
      <c r="U32" s="24">
        <v>102.93518549792225</v>
      </c>
      <c r="V32" s="24">
        <v>102.34814839833781</v>
      </c>
      <c r="W32" s="24">
        <v>101.76111129875336</v>
      </c>
      <c r="X32" s="24">
        <v>101.1740741991689</v>
      </c>
      <c r="Y32" s="24">
        <v>100.58703709958445</v>
      </c>
      <c r="Z32" s="24">
        <v>100</v>
      </c>
      <c r="AA32" s="24" t="s">
        <v>51</v>
      </c>
    </row>
    <row r="33" spans="2:27" s="5" customFormat="1" ht="28" customHeight="1" x14ac:dyDescent="0.25">
      <c r="B33" s="26" t="s">
        <v>56</v>
      </c>
      <c r="C33" s="24">
        <v>1163.8272063619313</v>
      </c>
      <c r="D33" s="24">
        <v>1163.8272063619313</v>
      </c>
      <c r="E33" s="24">
        <v>1174.2793662824072</v>
      </c>
      <c r="F33" s="24">
        <v>1184.7315262028831</v>
      </c>
      <c r="G33" s="24">
        <v>1205.6358460438348</v>
      </c>
      <c r="H33" s="24">
        <v>1247.4444857257381</v>
      </c>
      <c r="I33" s="24">
        <v>1289.2531254076416</v>
      </c>
      <c r="J33" s="24">
        <v>1331.0617650895451</v>
      </c>
      <c r="K33" s="24">
        <v>1372.8704047714484</v>
      </c>
      <c r="L33" s="24">
        <v>1414.6790444533519</v>
      </c>
      <c r="M33" s="24">
        <v>1456.4876841352552</v>
      </c>
      <c r="N33" s="24">
        <v>1498.2963238171587</v>
      </c>
      <c r="O33" s="24">
        <v>1540.1049634990623</v>
      </c>
      <c r="P33" s="24">
        <v>1581.9136031809658</v>
      </c>
      <c r="Q33" s="24">
        <v>1623.7222428628691</v>
      </c>
      <c r="R33" s="24">
        <v>1665.5308825447726</v>
      </c>
      <c r="S33" s="24">
        <v>1707.3395222266759</v>
      </c>
      <c r="T33" s="24">
        <v>1749.1481619085794</v>
      </c>
      <c r="U33" s="24">
        <v>1790.9568015904829</v>
      </c>
      <c r="V33" s="24">
        <v>1832.7654412723864</v>
      </c>
      <c r="W33" s="24">
        <v>1874.5740809542897</v>
      </c>
      <c r="X33" s="24">
        <v>1916.3827206361932</v>
      </c>
      <c r="Y33" s="24">
        <v>1958.1913603180965</v>
      </c>
      <c r="Z33" s="24">
        <v>2000</v>
      </c>
      <c r="AA33" s="24" t="s">
        <v>39</v>
      </c>
    </row>
    <row r="34" spans="2:27" s="5" customFormat="1" ht="28" customHeight="1" x14ac:dyDescent="0.25">
      <c r="B34" s="26" t="s">
        <v>57</v>
      </c>
      <c r="C34" s="24"/>
      <c r="D34" s="24">
        <v>0</v>
      </c>
      <c r="E34" s="24">
        <v>2963199.6553896088</v>
      </c>
      <c r="F34" s="24">
        <v>3600569.9836608088</v>
      </c>
      <c r="G34" s="24">
        <v>4368053.3139511943</v>
      </c>
      <c r="H34" s="24">
        <v>5282149.6013977118</v>
      </c>
      <c r="I34" s="24">
        <v>5887331.8341609826</v>
      </c>
      <c r="J34" s="24">
        <v>6346294.1918540513</v>
      </c>
      <c r="K34" s="24">
        <v>6716895.1167067448</v>
      </c>
      <c r="L34" s="24">
        <v>7027204.715462883</v>
      </c>
      <c r="M34" s="24">
        <v>7293224.3694328573</v>
      </c>
      <c r="N34" s="24">
        <v>7525046.4896379728</v>
      </c>
      <c r="O34" s="24">
        <v>7729498.0402320568</v>
      </c>
      <c r="P34" s="24">
        <v>7911441.4141352335</v>
      </c>
      <c r="Q34" s="24">
        <v>8074479.9617849486</v>
      </c>
      <c r="R34" s="24">
        <v>8221369.6464632275</v>
      </c>
      <c r="S34" s="24">
        <v>8354273.3557460336</v>
      </c>
      <c r="T34" s="24">
        <v>8474925.4031727705</v>
      </c>
      <c r="U34" s="24">
        <v>8584742.0426152907</v>
      </c>
      <c r="V34" s="24">
        <v>8684898.1080536041</v>
      </c>
      <c r="W34" s="24">
        <v>8776381.6172937453</v>
      </c>
      <c r="X34" s="24">
        <v>8860033.5917393509</v>
      </c>
      <c r="Y34" s="24">
        <v>8936577.6894131005</v>
      </c>
      <c r="Z34" s="24">
        <v>9006642.6532212533</v>
      </c>
      <c r="AA34" s="24">
        <v>1.1000000000000001</v>
      </c>
    </row>
    <row r="35" spans="2:27" s="5" customFormat="1" ht="28" customHeight="1" x14ac:dyDescent="0.25">
      <c r="B35" s="28"/>
      <c r="C35" s="18"/>
      <c r="D35" s="24">
        <v>58.191360318096564</v>
      </c>
      <c r="E35" s="24">
        <v>58.713968314120358</v>
      </c>
      <c r="F35" s="24">
        <v>59.236576310144152</v>
      </c>
      <c r="G35" s="24">
        <v>60.281792302191739</v>
      </c>
      <c r="H35" s="24">
        <v>62.372224286286901</v>
      </c>
      <c r="I35" s="24">
        <v>64.462656270382084</v>
      </c>
      <c r="J35" s="24">
        <v>66.55308825447726</v>
      </c>
      <c r="K35" s="24">
        <v>68.643520238572421</v>
      </c>
      <c r="L35" s="24">
        <v>70.733952222667597</v>
      </c>
      <c r="M35" s="24">
        <v>72.824384206762758</v>
      </c>
      <c r="N35" s="24">
        <v>74.914816190857934</v>
      </c>
      <c r="O35" s="24">
        <v>77.00524817495311</v>
      </c>
      <c r="P35" s="24">
        <v>79.095680159048285</v>
      </c>
      <c r="Q35" s="24">
        <v>81.186112143143447</v>
      </c>
      <c r="R35" s="24">
        <v>83.276544127238623</v>
      </c>
      <c r="S35" s="24">
        <v>85.366976111333798</v>
      </c>
      <c r="T35" s="24">
        <v>87.457408095428974</v>
      </c>
      <c r="U35" s="24">
        <v>89.54784007952415</v>
      </c>
      <c r="V35" s="24">
        <v>91.638272063619326</v>
      </c>
      <c r="W35" s="24">
        <v>93.728704047714487</v>
      </c>
      <c r="X35" s="24">
        <v>95.819136031809663</v>
      </c>
      <c r="Y35" s="24">
        <v>97.909568015904824</v>
      </c>
      <c r="Z35" s="24">
        <v>100</v>
      </c>
      <c r="AA35" s="24">
        <v>0</v>
      </c>
    </row>
    <row r="36" spans="2:27" s="5" customFormat="1" ht="28" customHeight="1" x14ac:dyDescent="0.25">
      <c r="B36" s="28"/>
      <c r="C36" s="18"/>
      <c r="D36" s="28"/>
      <c r="E36" s="29"/>
      <c r="F36" s="18"/>
      <c r="G36" s="30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</row>
    <row r="37" spans="2:27" ht="28" customHeight="1" x14ac:dyDescent="0.35">
      <c r="B37" s="16" t="s">
        <v>58</v>
      </c>
      <c r="C37" s="18"/>
      <c r="D37" s="18"/>
      <c r="E37" s="31"/>
      <c r="F37" s="16" t="s">
        <v>59</v>
      </c>
      <c r="G37" s="16" t="s">
        <v>60</v>
      </c>
      <c r="H37" s="16" t="s">
        <v>61</v>
      </c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</row>
    <row r="38" spans="2:27" ht="28" customHeight="1" x14ac:dyDescent="0.35">
      <c r="B38" s="32" t="s">
        <v>62</v>
      </c>
      <c r="C38" s="33">
        <v>7200000</v>
      </c>
      <c r="D38" s="34">
        <v>88</v>
      </c>
      <c r="E38" s="31"/>
      <c r="F38" s="32">
        <v>3.5289999999999999</v>
      </c>
      <c r="G38" s="35">
        <v>7200000</v>
      </c>
      <c r="H38" s="32">
        <v>1760</v>
      </c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</row>
    <row r="39" spans="2:27" ht="28" customHeight="1" x14ac:dyDescent="0.35">
      <c r="B39" s="32" t="s">
        <v>63</v>
      </c>
      <c r="C39" s="33">
        <v>7926545.454545456</v>
      </c>
      <c r="D39" s="34">
        <v>100</v>
      </c>
      <c r="E39" s="31"/>
      <c r="F39" s="16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</row>
    <row r="40" spans="2:27" ht="28" customHeight="1" x14ac:dyDescent="0.35">
      <c r="B40" s="32" t="s">
        <v>64</v>
      </c>
      <c r="C40" s="36">
        <v>100</v>
      </c>
      <c r="D40" s="36">
        <v>100</v>
      </c>
      <c r="E40" s="31"/>
      <c r="F40" s="32" t="s">
        <v>64</v>
      </c>
      <c r="G40" s="37">
        <v>2000</v>
      </c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</row>
    <row r="41" spans="2:27" ht="28" customHeight="1" x14ac:dyDescent="0.35">
      <c r="B41" s="32" t="s">
        <v>65</v>
      </c>
      <c r="C41" s="36">
        <v>60</v>
      </c>
      <c r="D41" s="36">
        <v>60</v>
      </c>
      <c r="E41" s="31"/>
      <c r="F41" s="32" t="s">
        <v>65</v>
      </c>
      <c r="G41" s="32">
        <v>1200</v>
      </c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</row>
    <row r="42" spans="2:27" ht="28" customHeight="1" x14ac:dyDescent="0.35">
      <c r="B42" s="32" t="s">
        <v>61</v>
      </c>
      <c r="C42" s="36">
        <v>88</v>
      </c>
      <c r="D42" s="36">
        <v>88</v>
      </c>
      <c r="E42" s="31"/>
      <c r="F42" s="32" t="s">
        <v>66</v>
      </c>
      <c r="G42" s="38">
        <v>800</v>
      </c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</row>
    <row r="43" spans="2:27" ht="28" customHeight="1" x14ac:dyDescent="0.35">
      <c r="B43" s="32" t="s">
        <v>67</v>
      </c>
      <c r="C43" s="39">
        <v>0</v>
      </c>
      <c r="D43" s="33">
        <v>14400000.000000004</v>
      </c>
      <c r="E43" s="31"/>
      <c r="F43" s="32" t="s">
        <v>68</v>
      </c>
      <c r="G43" s="38">
        <v>-10</v>
      </c>
      <c r="H43" s="38">
        <v>-10</v>
      </c>
      <c r="I43" s="40" t="s">
        <v>69</v>
      </c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</row>
    <row r="44" spans="2:27" ht="28" customHeight="1" x14ac:dyDescent="0.35">
      <c r="B44" s="32" t="s">
        <v>70</v>
      </c>
      <c r="C44" s="36">
        <v>107.5</v>
      </c>
      <c r="D44" s="34">
        <v>107.5</v>
      </c>
      <c r="E44" s="31"/>
      <c r="F44" s="32" t="s">
        <v>71</v>
      </c>
      <c r="G44" s="38">
        <v>-0.5</v>
      </c>
      <c r="H44" s="38">
        <v>-0.5</v>
      </c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</row>
    <row r="45" spans="2:27" ht="28" customHeight="1" x14ac:dyDescent="0.35">
      <c r="B45" s="32" t="s">
        <v>72</v>
      </c>
      <c r="C45" s="36">
        <v>30</v>
      </c>
      <c r="D45" s="39">
        <v>720000</v>
      </c>
      <c r="E45" s="31"/>
      <c r="F45" s="32" t="s">
        <v>73</v>
      </c>
      <c r="G45" s="38">
        <v>60</v>
      </c>
      <c r="H45" s="35">
        <v>0</v>
      </c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</row>
    <row r="46" spans="2:27" ht="28" customHeight="1" x14ac:dyDescent="0.35">
      <c r="B46" s="32" t="s">
        <v>66</v>
      </c>
      <c r="C46" s="36">
        <v>80</v>
      </c>
      <c r="D46" s="39">
        <v>720000</v>
      </c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</row>
    <row r="47" spans="2:27" ht="28" customHeight="1" x14ac:dyDescent="0.35">
      <c r="B47" s="32" t="s">
        <v>76</v>
      </c>
      <c r="C47" s="36">
        <v>103.75</v>
      </c>
      <c r="D47" s="39">
        <v>720000</v>
      </c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</row>
    <row r="48" spans="2:27" ht="28" customHeight="1" x14ac:dyDescent="0.35"/>
    <row r="49" ht="15" hidden="1" customHeight="1" x14ac:dyDescent="0.35"/>
    <row r="50" ht="15" hidden="1" customHeight="1" x14ac:dyDescent="0.35"/>
    <row r="51" ht="15" hidden="1" customHeight="1" x14ac:dyDescent="0.35"/>
    <row r="52" ht="15" hidden="1" customHeight="1" x14ac:dyDescent="0.35"/>
    <row r="53" ht="15" hidden="1" customHeight="1" x14ac:dyDescent="0.35"/>
    <row r="54" ht="15" hidden="1" customHeight="1" x14ac:dyDescent="0.35"/>
    <row r="55" ht="15" hidden="1" customHeight="1" x14ac:dyDescent="0.35"/>
    <row r="56" ht="15" hidden="1" customHeight="1" x14ac:dyDescent="0.35"/>
    <row r="57" ht="15" hidden="1" customHeight="1" x14ac:dyDescent="0.35"/>
    <row r="58" ht="15" hidden="1" customHeight="1" x14ac:dyDescent="0.35"/>
    <row r="59" ht="15" hidden="1" customHeight="1" x14ac:dyDescent="0.35"/>
    <row r="60" ht="15" hidden="1" customHeight="1" x14ac:dyDescent="0.35"/>
    <row r="61" ht="15" hidden="1" customHeight="1" x14ac:dyDescent="0.35"/>
    <row r="62" ht="15" hidden="1" customHeight="1" x14ac:dyDescent="0.35"/>
    <row r="63" ht="15" hidden="1" customHeight="1" x14ac:dyDescent="0.35"/>
    <row r="64" ht="15" hidden="1" customHeight="1" x14ac:dyDescent="0.35"/>
    <row r="65" ht="15" hidden="1" customHeight="1" x14ac:dyDescent="0.35"/>
    <row r="66" ht="15" hidden="1" customHeight="1" x14ac:dyDescent="0.35"/>
    <row r="67" ht="15" hidden="1" customHeight="1" x14ac:dyDescent="0.35"/>
    <row r="68" ht="15" hidden="1" customHeight="1" x14ac:dyDescent="0.35"/>
    <row r="69" ht="15" hidden="1" customHeight="1" x14ac:dyDescent="0.35"/>
    <row r="70" ht="15" hidden="1" customHeight="1" x14ac:dyDescent="0.35"/>
    <row r="71" ht="15" hidden="1" customHeight="1" x14ac:dyDescent="0.35"/>
    <row r="72" ht="15" hidden="1" customHeight="1" x14ac:dyDescent="0.35"/>
    <row r="73" ht="15" hidden="1" customHeight="1" x14ac:dyDescent="0.35"/>
    <row r="74" ht="15" hidden="1" customHeight="1" x14ac:dyDescent="0.35"/>
    <row r="75" ht="15" hidden="1" customHeight="1" x14ac:dyDescent="0.35"/>
    <row r="76" ht="15" hidden="1" customHeight="1" x14ac:dyDescent="0.35"/>
    <row r="77" ht="15" hidden="1" customHeight="1" x14ac:dyDescent="0.35"/>
    <row r="78" ht="15" hidden="1" customHeight="1" x14ac:dyDescent="0.35"/>
    <row r="79" ht="15" hidden="1" customHeight="1" x14ac:dyDescent="0.35"/>
    <row r="80" ht="15" hidden="1" customHeight="1" x14ac:dyDescent="0.35"/>
  </sheetData>
  <mergeCells count="2">
    <mergeCell ref="B2:E4"/>
    <mergeCell ref="C9:J10"/>
  </mergeCells>
  <conditionalFormatting sqref="C18">
    <cfRule type="expression" dxfId="7" priority="11">
      <formula>ISERROR(C18)</formula>
    </cfRule>
  </conditionalFormatting>
  <conditionalFormatting sqref="C21">
    <cfRule type="expression" dxfId="6" priority="9">
      <formula>ISERROR(C21)</formula>
    </cfRule>
  </conditionalFormatting>
  <conditionalFormatting sqref="C24">
    <cfRule type="expression" dxfId="5" priority="7">
      <formula>ISERROR(C24)</formula>
    </cfRule>
  </conditionalFormatting>
  <conditionalFormatting sqref="C27">
    <cfRule type="expression" dxfId="4" priority="5">
      <formula>ISERROR(C27)</formula>
    </cfRule>
  </conditionalFormatting>
  <conditionalFormatting sqref="C30">
    <cfRule type="expression" dxfId="3" priority="3">
      <formula>ISERROR(C30)</formula>
    </cfRule>
  </conditionalFormatting>
  <conditionalFormatting sqref="C33">
    <cfRule type="expression" dxfId="2" priority="1">
      <formula>ISERROR(C33)</formula>
    </cfRule>
  </conditionalFormatting>
  <conditionalFormatting sqref="D18:D35">
    <cfRule type="expression" dxfId="1" priority="28">
      <formula>ISERROR(D18)</formula>
    </cfRule>
  </conditionalFormatting>
  <conditionalFormatting sqref="D17:AA35">
    <cfRule type="expression" dxfId="0" priority="13">
      <formula>ISERROR(D17)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FA4EF438B78743BF05430379457328" ma:contentTypeVersion="2" ma:contentTypeDescription="Create a new document." ma:contentTypeScope="" ma:versionID="c568250c489f6bce2531fcab9fd02ea7">
  <xsd:schema xmlns:xsd="http://www.w3.org/2001/XMLSchema" xmlns:xs="http://www.w3.org/2001/XMLSchema" xmlns:p="http://schemas.microsoft.com/office/2006/metadata/properties" xmlns:ns2="51571e3b-ebe6-4a9f-a0e8-4510ff918121" targetNamespace="http://schemas.microsoft.com/office/2006/metadata/properties" ma:root="true" ma:fieldsID="100e62decc54f0a94423c4e9ad06d50e" ns2:_="">
    <xsd:import namespace="51571e3b-ebe6-4a9f-a0e8-4510ff91812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71e3b-ebe6-4a9f-a0e8-4510ff91812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B850D7-AB73-40F2-ACB9-1C9412CBF6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571e3b-ebe6-4a9f-a0e8-4510ff9181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63960A-0E07-438E-858C-3DF4DF15A71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2313D65-148C-49FA-86CB-90FC950666F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efabe30-8cd7-44ff-a516-5db03a0430e7}" enabled="1" method="Standard" siteId="{c8fba477-6d4d-4f00-941a-6e6150c721f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Prijzenblad</vt:lpstr>
      <vt:lpstr>DATA (3)</vt:lpstr>
      <vt:lpstr>DATA (2)</vt:lpstr>
      <vt:lpstr>DATA</vt:lpstr>
    </vt:vector>
  </TitlesOfParts>
  <Manager/>
  <Company>Ministerie van Financien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Inge I.J.M. Cordewener</dc:creator>
  <cp:keywords/>
  <dc:description/>
  <cp:lastModifiedBy>Inge I.J.M. Cordewener</cp:lastModifiedBy>
  <cp:revision/>
  <dcterms:created xsi:type="dcterms:W3CDTF">2021-04-16T12:27:11Z</dcterms:created>
  <dcterms:modified xsi:type="dcterms:W3CDTF">2026-07-08T14:57:03Z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0x010100AAFA4EF438B78743BF05430379457328</vt:lpwstr>
  </property>
</Properties>
</file>