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almelo.sharepoint.com/sites/p-int-aanbestedingen-facilitair/Gedeelde documenten/Aanbesteding koffieautomaten 2026/Warme drankenautomaten 2026/"/>
    </mc:Choice>
  </mc:AlternateContent>
  <xr:revisionPtr revIDLastSave="489" documentId="8_{AC43305B-6645-4F0B-8779-B28C194B9C7A}" xr6:coauthVersionLast="47" xr6:coauthVersionMax="47" xr10:uidLastSave="{79B1DA3B-AFA6-4770-B596-C2F63E970DA9}"/>
  <bookViews>
    <workbookView xWindow="-110" yWindow="-110" windowWidth="19420" windowHeight="11500" activeTab="2" xr2:uid="{00000000-000D-0000-FFFF-FFFF00000000}"/>
  </bookViews>
  <sheets>
    <sheet name="Leaseprijs" sheetId="1" r:id="rId1"/>
    <sheet name="Ingrediënten type 1 -8" sheetId="2" r:id="rId2"/>
    <sheet name="Soep, thee &amp; diversen" sheetId="5" r:id="rId3"/>
    <sheet name="Totalisatie" sheetId="3" r:id="rId4"/>
  </sheets>
  <definedNames>
    <definedName name="_xlnm.Print_Area" localSheetId="1">'Ingrediënten type 1 -8'!$A$1:$G$52</definedName>
    <definedName name="_xlnm.Print_Area" localSheetId="2">'Soep, thee &amp; diversen'!$A$1:$I$35</definedName>
    <definedName name="_xlnm.Print_Area" localSheetId="3">Totalisatie!$A$1:$E$48</definedName>
    <definedName name="_xlnm.Print_Titles" localSheetId="1">'Ingrediënten type 1 -8'!$1:$3</definedName>
    <definedName name="Artikel">'Ingrediënten type 1 -8'!$C$6:$G$10</definedName>
    <definedName name="Artikel3">#REF!</definedName>
    <definedName name="Artikeltype1">'Ingrediënten type 1 -8'!$C$26:$G$29</definedName>
    <definedName name="Artikeltype2">#REF!</definedName>
    <definedName name="Grammagetype1">'Ingrediënten type 1 -8'!$C$32:$E$52</definedName>
    <definedName name="mixture">'Ingrediënten type 1 -8'!$C$11:$E$48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C22" i="3"/>
  <c r="D41" i="3"/>
  <c r="E41" i="3" s="1"/>
  <c r="E48" i="2"/>
  <c r="D48" i="2"/>
  <c r="E44" i="2"/>
  <c r="D44" i="2"/>
  <c r="E37" i="2"/>
  <c r="D37" i="2"/>
  <c r="F11" i="2"/>
  <c r="F26" i="5"/>
  <c r="C12" i="3"/>
  <c r="C14" i="3"/>
  <c r="C10" i="3"/>
  <c r="D10" i="3" s="1"/>
  <c r="C29" i="3"/>
  <c r="C30" i="3"/>
  <c r="C15" i="3"/>
  <c r="C36" i="3"/>
  <c r="C35" i="3"/>
  <c r="C34" i="3"/>
  <c r="C33" i="3"/>
  <c r="C21" i="3"/>
  <c r="C20" i="3"/>
  <c r="B73" i="1"/>
  <c r="G72" i="1"/>
  <c r="D72" i="1"/>
  <c r="B68" i="1"/>
  <c r="G67" i="1"/>
  <c r="D67" i="1"/>
  <c r="C32" i="3"/>
  <c r="C31" i="3"/>
  <c r="C28" i="3"/>
  <c r="C26" i="3"/>
  <c r="C25" i="3"/>
  <c r="C24" i="3"/>
  <c r="C19" i="3"/>
  <c r="C18" i="3"/>
  <c r="C17" i="3"/>
  <c r="C16" i="3"/>
  <c r="C13" i="3"/>
  <c r="B18" i="1"/>
  <c r="G17" i="1"/>
  <c r="D17" i="1"/>
  <c r="D52" i="1"/>
  <c r="G52" i="1"/>
  <c r="B53" i="1"/>
  <c r="D53" i="1"/>
  <c r="D57" i="1"/>
  <c r="G57" i="1"/>
  <c r="B58" i="1"/>
  <c r="G58" i="1"/>
  <c r="D62" i="1"/>
  <c r="G62" i="1"/>
  <c r="B63" i="1"/>
  <c r="D37" i="1"/>
  <c r="G37" i="1"/>
  <c r="B38" i="1"/>
  <c r="G38" i="1"/>
  <c r="D42" i="1"/>
  <c r="G42" i="1"/>
  <c r="B43" i="1"/>
  <c r="D47" i="1"/>
  <c r="G47" i="1"/>
  <c r="B48" i="1"/>
  <c r="F23" i="5"/>
  <c r="G23" i="5" s="1"/>
  <c r="G26" i="5" l="1"/>
  <c r="D20" i="3"/>
  <c r="E20" i="3" s="1"/>
  <c r="D21" i="3"/>
  <c r="E21" i="3" s="1"/>
  <c r="G73" i="1"/>
  <c r="D73" i="1"/>
  <c r="G68" i="1"/>
  <c r="D68" i="1"/>
  <c r="D30" i="3"/>
  <c r="D32" i="3"/>
  <c r="E32" i="3" s="1"/>
  <c r="D31" i="3"/>
  <c r="E31" i="3" s="1"/>
  <c r="D58" i="1"/>
  <c r="G18" i="1"/>
  <c r="D18" i="1"/>
  <c r="G48" i="1"/>
  <c r="G53" i="1"/>
  <c r="G43" i="1"/>
  <c r="D38" i="1"/>
  <c r="D63" i="1"/>
  <c r="G63" i="1"/>
  <c r="D43" i="1"/>
  <c r="D36" i="3"/>
  <c r="D48" i="1"/>
  <c r="D28" i="3"/>
  <c r="E28" i="3" s="1"/>
  <c r="G32" i="1"/>
  <c r="G33" i="1" s="1"/>
  <c r="G27" i="1"/>
  <c r="G28" i="1" s="1"/>
  <c r="C27" i="3" s="1"/>
  <c r="D27" i="3" s="1"/>
  <c r="E27" i="3" s="1"/>
  <c r="G22" i="1"/>
  <c r="G23" i="1" s="1"/>
  <c r="D26" i="3" s="1"/>
  <c r="E26" i="3" s="1"/>
  <c r="G12" i="1"/>
  <c r="G13" i="1" s="1"/>
  <c r="D25" i="3" s="1"/>
  <c r="E25" i="3" s="1"/>
  <c r="G7" i="1"/>
  <c r="G8" i="1" s="1"/>
  <c r="C23" i="3" s="1"/>
  <c r="D23" i="3" s="1"/>
  <c r="E23" i="3" s="1"/>
  <c r="E30" i="3" l="1"/>
  <c r="D29" i="3"/>
  <c r="D35" i="3"/>
  <c r="E35" i="3" s="1"/>
  <c r="E36" i="3"/>
  <c r="D34" i="3"/>
  <c r="E34" i="3" s="1"/>
  <c r="D33" i="3"/>
  <c r="E33" i="3" s="1"/>
  <c r="B23" i="1"/>
  <c r="B26" i="3" s="1"/>
  <c r="D22" i="1"/>
  <c r="E29" i="3" l="1"/>
  <c r="D23" i="1"/>
  <c r="D14" i="3"/>
  <c r="E14" i="3" s="1"/>
  <c r="D17" i="3"/>
  <c r="E17" i="3" s="1"/>
  <c r="F8" i="5"/>
  <c r="G8" i="5" s="1"/>
  <c r="F7" i="5"/>
  <c r="G7" i="5" s="1"/>
  <c r="F6" i="5"/>
  <c r="G6" i="5" s="1"/>
  <c r="C10" i="2"/>
  <c r="C9" i="2"/>
  <c r="C8" i="2"/>
  <c r="F8" i="2" s="1"/>
  <c r="C7" i="2"/>
  <c r="F7" i="2" s="1"/>
  <c r="D43" i="2"/>
  <c r="D45" i="2" l="1"/>
  <c r="D18" i="3"/>
  <c r="E18" i="3" s="1"/>
  <c r="C11" i="3"/>
  <c r="G9" i="5"/>
  <c r="D39" i="3" s="1"/>
  <c r="E39" i="3" s="1"/>
  <c r="H18" i="5" l="1"/>
  <c r="H17" i="5"/>
  <c r="H16" i="5"/>
  <c r="I17" i="5" l="1"/>
  <c r="I16" i="5"/>
  <c r="I18" i="5"/>
  <c r="D47" i="2" l="1"/>
  <c r="D40" i="2"/>
  <c r="D41" i="2" s="1"/>
  <c r="D36" i="2"/>
  <c r="B13" i="1"/>
  <c r="B25" i="3" s="1"/>
  <c r="D12" i="1"/>
  <c r="D13" i="1" s="1"/>
  <c r="D13" i="3" l="1"/>
  <c r="E13" i="3" s="1"/>
  <c r="C9" i="3"/>
  <c r="D9" i="3" s="1"/>
  <c r="E9" i="3" s="1"/>
  <c r="D49" i="2"/>
  <c r="D11" i="3"/>
  <c r="E11" i="3" s="1"/>
  <c r="E10" i="3"/>
  <c r="D38" i="2"/>
  <c r="B33" i="1"/>
  <c r="D32" i="1"/>
  <c r="D33" i="1" l="1"/>
  <c r="D19" i="3" s="1"/>
  <c r="E19" i="3" s="1"/>
  <c r="D16" i="3"/>
  <c r="E16" i="3" s="1"/>
  <c r="F27" i="5"/>
  <c r="G27" i="5" s="1"/>
  <c r="A3" i="2" l="1"/>
  <c r="D33" i="2"/>
  <c r="D34" i="2" s="1"/>
  <c r="G29" i="2"/>
  <c r="G28" i="2"/>
  <c r="G27" i="2"/>
  <c r="E43" i="2" s="1"/>
  <c r="B22" i="2"/>
  <c r="E47" i="2" l="1"/>
  <c r="E36" i="2"/>
  <c r="E40" i="2"/>
  <c r="E41" i="2" s="1"/>
  <c r="A11" i="2"/>
  <c r="C20" i="2"/>
  <c r="B9" i="2" s="1"/>
  <c r="B38" i="3"/>
  <c r="C19" i="2"/>
  <c r="B8" i="2" s="1"/>
  <c r="C18" i="2"/>
  <c r="C21" i="2"/>
  <c r="B10" i="2" s="1"/>
  <c r="E33" i="2"/>
  <c r="E34" i="2" s="1"/>
  <c r="E45" i="2" l="1"/>
  <c r="F9" i="2"/>
  <c r="E49" i="2"/>
  <c r="E38" i="2"/>
  <c r="E9" i="2"/>
  <c r="D10" i="2"/>
  <c r="E10" i="2" s="1"/>
  <c r="E8" i="2"/>
  <c r="B7" i="2"/>
  <c r="C22" i="2"/>
  <c r="G9" i="2" l="1"/>
  <c r="G8" i="2"/>
  <c r="D11" i="2"/>
  <c r="F10" i="2"/>
  <c r="G10" i="2" s="1"/>
  <c r="B11" i="2"/>
  <c r="E7" i="2"/>
  <c r="E11" i="2" s="1"/>
  <c r="E13" i="2" s="1"/>
  <c r="G7" i="2"/>
  <c r="G11" i="2" l="1"/>
  <c r="G13" i="2" s="1"/>
  <c r="G14" i="2" s="1"/>
  <c r="D38" i="3" s="1"/>
  <c r="E38" i="3" s="1"/>
  <c r="B28" i="1"/>
  <c r="B27" i="3" s="1"/>
  <c r="D27" i="1"/>
  <c r="D28" i="1" l="1"/>
  <c r="D12" i="3" s="1"/>
  <c r="E12" i="3" s="1"/>
  <c r="D24" i="3"/>
  <c r="E24" i="3" s="1"/>
  <c r="D15" i="3"/>
  <c r="E15" i="3" s="1"/>
  <c r="H15" i="5"/>
  <c r="I15" i="5" s="1"/>
  <c r="A3" i="3" l="1"/>
  <c r="A3" i="5"/>
  <c r="H19" i="5" l="1"/>
  <c r="I19" i="5" s="1"/>
  <c r="H14" i="5"/>
  <c r="H13" i="5"/>
  <c r="I13" i="5" s="1"/>
  <c r="I14" i="5" l="1"/>
  <c r="B8" i="1" l="1"/>
  <c r="B23" i="3" s="1"/>
  <c r="F25" i="5" l="1"/>
  <c r="G25" i="5" s="1"/>
  <c r="F24" i="5"/>
  <c r="G24" i="5" s="1"/>
  <c r="H12" i="5"/>
  <c r="G28" i="5" l="1"/>
  <c r="D7" i="1" l="1"/>
  <c r="D8" i="1" s="1"/>
  <c r="C8" i="3" s="1"/>
  <c r="D8" i="3" s="1"/>
  <c r="E8" i="3" s="1"/>
  <c r="I12" i="5" l="1"/>
  <c r="I20" i="5" s="1"/>
  <c r="D40" i="3" l="1"/>
  <c r="E40" i="3" s="1"/>
  <c r="E45" i="3" s="1"/>
  <c r="D42" i="3"/>
</calcChain>
</file>

<file path=xl/sharedStrings.xml><?xml version="1.0" encoding="utf-8"?>
<sst xmlns="http://schemas.openxmlformats.org/spreadsheetml/2006/main" count="321" uniqueCount="155">
  <si>
    <t>In te vullen door Inschrijver</t>
  </si>
  <si>
    <t>Gemeente Almelo - Warme Drankenautomaten</t>
  </si>
  <si>
    <t xml:space="preserve">Leaseprijs type 1: </t>
  </si>
  <si>
    <t>Bonen (volautomaat groot)</t>
  </si>
  <si>
    <t>Eventuele onderhoudskosten in optiejaren</t>
  </si>
  <si>
    <t>Type 1</t>
  </si>
  <si>
    <t>Aantal</t>
  </si>
  <si>
    <t>Leaseprijs per automaat 
per maand 
(excl. btw)</t>
  </si>
  <si>
    <t>Totaalprijs per maand 
(excl. btw)</t>
  </si>
  <si>
    <t>Onderhoudskosten per automaat per maand in optiejaren
(excl. btw)</t>
  </si>
  <si>
    <t>Leaseprijs per automaat</t>
  </si>
  <si>
    <t>Totaal per maand</t>
  </si>
  <si>
    <t xml:space="preserve">Leaseprijs type 2a: </t>
  </si>
  <si>
    <t>Type 2a</t>
  </si>
  <si>
    <t xml:space="preserve">Leaseprijs type 2b: </t>
  </si>
  <si>
    <t>Bonen (automaat groot) met koud water</t>
  </si>
  <si>
    <t>Type 2b</t>
  </si>
  <si>
    <t xml:space="preserve">Leaseprijs type 3: </t>
  </si>
  <si>
    <t>Bonen (tafelmodel)</t>
  </si>
  <si>
    <t>Type 3</t>
  </si>
  <si>
    <t xml:space="preserve">Leaseprijs type 4: </t>
  </si>
  <si>
    <t>Type 4</t>
  </si>
  <si>
    <t>Bonen</t>
  </si>
  <si>
    <t>Verhouding</t>
  </si>
  <si>
    <t>Consumptie</t>
  </si>
  <si>
    <t>Bruto</t>
  </si>
  <si>
    <t>Netto</t>
  </si>
  <si>
    <t>Huidig verbruik</t>
  </si>
  <si>
    <t>Aantal consumpties</t>
  </si>
  <si>
    <t>%  van totaal</t>
  </si>
  <si>
    <t>Koffie</t>
  </si>
  <si>
    <t>Cappuccino</t>
  </si>
  <si>
    <t>Espresso</t>
  </si>
  <si>
    <t>Chocolademelk</t>
  </si>
  <si>
    <t>Latte macchiato</t>
  </si>
  <si>
    <t>Totaal aantal consumpties</t>
  </si>
  <si>
    <t>Artikel</t>
  </si>
  <si>
    <t>Merk (+ evt. keurmerk)</t>
  </si>
  <si>
    <t>Bruto excl. BTW</t>
  </si>
  <si>
    <t>Korting</t>
  </si>
  <si>
    <t>Netto excl. BTW</t>
  </si>
  <si>
    <t>gram</t>
  </si>
  <si>
    <t>Cacao</t>
  </si>
  <si>
    <t>Topping cappuccino</t>
  </si>
  <si>
    <t>Soep</t>
  </si>
  <si>
    <t>Per 1.000 gram</t>
  </si>
  <si>
    <t>Merk / type</t>
  </si>
  <si>
    <t>Bruto per kilo excl. BTW</t>
  </si>
  <si>
    <t>Netto per doos excl. BTW</t>
  </si>
  <si>
    <t>Totaal netto 
excl. BTW</t>
  </si>
  <si>
    <t>Tomaat</t>
  </si>
  <si>
    <t>Kip</t>
  </si>
  <si>
    <t>Champignons</t>
  </si>
  <si>
    <t>Totaal</t>
  </si>
  <si>
    <t>Thee</t>
  </si>
  <si>
    <t>Merk</t>
  </si>
  <si>
    <r>
      <t xml:space="preserve">Keurmerk 
</t>
    </r>
    <r>
      <rPr>
        <b/>
        <i/>
        <sz val="11"/>
        <color theme="1"/>
        <rFont val="Calibri"/>
        <family val="2"/>
        <scheme val="minor"/>
      </rPr>
      <t>(Fairtrade Max Havelaar / 
Rainforest Alliance / 
UTZ)</t>
    </r>
  </si>
  <si>
    <t>Grammage</t>
  </si>
  <si>
    <t>Bruto per doos 
á 80 st. excl. BTW</t>
  </si>
  <si>
    <t>Netto per doos 
á 80 st.  excl. BTW</t>
  </si>
  <si>
    <t>Thee - Engelse melange</t>
  </si>
  <si>
    <t>Thee - Earl Grey</t>
  </si>
  <si>
    <t>Thee - Mango</t>
  </si>
  <si>
    <t>Thee - Rooibos</t>
  </si>
  <si>
    <t>Thee - Green tea lemon</t>
  </si>
  <si>
    <t>Thee - Mint</t>
  </si>
  <si>
    <t>Thee - Sterrenmunt</t>
  </si>
  <si>
    <t>Thee - Overige smaken</t>
  </si>
  <si>
    <t>Diversen</t>
  </si>
  <si>
    <t>Per doos van 1.000 stuks</t>
  </si>
  <si>
    <t>Bruto per doos á 1.000 stuks excl. BTW</t>
  </si>
  <si>
    <t>Automakensuiker</t>
  </si>
  <si>
    <t>Suikersticks</t>
  </si>
  <si>
    <t>Creamersticks</t>
  </si>
  <si>
    <t>Natrena zoetjes</t>
  </si>
  <si>
    <t>Uurtarief</t>
  </si>
  <si>
    <t>Voorrijkosten</t>
  </si>
  <si>
    <t>Totalisatie</t>
  </si>
  <si>
    <t>Prijs per maand 
excl . BTW</t>
  </si>
  <si>
    <t>Prijs per jaar 
excl. BTW</t>
  </si>
  <si>
    <t>Totaalprijs gedurende looptijd contract
excl. BTW</t>
  </si>
  <si>
    <t>Totaal leaseprijs type 1 (bonen - volautomaat groot)</t>
  </si>
  <si>
    <t>Totaal leaseprijs type 2a (bonen - grote automaat zonder koud water)</t>
  </si>
  <si>
    <t>Totaal leaseprijs type 2b (bonen - grote automaat met koud water)</t>
  </si>
  <si>
    <t>Totaal leaseprijs type 3 (bonen - tafelmodel)</t>
  </si>
  <si>
    <t>Onderhoudskosten in optiejaren type 1 (bonen - volautomaat groot)</t>
  </si>
  <si>
    <t>Onderhoudskosten in optiejaren type 2a (bonen - grote automaat zonder koud water)</t>
  </si>
  <si>
    <t>Onderhoudskosten in optiejaren type 2b (bonen - grote automaat met koud water)</t>
  </si>
  <si>
    <t>Onderhoudskosten in optiejaren type 3 (bonen - tafelmodel)</t>
  </si>
  <si>
    <t>Totaal per jaar</t>
  </si>
  <si>
    <t>Looptijd contract = 5 jaar + 2 optiejaren</t>
  </si>
  <si>
    <t xml:space="preserve">Totaal t.b.v gunning </t>
  </si>
  <si>
    <t>Aan bovengenoemde omschrijving en aantallen kunnen geen rechten worden ontleend.</t>
  </si>
  <si>
    <t>Totaal leaseprijs type 1 (bonen - volautomaat groot met koud water)</t>
  </si>
  <si>
    <t>Totaal leaseprijs type 4 (bonen-tafelmodel)</t>
  </si>
  <si>
    <t>Totaal leaseprijs type 6 (bonen-tafelmodel)</t>
  </si>
  <si>
    <t>Totaal leaseprijs type 5 (bonen-tafelmodel)</t>
  </si>
  <si>
    <t>Totaal leaseprijs type 7 (bonen-tafelmodel)</t>
  </si>
  <si>
    <t>Totaal leaseprijs type 8 (bonen-tafelmodel)</t>
  </si>
  <si>
    <t>Totaal leaseprijs type 9 (waterkoeler tafelmodel)</t>
  </si>
  <si>
    <t>Totaal leaseprijs type 10 (waterkoeler tafelmodel en met onderzetkast)</t>
  </si>
  <si>
    <t>Onderhoudskosten in optiejaren type 1 (bonen - volautomaat groot met koud water)</t>
  </si>
  <si>
    <t>Onderhoudskosten in optiejaren type 4 (bonen-tafelmodel)</t>
  </si>
  <si>
    <t>Onderhoudskosten in optiejaren type 5 (bonen-tafelmodel)</t>
  </si>
  <si>
    <t>Onderhoudskosten in optiejarens type 6 (bonen-tafelmodel)</t>
  </si>
  <si>
    <t>Onderhoudskosten in optiejaren type 7 (bonen-tafelmodel)</t>
  </si>
  <si>
    <t>Onderhoudskosten in optiejaren type 8 (bonen-tafelmodel)</t>
  </si>
  <si>
    <t>Onderhoudskosten in optiejaren type 9 (waterkoeler tafelmodel)</t>
  </si>
  <si>
    <t>Onderhoudskosten in optiejaren type 10 (waterkoeler tafelmodel en met onderzetkast)</t>
  </si>
  <si>
    <t>Onderhoudskosten type 11 (Rocket Linea RE A 2-groeps eigendom)</t>
  </si>
  <si>
    <t>Onderhoudskosten type 12 (Macap Digital MXD Chrome eigendom)</t>
  </si>
  <si>
    <t>Type 5</t>
  </si>
  <si>
    <t>Type 6</t>
  </si>
  <si>
    <t xml:space="preserve">Leaseprijs type 1 </t>
  </si>
  <si>
    <t>Bonen (volautomaat groot) met koud water</t>
  </si>
  <si>
    <t>Leaseprijs type 5:</t>
  </si>
  <si>
    <t>Leaseprijs type 6:</t>
  </si>
  <si>
    <t xml:space="preserve">Leaseprijs type 7: </t>
  </si>
  <si>
    <t>Type 7</t>
  </si>
  <si>
    <t>Leaseprijs type 8:</t>
  </si>
  <si>
    <t>Type 8</t>
  </si>
  <si>
    <t xml:space="preserve">Leaseprijs type 9: </t>
  </si>
  <si>
    <t>Waterkoeler (tafelmodel)</t>
  </si>
  <si>
    <t>Type 9</t>
  </si>
  <si>
    <t>Leaseprijs type 10:</t>
  </si>
  <si>
    <t>Type 10</t>
  </si>
  <si>
    <t>Waterkoeler (tafelmodel en onderzetkast)</t>
  </si>
  <si>
    <t xml:space="preserve"> type 11:</t>
  </si>
  <si>
    <t>Type 11</t>
  </si>
  <si>
    <t>Onderhoudskosten per automaat 
per maand 
(excl. btw)</t>
  </si>
  <si>
    <t>Type 12</t>
  </si>
  <si>
    <t>Totaal consumpties type 1 t/m 8</t>
  </si>
  <si>
    <t>Gemiddelde prijs per consumptie type 1 t/m 8 (excl. BTW)</t>
  </si>
  <si>
    <t>Dosering tbv type 1 t/m 8</t>
  </si>
  <si>
    <t xml:space="preserve">Grammage tbv type 1 t/m </t>
  </si>
  <si>
    <t>Consumpties type 1 t/m 8:</t>
  </si>
  <si>
    <t>Instantkoffie</t>
  </si>
  <si>
    <t>Bonen koffie</t>
  </si>
  <si>
    <t>Topping</t>
  </si>
  <si>
    <t xml:space="preserve">Topping </t>
  </si>
  <si>
    <t>Onderhoudsprijs per automaat</t>
  </si>
  <si>
    <t>Per 100 stuks</t>
  </si>
  <si>
    <t>Roerstaafjes bamboe</t>
  </si>
  <si>
    <t>Rocket Linea RE A 2-groeps (eigendom gemeente Almelo)</t>
  </si>
  <si>
    <t>Macap Digital MXD Chrome (eigendom gemeente Almelo)</t>
  </si>
  <si>
    <t xml:space="preserve"> type 12:</t>
  </si>
  <si>
    <t xml:space="preserve">Consumpties </t>
  </si>
  <si>
    <t>Aanvullende kosten conform
Artikel 4.6 Overeenkomst</t>
  </si>
  <si>
    <t>artikel 4.6 a: Onderhoudswerkzaamheden</t>
  </si>
  <si>
    <t>artikel 4.6 b: Verplaatsing, verhuizing, her-installatie</t>
  </si>
  <si>
    <t>artikel 4.6. c: Herstelwerkzaamheden</t>
  </si>
  <si>
    <t>Dagelijks onderhoud en bijvullen koffieautomaten stadhuis en (tijdelijke locatie) gemeentewerf</t>
  </si>
  <si>
    <t>Totaal per dag</t>
  </si>
  <si>
    <t>Aantal uren per dag</t>
  </si>
  <si>
    <t>Aanvullende diensten (optioneel, gaat niet mee in beoordeling)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</si>
</sst>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_-&quot;€&quot;\ * #,##0.000_-;_-&quot;€&quot;\ * #,##0.000\-;_-&quot;€&quot;\ * &quot;-&quot;??_-;_-@_-"/>
    <numFmt numFmtId="167" formatCode="_-* #,##0_-;_-* #,##0\-;_-* &quot;-&quot;??_-;_-@_-"/>
    <numFmt numFmtId="168" formatCode="_ &quot;€&quot;\ * #,##0.00_ ;_ &quot;€&quot;\ * \-#,##0.00_ ;_ &quot;€&quot;\ * &quot;-&quot;????_ ;_ @_ "/>
    <numFmt numFmtId="169" formatCode="&quot;€&quot;\ #,##0.00_-"/>
    <numFmt numFmtId="170" formatCode="_ &quot;€&quot;\ * #,##0.000_ ;_ &quot;€&quot;\ * \-#,##0.000_ ;_ &quot;€&quot;\ * &quot;-&quot;???_ ;_ @_ "/>
    <numFmt numFmtId="171" formatCode="&quot;€&quot;\ #,##0.000_-"/>
    <numFmt numFmtId="172" formatCode="0.000"/>
    <numFmt numFmtId="173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0" fillId="0" borderId="2" xfId="0" applyBorder="1"/>
    <xf numFmtId="0" fontId="0" fillId="0" borderId="8" xfId="0" applyBorder="1"/>
    <xf numFmtId="168" fontId="7" fillId="2" borderId="10" xfId="3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1" xfId="0" applyBorder="1"/>
    <xf numFmtId="10" fontId="0" fillId="0" borderId="3" xfId="0" applyNumberFormat="1" applyBorder="1"/>
    <xf numFmtId="0" fontId="0" fillId="0" borderId="3" xfId="0" applyBorder="1"/>
    <xf numFmtId="0" fontId="0" fillId="0" borderId="9" xfId="0" applyBorder="1"/>
    <xf numFmtId="165" fontId="5" fillId="0" borderId="0" xfId="3" applyNumberFormat="1" applyFont="1" applyAlignment="1" applyProtection="1">
      <alignment horizontal="center"/>
      <protection locked="0"/>
    </xf>
    <xf numFmtId="0" fontId="0" fillId="3" borderId="8" xfId="0" applyFill="1" applyBorder="1"/>
    <xf numFmtId="167" fontId="0" fillId="3" borderId="0" xfId="1" applyNumberFormat="1" applyFont="1" applyFill="1" applyBorder="1"/>
    <xf numFmtId="0" fontId="9" fillId="0" borderId="0" xfId="0" applyFont="1"/>
    <xf numFmtId="44" fontId="9" fillId="0" borderId="0" xfId="2" applyFont="1"/>
    <xf numFmtId="166" fontId="0" fillId="0" borderId="10" xfId="0" applyNumberFormat="1" applyBorder="1"/>
    <xf numFmtId="10" fontId="0" fillId="2" borderId="10" xfId="0" applyNumberFormat="1" applyFill="1" applyBorder="1"/>
    <xf numFmtId="166" fontId="0" fillId="2" borderId="10" xfId="0" applyNumberFormat="1" applyFill="1" applyBorder="1"/>
    <xf numFmtId="0" fontId="0" fillId="2" borderId="10" xfId="0" applyFill="1" applyBorder="1"/>
    <xf numFmtId="0" fontId="3" fillId="5" borderId="5" xfId="0" applyFont="1" applyFill="1" applyBorder="1"/>
    <xf numFmtId="10" fontId="3" fillId="5" borderId="6" xfId="0" applyNumberFormat="1" applyFon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  <xf numFmtId="169" fontId="0" fillId="4" borderId="8" xfId="0" applyNumberFormat="1" applyFill="1" applyBorder="1"/>
    <xf numFmtId="0" fontId="2" fillId="6" borderId="6" xfId="0" applyFont="1" applyFill="1" applyBorder="1"/>
    <xf numFmtId="0" fontId="2" fillId="6" borderId="5" xfId="0" applyFont="1" applyFill="1" applyBorder="1"/>
    <xf numFmtId="0" fontId="3" fillId="3" borderId="8" xfId="0" applyFont="1" applyFill="1" applyBorder="1"/>
    <xf numFmtId="44" fontId="1" fillId="0" borderId="10" xfId="0" applyNumberFormat="1" applyFont="1" applyBorder="1"/>
    <xf numFmtId="0" fontId="2" fillId="6" borderId="10" xfId="3" applyFont="1" applyFill="1" applyBorder="1"/>
    <xf numFmtId="167" fontId="2" fillId="6" borderId="10" xfId="1" applyNumberFormat="1" applyFont="1" applyFill="1" applyBorder="1" applyAlignment="1" applyProtection="1">
      <alignment horizontal="center"/>
      <protection locked="0"/>
    </xf>
    <xf numFmtId="168" fontId="2" fillId="6" borderId="10" xfId="3" applyNumberFormat="1" applyFont="1" applyFill="1" applyBorder="1" applyAlignment="1" applyProtection="1">
      <alignment horizontal="center"/>
      <protection locked="0"/>
    </xf>
    <xf numFmtId="9" fontId="2" fillId="6" borderId="10" xfId="4" applyFont="1" applyFill="1" applyBorder="1" applyAlignment="1" applyProtection="1">
      <alignment horizontal="center"/>
      <protection locked="0"/>
    </xf>
    <xf numFmtId="166" fontId="2" fillId="6" borderId="10" xfId="0" applyNumberFormat="1" applyFont="1" applyFill="1" applyBorder="1" applyAlignment="1">
      <alignment horizontal="center"/>
    </xf>
    <xf numFmtId="44" fontId="2" fillId="6" borderId="10" xfId="0" applyNumberFormat="1" applyFont="1" applyFill="1" applyBorder="1"/>
    <xf numFmtId="0" fontId="13" fillId="2" borderId="10" xfId="1" applyNumberFormat="1" applyFont="1" applyFill="1" applyBorder="1" applyAlignment="1" applyProtection="1">
      <alignment horizontal="left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12" fillId="0" borderId="0" xfId="0" applyFont="1"/>
    <xf numFmtId="0" fontId="8" fillId="5" borderId="10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0" fillId="6" borderId="15" xfId="0" applyFill="1" applyBorder="1"/>
    <xf numFmtId="0" fontId="8" fillId="5" borderId="5" xfId="0" applyFont="1" applyFill="1" applyBorder="1"/>
    <xf numFmtId="0" fontId="10" fillId="6" borderId="1" xfId="0" applyFont="1" applyFill="1" applyBorder="1" applyAlignment="1">
      <alignment vertical="center"/>
    </xf>
    <xf numFmtId="0" fontId="7" fillId="0" borderId="0" xfId="0" applyFont="1"/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/>
    <xf numFmtId="170" fontId="0" fillId="0" borderId="0" xfId="0" applyNumberFormat="1"/>
    <xf numFmtId="164" fontId="2" fillId="6" borderId="10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4" fontId="0" fillId="2" borderId="10" xfId="0" applyNumberFormat="1" applyFill="1" applyBorder="1"/>
    <xf numFmtId="10" fontId="7" fillId="2" borderId="10" xfId="4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0" xfId="3" applyFont="1" applyBorder="1"/>
    <xf numFmtId="0" fontId="3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5" xfId="0" applyFont="1" applyFill="1" applyBorder="1"/>
    <xf numFmtId="0" fontId="3" fillId="5" borderId="6" xfId="0" applyFont="1" applyFill="1" applyBorder="1"/>
    <xf numFmtId="0" fontId="0" fillId="0" borderId="20" xfId="0" applyBorder="1"/>
    <xf numFmtId="171" fontId="0" fillId="0" borderId="20" xfId="0" applyNumberFormat="1" applyBorder="1"/>
    <xf numFmtId="171" fontId="0" fillId="0" borderId="13" xfId="0" applyNumberFormat="1" applyBorder="1"/>
    <xf numFmtId="0" fontId="2" fillId="7" borderId="6" xfId="0" applyFont="1" applyFill="1" applyBorder="1"/>
    <xf numFmtId="0" fontId="0" fillId="0" borderId="10" xfId="0" applyBorder="1"/>
    <xf numFmtId="10" fontId="0" fillId="0" borderId="10" xfId="0" applyNumberFormat="1" applyBorder="1"/>
    <xf numFmtId="10" fontId="0" fillId="0" borderId="0" xfId="0" applyNumberFormat="1"/>
    <xf numFmtId="166" fontId="0" fillId="0" borderId="0" xfId="0" applyNumberFormat="1"/>
    <xf numFmtId="166" fontId="2" fillId="7" borderId="6" xfId="0" applyNumberFormat="1" applyFont="1" applyFill="1" applyBorder="1"/>
    <xf numFmtId="166" fontId="2" fillId="7" borderId="10" xfId="0" applyNumberFormat="1" applyFont="1" applyFill="1" applyBorder="1"/>
    <xf numFmtId="172" fontId="0" fillId="0" borderId="0" xfId="0" applyNumberFormat="1"/>
    <xf numFmtId="0" fontId="6" fillId="7" borderId="10" xfId="3" applyFont="1" applyFill="1" applyBorder="1" applyAlignment="1">
      <alignment vertical="center"/>
    </xf>
    <xf numFmtId="0" fontId="1" fillId="0" borderId="0" xfId="0" applyFont="1"/>
    <xf numFmtId="0" fontId="8" fillId="5" borderId="10" xfId="3" applyFont="1" applyFill="1" applyBorder="1" applyAlignment="1">
      <alignment horizontal="center" vertical="center"/>
    </xf>
    <xf numFmtId="0" fontId="8" fillId="5" borderId="10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10" xfId="3" applyFont="1" applyFill="1" applyBorder="1"/>
    <xf numFmtId="10" fontId="7" fillId="0" borderId="10" xfId="3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wrapText="1"/>
    </xf>
    <xf numFmtId="0" fontId="2" fillId="7" borderId="10" xfId="3" applyFont="1" applyFill="1" applyBorder="1"/>
    <xf numFmtId="167" fontId="2" fillId="7" borderId="10" xfId="3" applyNumberFormat="1" applyFont="1" applyFill="1" applyBorder="1"/>
    <xf numFmtId="10" fontId="2" fillId="7" borderId="10" xfId="3" applyNumberFormat="1" applyFont="1" applyFill="1" applyBorder="1" applyAlignment="1">
      <alignment horizontal="center"/>
    </xf>
    <xf numFmtId="10" fontId="2" fillId="0" borderId="0" xfId="3" applyNumberFormat="1" applyFont="1"/>
    <xf numFmtId="0" fontId="2" fillId="0" borderId="0" xfId="3" applyFont="1"/>
    <xf numFmtId="167" fontId="2" fillId="0" borderId="0" xfId="3" applyNumberFormat="1" applyFont="1"/>
    <xf numFmtId="10" fontId="8" fillId="0" borderId="0" xfId="3" applyNumberFormat="1" applyFont="1"/>
    <xf numFmtId="0" fontId="0" fillId="7" borderId="5" xfId="0" applyFill="1" applyBorder="1"/>
    <xf numFmtId="0" fontId="0" fillId="7" borderId="6" xfId="0" applyFill="1" applyBorder="1"/>
    <xf numFmtId="0" fontId="3" fillId="7" borderId="7" xfId="0" applyFont="1" applyFill="1" applyBorder="1"/>
    <xf numFmtId="0" fontId="0" fillId="0" borderId="4" xfId="0" applyBorder="1"/>
    <xf numFmtId="171" fontId="3" fillId="0" borderId="0" xfId="0" applyNumberFormat="1" applyFont="1"/>
    <xf numFmtId="171" fontId="3" fillId="0" borderId="9" xfId="0" applyNumberFormat="1" applyFont="1" applyBorder="1"/>
    <xf numFmtId="171" fontId="0" fillId="0" borderId="0" xfId="0" applyNumberFormat="1"/>
    <xf numFmtId="171" fontId="0" fillId="0" borderId="9" xfId="0" applyNumberFormat="1" applyBorder="1"/>
    <xf numFmtId="0" fontId="7" fillId="0" borderId="20" xfId="0" applyFont="1" applyBorder="1"/>
    <xf numFmtId="0" fontId="2" fillId="6" borderId="16" xfId="0" applyFont="1" applyFill="1" applyBorder="1" applyAlignment="1">
      <alignment vertical="center"/>
    </xf>
    <xf numFmtId="166" fontId="8" fillId="5" borderId="10" xfId="0" applyNumberFormat="1" applyFont="1" applyFill="1" applyBorder="1"/>
    <xf numFmtId="0" fontId="3" fillId="5" borderId="5" xfId="0" applyFont="1" applyFill="1" applyBorder="1" applyAlignment="1">
      <alignment horizontal="left"/>
    </xf>
    <xf numFmtId="164" fontId="0" fillId="5" borderId="10" xfId="0" applyNumberFormat="1" applyFill="1" applyBorder="1"/>
    <xf numFmtId="0" fontId="0" fillId="3" borderId="2" xfId="0" applyFill="1" applyBorder="1"/>
    <xf numFmtId="0" fontId="7" fillId="3" borderId="3" xfId="0" applyFont="1" applyFill="1" applyBorder="1" applyAlignment="1">
      <alignment horizontal="center"/>
    </xf>
    <xf numFmtId="164" fontId="0" fillId="4" borderId="2" xfId="0" applyNumberFormat="1" applyFill="1" applyBorder="1"/>
    <xf numFmtId="0" fontId="0" fillId="3" borderId="11" xfId="0" applyFill="1" applyBorder="1"/>
    <xf numFmtId="164" fontId="0" fillId="4" borderId="21" xfId="0" applyNumberFormat="1" applyFill="1" applyBorder="1"/>
    <xf numFmtId="169" fontId="0" fillId="4" borderId="11" xfId="0" applyNumberFormat="1" applyFill="1" applyBorder="1"/>
    <xf numFmtId="0" fontId="0" fillId="0" borderId="21" xfId="0" applyBorder="1"/>
    <xf numFmtId="169" fontId="0" fillId="4" borderId="0" xfId="0" applyNumberFormat="1" applyFill="1"/>
    <xf numFmtId="3" fontId="12" fillId="4" borderId="0" xfId="0" applyNumberFormat="1" applyFont="1" applyFill="1" applyAlignment="1">
      <alignment horizontal="center"/>
    </xf>
    <xf numFmtId="164" fontId="2" fillId="6" borderId="1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7" fillId="0" borderId="22" xfId="0" applyFont="1" applyBorder="1"/>
    <xf numFmtId="164" fontId="0" fillId="3" borderId="23" xfId="0" applyNumberFormat="1" applyFill="1" applyBorder="1"/>
    <xf numFmtId="0" fontId="3" fillId="5" borderId="24" xfId="0" applyFont="1" applyFill="1" applyBorder="1"/>
    <xf numFmtId="0" fontId="3" fillId="5" borderId="25" xfId="0" applyFont="1" applyFill="1" applyBorder="1" applyAlignment="1">
      <alignment horizontal="center"/>
    </xf>
    <xf numFmtId="164" fontId="3" fillId="5" borderId="26" xfId="0" applyNumberFormat="1" applyFont="1" applyFill="1" applyBorder="1"/>
    <xf numFmtId="0" fontId="7" fillId="3" borderId="10" xfId="3" applyFont="1" applyFill="1" applyBorder="1"/>
    <xf numFmtId="167" fontId="13" fillId="2" borderId="10" xfId="1" applyNumberFormat="1" applyFont="1" applyFill="1" applyBorder="1" applyAlignment="1" applyProtection="1">
      <alignment horizontal="left"/>
      <protection locked="0"/>
    </xf>
    <xf numFmtId="164" fontId="0" fillId="5" borderId="7" xfId="0" applyNumberFormat="1" applyFill="1" applyBorder="1"/>
    <xf numFmtId="169" fontId="0" fillId="4" borderId="3" xfId="0" applyNumberFormat="1" applyFill="1" applyBorder="1"/>
    <xf numFmtId="0" fontId="7" fillId="3" borderId="8" xfId="0" applyFont="1" applyFill="1" applyBorder="1"/>
    <xf numFmtId="167" fontId="15" fillId="3" borderId="21" xfId="1" applyNumberFormat="1" applyFont="1" applyFill="1" applyBorder="1"/>
    <xf numFmtId="0" fontId="8" fillId="0" borderId="1" xfId="0" applyFont="1" applyBorder="1" applyAlignment="1">
      <alignment vertical="center"/>
    </xf>
    <xf numFmtId="0" fontId="0" fillId="3" borderId="0" xfId="0" applyFill="1"/>
    <xf numFmtId="0" fontId="0" fillId="3" borderId="1" xfId="0" applyFill="1" applyBorder="1"/>
    <xf numFmtId="0" fontId="0" fillId="3" borderId="28" xfId="0" applyFill="1" applyBorder="1"/>
    <xf numFmtId="0" fontId="0" fillId="3" borderId="27" xfId="0" applyFill="1" applyBorder="1"/>
    <xf numFmtId="0" fontId="3" fillId="0" borderId="1" xfId="0" applyFont="1" applyBorder="1" applyAlignment="1">
      <alignment horizontal="center" vertical="center" wrapText="1"/>
    </xf>
    <xf numFmtId="164" fontId="0" fillId="2" borderId="22" xfId="0" applyNumberFormat="1" applyFill="1" applyBorder="1"/>
    <xf numFmtId="0" fontId="3" fillId="5" borderId="24" xfId="0" applyFont="1" applyFill="1" applyBorder="1" applyAlignment="1">
      <alignment horizontal="center"/>
    </xf>
    <xf numFmtId="173" fontId="7" fillId="3" borderId="10" xfId="1" applyNumberFormat="1" applyFont="1" applyFill="1" applyBorder="1" applyAlignment="1" applyProtection="1">
      <alignment horizontal="center"/>
      <protection locked="0"/>
    </xf>
    <xf numFmtId="164" fontId="0" fillId="4" borderId="0" xfId="0" applyNumberFormat="1" applyFill="1"/>
    <xf numFmtId="0" fontId="3" fillId="4" borderId="0" xfId="0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164" fontId="3" fillId="0" borderId="30" xfId="0" applyNumberFormat="1" applyFont="1" applyBorder="1"/>
    <xf numFmtId="0" fontId="0" fillId="0" borderId="28" xfId="0" applyBorder="1"/>
    <xf numFmtId="0" fontId="3" fillId="0" borderId="27" xfId="0" applyFont="1" applyBorder="1" applyAlignment="1">
      <alignment horizontal="center"/>
    </xf>
    <xf numFmtId="0" fontId="3" fillId="3" borderId="9" xfId="0" applyFont="1" applyFill="1" applyBorder="1"/>
    <xf numFmtId="0" fontId="7" fillId="3" borderId="9" xfId="0" applyFont="1" applyFill="1" applyBorder="1" applyAlignment="1">
      <alignment horizontal="center"/>
    </xf>
    <xf numFmtId="167" fontId="7" fillId="0" borderId="10" xfId="1" applyNumberFormat="1" applyFont="1" applyFill="1" applyBorder="1" applyAlignment="1" applyProtection="1">
      <alignment horizontal="center"/>
      <protection locked="0"/>
    </xf>
    <xf numFmtId="167" fontId="0" fillId="0" borderId="10" xfId="1" applyNumberFormat="1" applyFont="1" applyFill="1" applyBorder="1"/>
    <xf numFmtId="0" fontId="3" fillId="5" borderId="7" xfId="0" applyFont="1" applyFill="1" applyBorder="1" applyAlignment="1">
      <alignment horizontal="center" vertical="center"/>
    </xf>
    <xf numFmtId="173" fontId="7" fillId="0" borderId="10" xfId="1" applyNumberFormat="1" applyFont="1" applyFill="1" applyBorder="1" applyAlignment="1" applyProtection="1">
      <alignment horizontal="center"/>
      <protection locked="0"/>
    </xf>
    <xf numFmtId="164" fontId="7" fillId="2" borderId="10" xfId="0" applyNumberFormat="1" applyFont="1" applyFill="1" applyBorder="1" applyAlignment="1" applyProtection="1">
      <alignment horizontal="center" vertical="center"/>
      <protection locked="0"/>
    </xf>
    <xf numFmtId="167" fontId="0" fillId="3" borderId="21" xfId="1" applyNumberFormat="1" applyFont="1" applyFill="1" applyBorder="1"/>
    <xf numFmtId="44" fontId="0" fillId="4" borderId="8" xfId="0" applyNumberFormat="1" applyFill="1" applyBorder="1"/>
    <xf numFmtId="164" fontId="0" fillId="4" borderId="11" xfId="0" applyNumberFormat="1" applyFill="1" applyBorder="1"/>
    <xf numFmtId="0" fontId="3" fillId="5" borderId="6" xfId="0" applyFont="1" applyFill="1" applyBorder="1" applyAlignment="1">
      <alignment horizontal="center" vertical="center" wrapText="1"/>
    </xf>
    <xf numFmtId="164" fontId="0" fillId="4" borderId="3" xfId="0" applyNumberFormat="1" applyFill="1" applyBorder="1"/>
    <xf numFmtId="164" fontId="2" fillId="6" borderId="5" xfId="0" applyNumberFormat="1" applyFont="1" applyFill="1" applyBorder="1" applyAlignment="1">
      <alignment horizontal="center" vertical="center"/>
    </xf>
    <xf numFmtId="167" fontId="0" fillId="3" borderId="4" xfId="1" applyNumberFormat="1" applyFont="1" applyFill="1" applyBorder="1"/>
    <xf numFmtId="169" fontId="3" fillId="4" borderId="5" xfId="0" applyNumberFormat="1" applyFont="1" applyFill="1" applyBorder="1"/>
    <xf numFmtId="164" fontId="3" fillId="4" borderId="7" xfId="0" applyNumberFormat="1" applyFont="1" applyFill="1" applyBorder="1"/>
    <xf numFmtId="164" fontId="2" fillId="6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4" borderId="31" xfId="0" applyFont="1" applyFill="1" applyBorder="1"/>
    <xf numFmtId="164" fontId="0" fillId="4" borderId="32" xfId="0" applyNumberFormat="1" applyFill="1" applyBorder="1"/>
    <xf numFmtId="164" fontId="3" fillId="4" borderId="17" xfId="0" applyNumberFormat="1" applyFont="1" applyFill="1" applyBorder="1"/>
    <xf numFmtId="164" fontId="2" fillId="9" borderId="10" xfId="0" applyNumberFormat="1" applyFont="1" applyFill="1" applyBorder="1" applyAlignment="1">
      <alignment horizontal="center" vertical="center"/>
    </xf>
    <xf numFmtId="164" fontId="8" fillId="5" borderId="31" xfId="0" applyNumberFormat="1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>
      <alignment horizontal="center" vertical="center"/>
    </xf>
    <xf numFmtId="167" fontId="0" fillId="0" borderId="4" xfId="1" applyNumberFormat="1" applyFont="1" applyFill="1" applyBorder="1" applyAlignment="1">
      <alignment horizontal="center"/>
    </xf>
    <xf numFmtId="0" fontId="3" fillId="3" borderId="5" xfId="0" applyFont="1" applyFill="1" applyBorder="1"/>
    <xf numFmtId="167" fontId="3" fillId="3" borderId="7" xfId="1" applyNumberFormat="1" applyFont="1" applyFill="1" applyBorder="1"/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165" fontId="8" fillId="5" borderId="5" xfId="3" applyNumberFormat="1" applyFont="1" applyFill="1" applyBorder="1" applyAlignment="1" applyProtection="1">
      <alignment horizontal="center"/>
      <protection locked="0"/>
    </xf>
    <xf numFmtId="165" fontId="8" fillId="5" borderId="6" xfId="3" applyNumberFormat="1" applyFont="1" applyFill="1" applyBorder="1" applyAlignment="1" applyProtection="1">
      <alignment horizontal="center"/>
      <protection locked="0"/>
    </xf>
    <xf numFmtId="165" fontId="8" fillId="5" borderId="7" xfId="3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165" fontId="8" fillId="2" borderId="5" xfId="3" applyNumberFormat="1" applyFont="1" applyFill="1" applyBorder="1" applyAlignment="1" applyProtection="1">
      <alignment horizontal="center"/>
      <protection locked="0"/>
    </xf>
    <xf numFmtId="165" fontId="8" fillId="2" borderId="6" xfId="3" applyNumberFormat="1" applyFont="1" applyFill="1" applyBorder="1" applyAlignment="1" applyProtection="1">
      <alignment horizontal="center"/>
      <protection locked="0"/>
    </xf>
    <xf numFmtId="165" fontId="8" fillId="2" borderId="7" xfId="3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165" fontId="8" fillId="2" borderId="19" xfId="3" applyNumberFormat="1" applyFont="1" applyFill="1" applyBorder="1" applyAlignment="1" applyProtection="1">
      <alignment horizontal="center" vertical="center"/>
      <protection locked="0"/>
    </xf>
    <xf numFmtId="165" fontId="8" fillId="2" borderId="14" xfId="3" applyNumberFormat="1" applyFont="1" applyFill="1" applyBorder="1" applyAlignment="1" applyProtection="1">
      <alignment horizontal="center" vertical="center"/>
      <protection locked="0"/>
    </xf>
    <xf numFmtId="165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1" fillId="0" borderId="5" xfId="5" applyFont="1" applyBorder="1" applyAlignment="1">
      <alignment horizontal="left" vertical="center" wrapText="1"/>
    </xf>
    <xf numFmtId="0" fontId="11" fillId="0" borderId="7" xfId="5" applyFont="1" applyBorder="1" applyAlignment="1">
      <alignment horizontal="left" vertical="center" wrapText="1"/>
    </xf>
    <xf numFmtId="165" fontId="8" fillId="2" borderId="5" xfId="3" applyNumberFormat="1" applyFont="1" applyFill="1" applyBorder="1" applyAlignment="1" applyProtection="1">
      <alignment horizontal="center" vertical="center"/>
      <protection locked="0"/>
    </xf>
    <xf numFmtId="165" fontId="8" fillId="2" borderId="6" xfId="3" applyNumberFormat="1" applyFont="1" applyFill="1" applyBorder="1" applyAlignment="1" applyProtection="1">
      <alignment horizontal="center" vertical="center"/>
      <protection locked="0"/>
    </xf>
    <xf numFmtId="165" fontId="8" fillId="2" borderId="7" xfId="3" applyNumberFormat="1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17" fillId="5" borderId="0" xfId="5" applyFont="1" applyFill="1" applyAlignment="1">
      <alignment horizontal="left" vertical="center" wrapText="1"/>
    </xf>
    <xf numFmtId="0" fontId="17" fillId="5" borderId="9" xfId="5" applyFont="1" applyFill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0" fillId="2" borderId="10" xfId="0" applyFill="1" applyBorder="1" applyAlignment="1">
      <alignment vertical="center"/>
    </xf>
    <xf numFmtId="44" fontId="0" fillId="2" borderId="10" xfId="0" applyNumberFormat="1" applyFill="1" applyBorder="1" applyAlignment="1">
      <alignment vertical="center"/>
    </xf>
    <xf numFmtId="44" fontId="0" fillId="0" borderId="10" xfId="0" applyNumberFormat="1" applyBorder="1" applyAlignment="1">
      <alignment vertical="center"/>
    </xf>
  </cellXfs>
  <cellStyles count="6">
    <cellStyle name="Komma" xfId="1" builtinId="3"/>
    <cellStyle name="Procent" xfId="4" builtinId="5"/>
    <cellStyle name="Standaard" xfId="0" builtinId="0"/>
    <cellStyle name="Standaard 11" xfId="5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142875</xdr:rowOff>
    </xdr:from>
    <xdr:to>
      <xdr:col>3</xdr:col>
      <xdr:colOff>520065</xdr:colOff>
      <xdr:row>1</xdr:row>
      <xdr:rowOff>948690</xdr:rowOff>
    </xdr:to>
    <xdr:pic>
      <xdr:nvPicPr>
        <xdr:cNvPr id="3" name="Afbeelding 2" descr="Afbeeldingsresultaat voor gemeente almelo">
          <a:extLst>
            <a:ext uri="{FF2B5EF4-FFF2-40B4-BE49-F238E27FC236}">
              <a16:creationId xmlns:a16="http://schemas.microsoft.com/office/drawing/2014/main" id="{77FD587A-F003-48CE-B803-B6A6301091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33375"/>
          <a:ext cx="2234565" cy="805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</xdr:row>
      <xdr:rowOff>190500</xdr:rowOff>
    </xdr:from>
    <xdr:to>
      <xdr:col>3</xdr:col>
      <xdr:colOff>1072515</xdr:colOff>
      <xdr:row>1</xdr:row>
      <xdr:rowOff>996315</xdr:rowOff>
    </xdr:to>
    <xdr:pic>
      <xdr:nvPicPr>
        <xdr:cNvPr id="3" name="Afbeelding 2" descr="Afbeeldingsresultaat voor gemeente almelo">
          <a:extLst>
            <a:ext uri="{FF2B5EF4-FFF2-40B4-BE49-F238E27FC236}">
              <a16:creationId xmlns:a16="http://schemas.microsoft.com/office/drawing/2014/main" id="{19C36161-9972-4889-8301-A702D43DB0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57200"/>
          <a:ext cx="2234565" cy="805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1</xdr:row>
      <xdr:rowOff>247650</xdr:rowOff>
    </xdr:from>
    <xdr:to>
      <xdr:col>3</xdr:col>
      <xdr:colOff>1310640</xdr:colOff>
      <xdr:row>1</xdr:row>
      <xdr:rowOff>1053465</xdr:rowOff>
    </xdr:to>
    <xdr:pic>
      <xdr:nvPicPr>
        <xdr:cNvPr id="4" name="Afbeelding 3" descr="Afbeeldingsresultaat voor gemeente almelo">
          <a:extLst>
            <a:ext uri="{FF2B5EF4-FFF2-40B4-BE49-F238E27FC236}">
              <a16:creationId xmlns:a16="http://schemas.microsoft.com/office/drawing/2014/main" id="{802F7EB0-0C33-43A6-845D-C86FA2C621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514350"/>
          <a:ext cx="2234565" cy="805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4621696</xdr:colOff>
      <xdr:row>1</xdr:row>
      <xdr:rowOff>207067</xdr:rowOff>
    </xdr:from>
    <xdr:to>
      <xdr:col>2</xdr:col>
      <xdr:colOff>114218</xdr:colOff>
      <xdr:row>1</xdr:row>
      <xdr:rowOff>1012882</xdr:rowOff>
    </xdr:to>
    <xdr:pic>
      <xdr:nvPicPr>
        <xdr:cNvPr id="3" name="Afbeelding 2" descr="Afbeeldingsresultaat voor gemeente almelo">
          <a:extLst>
            <a:ext uri="{FF2B5EF4-FFF2-40B4-BE49-F238E27FC236}">
              <a16:creationId xmlns:a16="http://schemas.microsoft.com/office/drawing/2014/main" id="{20F1CE3C-B816-4306-9BC5-6C316EDD7A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1696" y="397567"/>
          <a:ext cx="2234565" cy="805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zoomScale="70" zoomScaleNormal="70" zoomScaleSheetLayoutView="100" workbookViewId="0">
      <selection activeCell="C16" sqref="C16"/>
    </sheetView>
  </sheetViews>
  <sheetFormatPr defaultRowHeight="14.5" x14ac:dyDescent="0.35"/>
  <cols>
    <col min="1" max="1" width="30.1796875" customWidth="1"/>
    <col min="2" max="2" width="24.54296875" customWidth="1"/>
    <col min="3" max="3" width="25.7265625" customWidth="1"/>
    <col min="4" max="4" width="24.54296875" customWidth="1"/>
    <col min="5" max="5" width="3.54296875" style="131" customWidth="1"/>
    <col min="6" max="6" width="22.81640625" customWidth="1"/>
    <col min="7" max="7" width="20.54296875" customWidth="1"/>
  </cols>
  <sheetData>
    <row r="1" spans="1:7" x14ac:dyDescent="0.35">
      <c r="A1" s="187" t="s">
        <v>0</v>
      </c>
      <c r="B1" s="188"/>
      <c r="C1" s="188"/>
      <c r="D1" s="188"/>
      <c r="E1" s="188"/>
      <c r="F1" s="188"/>
      <c r="G1" s="189"/>
    </row>
    <row r="2" spans="1:7" ht="82.5" customHeight="1" x14ac:dyDescent="0.35"/>
    <row r="3" spans="1:7" ht="28.5" customHeight="1" x14ac:dyDescent="0.35">
      <c r="A3" s="190" t="s">
        <v>1</v>
      </c>
      <c r="B3" s="191"/>
      <c r="C3" s="191"/>
      <c r="D3" s="191"/>
      <c r="E3" s="191"/>
      <c r="F3" s="191"/>
      <c r="G3" s="192"/>
    </row>
    <row r="4" spans="1:7" ht="12.75" customHeight="1" thickBot="1" x14ac:dyDescent="0.4"/>
    <row r="5" spans="1:7" ht="30" customHeight="1" thickBot="1" x14ac:dyDescent="0.4">
      <c r="A5" s="42" t="s">
        <v>2</v>
      </c>
      <c r="B5" s="103" t="s">
        <v>3</v>
      </c>
      <c r="C5" s="39"/>
      <c r="D5" s="40"/>
      <c r="E5" s="132"/>
      <c r="F5" s="185" t="s">
        <v>4</v>
      </c>
      <c r="G5" s="186"/>
    </row>
    <row r="6" spans="1:7" ht="58" x14ac:dyDescent="0.35">
      <c r="A6" s="130" t="s">
        <v>5</v>
      </c>
      <c r="B6" s="117" t="s">
        <v>6</v>
      </c>
      <c r="C6" s="52" t="s">
        <v>7</v>
      </c>
      <c r="D6" s="53" t="s">
        <v>8</v>
      </c>
      <c r="E6" s="133"/>
      <c r="F6" s="135" t="s">
        <v>9</v>
      </c>
      <c r="G6" s="53" t="s">
        <v>8</v>
      </c>
    </row>
    <row r="7" spans="1:7" x14ac:dyDescent="0.35">
      <c r="A7" s="119" t="s">
        <v>10</v>
      </c>
      <c r="B7" s="51">
        <v>1</v>
      </c>
      <c r="C7" s="55">
        <v>0</v>
      </c>
      <c r="D7" s="120">
        <f>B7*C7</f>
        <v>0</v>
      </c>
      <c r="E7" s="133"/>
      <c r="F7" s="136">
        <v>0</v>
      </c>
      <c r="G7" s="120">
        <f>$B7*F7</f>
        <v>0</v>
      </c>
    </row>
    <row r="8" spans="1:7" ht="15" thickBot="1" x14ac:dyDescent="0.4">
      <c r="A8" s="121"/>
      <c r="B8" s="122">
        <f>B7</f>
        <v>1</v>
      </c>
      <c r="C8" s="122" t="s">
        <v>11</v>
      </c>
      <c r="D8" s="123">
        <f>SUM(D7:D7)</f>
        <v>0</v>
      </c>
      <c r="E8" s="134"/>
      <c r="F8" s="137" t="s">
        <v>11</v>
      </c>
      <c r="G8" s="123">
        <f>SUM(G7:G7)</f>
        <v>0</v>
      </c>
    </row>
    <row r="9" spans="1:7" ht="15" thickBot="1" x14ac:dyDescent="0.4"/>
    <row r="10" spans="1:7" ht="29.25" customHeight="1" thickBot="1" x14ac:dyDescent="0.4">
      <c r="A10" s="42" t="s">
        <v>113</v>
      </c>
      <c r="B10" s="103" t="s">
        <v>114</v>
      </c>
      <c r="C10" s="39"/>
      <c r="D10" s="40"/>
      <c r="E10" s="132"/>
      <c r="F10" s="185" t="s">
        <v>4</v>
      </c>
      <c r="G10" s="186"/>
    </row>
    <row r="11" spans="1:7" ht="58" x14ac:dyDescent="0.35">
      <c r="A11" s="130" t="s">
        <v>5</v>
      </c>
      <c r="B11" s="117" t="s">
        <v>6</v>
      </c>
      <c r="C11" s="52" t="s">
        <v>7</v>
      </c>
      <c r="D11" s="53" t="s">
        <v>8</v>
      </c>
      <c r="E11" s="133"/>
      <c r="F11" s="135" t="s">
        <v>9</v>
      </c>
      <c r="G11" s="53" t="s">
        <v>8</v>
      </c>
    </row>
    <row r="12" spans="1:7" x14ac:dyDescent="0.35">
      <c r="A12" s="119" t="s">
        <v>10</v>
      </c>
      <c r="B12" s="51">
        <v>2</v>
      </c>
      <c r="C12" s="55">
        <v>0</v>
      </c>
      <c r="D12" s="120">
        <f>B12*C12</f>
        <v>0</v>
      </c>
      <c r="E12" s="133"/>
      <c r="F12" s="136">
        <v>0</v>
      </c>
      <c r="G12" s="120">
        <f>$B12*F12</f>
        <v>0</v>
      </c>
    </row>
    <row r="13" spans="1:7" ht="15" thickBot="1" x14ac:dyDescent="0.4">
      <c r="A13" s="121"/>
      <c r="B13" s="122">
        <f>B12</f>
        <v>2</v>
      </c>
      <c r="C13" s="122" t="s">
        <v>11</v>
      </c>
      <c r="D13" s="123">
        <f>SUM(D12:D12)</f>
        <v>0</v>
      </c>
      <c r="E13" s="134"/>
      <c r="F13" s="137" t="s">
        <v>11</v>
      </c>
      <c r="G13" s="123">
        <f>SUM(G12:G12)</f>
        <v>0</v>
      </c>
    </row>
    <row r="14" spans="1:7" ht="15" thickBot="1" x14ac:dyDescent="0.4"/>
    <row r="15" spans="1:7" ht="16.5" customHeight="1" thickBot="1" x14ac:dyDescent="0.4">
      <c r="A15" s="42" t="s">
        <v>12</v>
      </c>
      <c r="B15" s="103" t="s">
        <v>15</v>
      </c>
      <c r="C15" s="39"/>
      <c r="D15" s="40"/>
      <c r="E15" s="132"/>
      <c r="F15" s="185" t="s">
        <v>4</v>
      </c>
      <c r="G15" s="186"/>
    </row>
    <row r="16" spans="1:7" ht="58" x14ac:dyDescent="0.35">
      <c r="A16" s="130" t="s">
        <v>13</v>
      </c>
      <c r="B16" s="117" t="s">
        <v>6</v>
      </c>
      <c r="C16" s="52" t="s">
        <v>7</v>
      </c>
      <c r="D16" s="53" t="s">
        <v>8</v>
      </c>
      <c r="E16" s="133"/>
      <c r="F16" s="135" t="s">
        <v>9</v>
      </c>
      <c r="G16" s="53" t="s">
        <v>8</v>
      </c>
    </row>
    <row r="17" spans="1:7" x14ac:dyDescent="0.35">
      <c r="A17" s="119" t="s">
        <v>10</v>
      </c>
      <c r="B17" s="51">
        <v>11</v>
      </c>
      <c r="C17" s="55">
        <v>0</v>
      </c>
      <c r="D17" s="120">
        <f>B17*C17</f>
        <v>0</v>
      </c>
      <c r="E17" s="133"/>
      <c r="F17" s="136">
        <v>0</v>
      </c>
      <c r="G17" s="120">
        <f>$B17*F17</f>
        <v>0</v>
      </c>
    </row>
    <row r="18" spans="1:7" ht="15" thickBot="1" x14ac:dyDescent="0.4">
      <c r="A18" s="121"/>
      <c r="B18" s="122">
        <f>B17</f>
        <v>11</v>
      </c>
      <c r="C18" s="122" t="s">
        <v>11</v>
      </c>
      <c r="D18" s="123">
        <f>SUM(D17:D17)</f>
        <v>0</v>
      </c>
      <c r="E18" s="134"/>
      <c r="F18" s="137" t="s">
        <v>11</v>
      </c>
      <c r="G18" s="123">
        <f>SUM(G17:G17)</f>
        <v>0</v>
      </c>
    </row>
    <row r="19" spans="1:7" ht="15" thickBot="1" x14ac:dyDescent="0.4">
      <c r="A19" s="60"/>
      <c r="B19" s="141"/>
      <c r="C19" s="141"/>
      <c r="D19" s="142"/>
      <c r="E19"/>
      <c r="F19" s="141"/>
      <c r="G19" s="142"/>
    </row>
    <row r="20" spans="1:7" ht="29.25" customHeight="1" thickBot="1" x14ac:dyDescent="0.4">
      <c r="A20" s="42" t="s">
        <v>14</v>
      </c>
      <c r="B20" s="103" t="s">
        <v>15</v>
      </c>
      <c r="C20" s="39"/>
      <c r="D20" s="40"/>
      <c r="E20" s="132"/>
      <c r="F20" s="185" t="s">
        <v>4</v>
      </c>
      <c r="G20" s="186"/>
    </row>
    <row r="21" spans="1:7" ht="58" x14ac:dyDescent="0.35">
      <c r="A21" s="130" t="s">
        <v>16</v>
      </c>
      <c r="B21" s="117" t="s">
        <v>6</v>
      </c>
      <c r="C21" s="52" t="s">
        <v>7</v>
      </c>
      <c r="D21" s="53" t="s">
        <v>8</v>
      </c>
      <c r="E21" s="133"/>
      <c r="F21" s="135" t="s">
        <v>9</v>
      </c>
      <c r="G21" s="53" t="s">
        <v>8</v>
      </c>
    </row>
    <row r="22" spans="1:7" x14ac:dyDescent="0.35">
      <c r="A22" s="119" t="s">
        <v>10</v>
      </c>
      <c r="B22" s="51">
        <v>10</v>
      </c>
      <c r="C22" s="55">
        <v>0</v>
      </c>
      <c r="D22" s="120">
        <f>B22*C22</f>
        <v>0</v>
      </c>
      <c r="E22" s="133"/>
      <c r="F22" s="136">
        <v>0</v>
      </c>
      <c r="G22" s="120">
        <f>$B22*F22</f>
        <v>0</v>
      </c>
    </row>
    <row r="23" spans="1:7" ht="15" thickBot="1" x14ac:dyDescent="0.4">
      <c r="A23" s="121"/>
      <c r="B23" s="122">
        <f>B22</f>
        <v>10</v>
      </c>
      <c r="C23" s="122" t="s">
        <v>11</v>
      </c>
      <c r="D23" s="123">
        <f>SUM(D22:D22)</f>
        <v>0</v>
      </c>
      <c r="E23" s="134"/>
      <c r="F23" s="137" t="s">
        <v>11</v>
      </c>
      <c r="G23" s="123">
        <f>SUM(G22:G22)</f>
        <v>0</v>
      </c>
    </row>
    <row r="24" spans="1:7" ht="15" thickBot="1" x14ac:dyDescent="0.4"/>
    <row r="25" spans="1:7" ht="30" customHeight="1" thickBot="1" x14ac:dyDescent="0.4">
      <c r="A25" s="64" t="s">
        <v>17</v>
      </c>
      <c r="B25" s="103" t="s">
        <v>18</v>
      </c>
      <c r="C25" s="39"/>
      <c r="D25" s="40"/>
      <c r="E25" s="132"/>
      <c r="F25" s="185" t="s">
        <v>4</v>
      </c>
      <c r="G25" s="186"/>
    </row>
    <row r="26" spans="1:7" ht="58" x14ac:dyDescent="0.35">
      <c r="A26" s="130" t="s">
        <v>19</v>
      </c>
      <c r="B26" s="117" t="s">
        <v>6</v>
      </c>
      <c r="C26" s="52" t="s">
        <v>7</v>
      </c>
      <c r="D26" s="53" t="s">
        <v>8</v>
      </c>
      <c r="E26" s="133"/>
      <c r="F26" s="135" t="s">
        <v>9</v>
      </c>
      <c r="G26" s="53" t="s">
        <v>8</v>
      </c>
    </row>
    <row r="27" spans="1:7" x14ac:dyDescent="0.35">
      <c r="A27" s="119" t="s">
        <v>10</v>
      </c>
      <c r="B27" s="118">
        <v>18</v>
      </c>
      <c r="C27" s="55">
        <v>0</v>
      </c>
      <c r="D27" s="120">
        <f>B27*C27</f>
        <v>0</v>
      </c>
      <c r="E27" s="133"/>
      <c r="F27" s="136">
        <v>0</v>
      </c>
      <c r="G27" s="120">
        <f>$B27*F27</f>
        <v>0</v>
      </c>
    </row>
    <row r="28" spans="1:7" ht="15" thickBot="1" x14ac:dyDescent="0.4">
      <c r="A28" s="121"/>
      <c r="B28" s="122">
        <f>B27</f>
        <v>18</v>
      </c>
      <c r="C28" s="122" t="s">
        <v>11</v>
      </c>
      <c r="D28" s="123">
        <f>SUM(D27:D27)</f>
        <v>0</v>
      </c>
      <c r="E28" s="134"/>
      <c r="F28" s="137" t="s">
        <v>11</v>
      </c>
      <c r="G28" s="123">
        <f>SUM(G27:G27)</f>
        <v>0</v>
      </c>
    </row>
    <row r="29" spans="1:7" ht="15" thickBot="1" x14ac:dyDescent="0.4"/>
    <row r="30" spans="1:7" ht="30" customHeight="1" thickBot="1" x14ac:dyDescent="0.4">
      <c r="A30" s="64" t="s">
        <v>20</v>
      </c>
      <c r="B30" s="103" t="s">
        <v>18</v>
      </c>
      <c r="C30" s="39"/>
      <c r="D30" s="40"/>
      <c r="E30" s="132"/>
      <c r="F30" s="185" t="s">
        <v>4</v>
      </c>
      <c r="G30" s="186"/>
    </row>
    <row r="31" spans="1:7" ht="58" x14ac:dyDescent="0.35">
      <c r="A31" s="130" t="s">
        <v>21</v>
      </c>
      <c r="B31" s="117" t="s">
        <v>6</v>
      </c>
      <c r="C31" s="52" t="s">
        <v>7</v>
      </c>
      <c r="D31" s="53" t="s">
        <v>8</v>
      </c>
      <c r="E31" s="133"/>
      <c r="F31" s="135" t="s">
        <v>9</v>
      </c>
      <c r="G31" s="53" t="s">
        <v>8</v>
      </c>
    </row>
    <row r="32" spans="1:7" x14ac:dyDescent="0.35">
      <c r="A32" s="119" t="s">
        <v>10</v>
      </c>
      <c r="B32" s="51">
        <v>3</v>
      </c>
      <c r="C32" s="55">
        <v>0</v>
      </c>
      <c r="D32" s="120">
        <f>B32*C32</f>
        <v>0</v>
      </c>
      <c r="E32" s="133"/>
      <c r="F32" s="136">
        <v>0</v>
      </c>
      <c r="G32" s="120">
        <f>$B32*F32</f>
        <v>0</v>
      </c>
    </row>
    <row r="33" spans="1:7" ht="15" thickBot="1" x14ac:dyDescent="0.4">
      <c r="A33" s="121"/>
      <c r="B33" s="122">
        <f>B32</f>
        <v>3</v>
      </c>
      <c r="C33" s="122" t="s">
        <v>11</v>
      </c>
      <c r="D33" s="123">
        <f>SUM(D32:D32)</f>
        <v>0</v>
      </c>
      <c r="E33" s="134"/>
      <c r="F33" s="137" t="s">
        <v>11</v>
      </c>
      <c r="G33" s="123">
        <f>SUM(G32:G32)</f>
        <v>0</v>
      </c>
    </row>
    <row r="34" spans="1:7" ht="15" thickBot="1" x14ac:dyDescent="0.4">
      <c r="A34" s="143"/>
      <c r="B34" s="141"/>
      <c r="C34" s="144"/>
      <c r="D34" s="145"/>
      <c r="E34" s="146"/>
      <c r="F34" s="147"/>
      <c r="G34" s="145"/>
    </row>
    <row r="35" spans="1:7" ht="30" customHeight="1" thickBot="1" x14ac:dyDescent="0.4">
      <c r="A35" s="42" t="s">
        <v>115</v>
      </c>
      <c r="B35" s="103" t="s">
        <v>18</v>
      </c>
      <c r="C35" s="39"/>
      <c r="D35" s="40"/>
      <c r="E35" s="132"/>
      <c r="F35" s="185" t="s">
        <v>4</v>
      </c>
      <c r="G35" s="186"/>
    </row>
    <row r="36" spans="1:7" ht="58" x14ac:dyDescent="0.35">
      <c r="A36" s="130" t="s">
        <v>111</v>
      </c>
      <c r="B36" s="117" t="s">
        <v>6</v>
      </c>
      <c r="C36" s="52" t="s">
        <v>7</v>
      </c>
      <c r="D36" s="53" t="s">
        <v>8</v>
      </c>
      <c r="E36" s="133"/>
      <c r="F36" s="135" t="s">
        <v>9</v>
      </c>
      <c r="G36" s="53" t="s">
        <v>8</v>
      </c>
    </row>
    <row r="37" spans="1:7" x14ac:dyDescent="0.35">
      <c r="A37" s="119" t="s">
        <v>10</v>
      </c>
      <c r="B37" s="51">
        <v>6</v>
      </c>
      <c r="C37" s="55">
        <v>0</v>
      </c>
      <c r="D37" s="120">
        <f>B37*C37</f>
        <v>0</v>
      </c>
      <c r="E37" s="133"/>
      <c r="F37" s="136">
        <v>0</v>
      </c>
      <c r="G37" s="120">
        <f>$B37*F37</f>
        <v>0</v>
      </c>
    </row>
    <row r="38" spans="1:7" ht="15" thickBot="1" x14ac:dyDescent="0.4">
      <c r="A38" s="121"/>
      <c r="B38" s="122">
        <f>B37</f>
        <v>6</v>
      </c>
      <c r="C38" s="122" t="s">
        <v>11</v>
      </c>
      <c r="D38" s="123">
        <f>SUM(D37:D37)</f>
        <v>0</v>
      </c>
      <c r="E38" s="134"/>
      <c r="F38" s="137" t="s">
        <v>11</v>
      </c>
      <c r="G38" s="123">
        <f>SUM(G37:G37)</f>
        <v>0</v>
      </c>
    </row>
    <row r="39" spans="1:7" ht="15" thickBot="1" x14ac:dyDescent="0.4"/>
    <row r="40" spans="1:7" ht="30" customHeight="1" thickBot="1" x14ac:dyDescent="0.4">
      <c r="A40" s="64" t="s">
        <v>116</v>
      </c>
      <c r="B40" s="103" t="s">
        <v>18</v>
      </c>
      <c r="C40" s="39"/>
      <c r="D40" s="40"/>
      <c r="E40" s="132"/>
      <c r="F40" s="185" t="s">
        <v>4</v>
      </c>
      <c r="G40" s="186"/>
    </row>
    <row r="41" spans="1:7" ht="58" x14ac:dyDescent="0.35">
      <c r="A41" s="130" t="s">
        <v>112</v>
      </c>
      <c r="B41" s="117" t="s">
        <v>6</v>
      </c>
      <c r="C41" s="52" t="s">
        <v>7</v>
      </c>
      <c r="D41" s="53" t="s">
        <v>8</v>
      </c>
      <c r="E41" s="133"/>
      <c r="F41" s="135" t="s">
        <v>9</v>
      </c>
      <c r="G41" s="53" t="s">
        <v>8</v>
      </c>
    </row>
    <row r="42" spans="1:7" x14ac:dyDescent="0.35">
      <c r="A42" s="119" t="s">
        <v>10</v>
      </c>
      <c r="B42" s="118">
        <v>2</v>
      </c>
      <c r="C42" s="55">
        <v>0</v>
      </c>
      <c r="D42" s="120">
        <f>B42*C42</f>
        <v>0</v>
      </c>
      <c r="E42" s="133"/>
      <c r="F42" s="136">
        <v>0</v>
      </c>
      <c r="G42" s="120">
        <f>$B42*F42</f>
        <v>0</v>
      </c>
    </row>
    <row r="43" spans="1:7" ht="15" thickBot="1" x14ac:dyDescent="0.4">
      <c r="A43" s="121"/>
      <c r="B43" s="122">
        <f>B42</f>
        <v>2</v>
      </c>
      <c r="C43" s="122" t="s">
        <v>11</v>
      </c>
      <c r="D43" s="123">
        <f>SUM(D42:D42)</f>
        <v>0</v>
      </c>
      <c r="E43" s="134"/>
      <c r="F43" s="137" t="s">
        <v>11</v>
      </c>
      <c r="G43" s="123">
        <f>SUM(G42:G42)</f>
        <v>0</v>
      </c>
    </row>
    <row r="44" spans="1:7" ht="15" thickBot="1" x14ac:dyDescent="0.4"/>
    <row r="45" spans="1:7" ht="30" customHeight="1" thickBot="1" x14ac:dyDescent="0.4">
      <c r="A45" s="64" t="s">
        <v>117</v>
      </c>
      <c r="B45" s="103" t="s">
        <v>18</v>
      </c>
      <c r="C45" s="39"/>
      <c r="D45" s="40"/>
      <c r="E45" s="132"/>
      <c r="F45" s="185" t="s">
        <v>4</v>
      </c>
      <c r="G45" s="186"/>
    </row>
    <row r="46" spans="1:7" ht="58" x14ac:dyDescent="0.35">
      <c r="A46" s="130" t="s">
        <v>118</v>
      </c>
      <c r="B46" s="117" t="s">
        <v>6</v>
      </c>
      <c r="C46" s="52" t="s">
        <v>7</v>
      </c>
      <c r="D46" s="53" t="s">
        <v>8</v>
      </c>
      <c r="E46" s="133"/>
      <c r="F46" s="135" t="s">
        <v>9</v>
      </c>
      <c r="G46" s="53" t="s">
        <v>8</v>
      </c>
    </row>
    <row r="47" spans="1:7" x14ac:dyDescent="0.35">
      <c r="A47" s="119" t="s">
        <v>10</v>
      </c>
      <c r="B47" s="51">
        <v>1</v>
      </c>
      <c r="C47" s="55">
        <v>0</v>
      </c>
      <c r="D47" s="120">
        <f>B47*C47</f>
        <v>0</v>
      </c>
      <c r="E47" s="133"/>
      <c r="F47" s="136">
        <v>0</v>
      </c>
      <c r="G47" s="120">
        <f>$B47*F47</f>
        <v>0</v>
      </c>
    </row>
    <row r="48" spans="1:7" ht="15" thickBot="1" x14ac:dyDescent="0.4">
      <c r="A48" s="121"/>
      <c r="B48" s="122">
        <f>B47</f>
        <v>1</v>
      </c>
      <c r="C48" s="122" t="s">
        <v>11</v>
      </c>
      <c r="D48" s="123">
        <f>SUM(D47:D47)</f>
        <v>0</v>
      </c>
      <c r="E48" s="134"/>
      <c r="F48" s="137" t="s">
        <v>11</v>
      </c>
      <c r="G48" s="123">
        <f>SUM(G47:G47)</f>
        <v>0</v>
      </c>
    </row>
    <row r="49" spans="1:7" ht="15" thickBot="1" x14ac:dyDescent="0.4">
      <c r="A49" s="143"/>
      <c r="B49" s="141"/>
      <c r="C49" s="144"/>
      <c r="D49" s="145"/>
      <c r="E49" s="146"/>
      <c r="F49" s="147"/>
      <c r="G49" s="145"/>
    </row>
    <row r="50" spans="1:7" ht="30" customHeight="1" thickBot="1" x14ac:dyDescent="0.4">
      <c r="A50" s="42" t="s">
        <v>119</v>
      </c>
      <c r="B50" s="103" t="s">
        <v>18</v>
      </c>
      <c r="C50" s="39"/>
      <c r="D50" s="40"/>
      <c r="E50" s="132"/>
      <c r="F50" s="185" t="s">
        <v>4</v>
      </c>
      <c r="G50" s="186"/>
    </row>
    <row r="51" spans="1:7" ht="58" x14ac:dyDescent="0.35">
      <c r="A51" s="130" t="s">
        <v>120</v>
      </c>
      <c r="B51" s="117" t="s">
        <v>6</v>
      </c>
      <c r="C51" s="52" t="s">
        <v>7</v>
      </c>
      <c r="D51" s="53" t="s">
        <v>8</v>
      </c>
      <c r="E51" s="133"/>
      <c r="F51" s="135" t="s">
        <v>9</v>
      </c>
      <c r="G51" s="53" t="s">
        <v>8</v>
      </c>
    </row>
    <row r="52" spans="1:7" x14ac:dyDescent="0.35">
      <c r="A52" s="119" t="s">
        <v>10</v>
      </c>
      <c r="B52" s="51">
        <v>1</v>
      </c>
      <c r="C52" s="55">
        <v>0</v>
      </c>
      <c r="D52" s="120">
        <f>B52*C52</f>
        <v>0</v>
      </c>
      <c r="E52" s="133"/>
      <c r="F52" s="136">
        <v>0</v>
      </c>
      <c r="G52" s="120">
        <f>$B52*F52</f>
        <v>0</v>
      </c>
    </row>
    <row r="53" spans="1:7" ht="15" thickBot="1" x14ac:dyDescent="0.4">
      <c r="A53" s="121"/>
      <c r="B53" s="122">
        <f>B52</f>
        <v>1</v>
      </c>
      <c r="C53" s="122" t="s">
        <v>11</v>
      </c>
      <c r="D53" s="123">
        <f>SUM(D52:D52)</f>
        <v>0</v>
      </c>
      <c r="E53" s="134"/>
      <c r="F53" s="137" t="s">
        <v>11</v>
      </c>
      <c r="G53" s="123">
        <f>SUM(G52:G52)</f>
        <v>0</v>
      </c>
    </row>
    <row r="54" spans="1:7" ht="15" thickBot="1" x14ac:dyDescent="0.4"/>
    <row r="55" spans="1:7" ht="30" customHeight="1" thickBot="1" x14ac:dyDescent="0.4">
      <c r="A55" s="64" t="s">
        <v>121</v>
      </c>
      <c r="B55" s="103" t="s">
        <v>122</v>
      </c>
      <c r="C55" s="39"/>
      <c r="D55" s="40"/>
      <c r="E55" s="132"/>
      <c r="F55" s="185" t="s">
        <v>4</v>
      </c>
      <c r="G55" s="186"/>
    </row>
    <row r="56" spans="1:7" ht="58" x14ac:dyDescent="0.35">
      <c r="A56" s="130" t="s">
        <v>123</v>
      </c>
      <c r="B56" s="117" t="s">
        <v>6</v>
      </c>
      <c r="C56" s="52" t="s">
        <v>7</v>
      </c>
      <c r="D56" s="53" t="s">
        <v>8</v>
      </c>
      <c r="E56" s="133"/>
      <c r="F56" s="135" t="s">
        <v>9</v>
      </c>
      <c r="G56" s="53" t="s">
        <v>8</v>
      </c>
    </row>
    <row r="57" spans="1:7" x14ac:dyDescent="0.35">
      <c r="A57" s="119" t="s">
        <v>10</v>
      </c>
      <c r="B57" s="118">
        <v>1</v>
      </c>
      <c r="C57" s="55">
        <v>0</v>
      </c>
      <c r="D57" s="120">
        <f>B57*C57</f>
        <v>0</v>
      </c>
      <c r="E57" s="133"/>
      <c r="F57" s="136">
        <v>0</v>
      </c>
      <c r="G57" s="120">
        <f>$B57*F57</f>
        <v>0</v>
      </c>
    </row>
    <row r="58" spans="1:7" ht="15" thickBot="1" x14ac:dyDescent="0.4">
      <c r="A58" s="121"/>
      <c r="B58" s="122">
        <f>B57</f>
        <v>1</v>
      </c>
      <c r="C58" s="122" t="s">
        <v>11</v>
      </c>
      <c r="D58" s="123">
        <f>SUM(D57:D57)</f>
        <v>0</v>
      </c>
      <c r="E58" s="134"/>
      <c r="F58" s="137" t="s">
        <v>11</v>
      </c>
      <c r="G58" s="123">
        <f>SUM(G57:G57)</f>
        <v>0</v>
      </c>
    </row>
    <row r="59" spans="1:7" ht="15" thickBot="1" x14ac:dyDescent="0.4"/>
    <row r="60" spans="1:7" ht="30" customHeight="1" thickBot="1" x14ac:dyDescent="0.4">
      <c r="A60" s="64" t="s">
        <v>124</v>
      </c>
      <c r="B60" s="103" t="s">
        <v>126</v>
      </c>
      <c r="C60" s="39"/>
      <c r="D60" s="40"/>
      <c r="E60" s="132"/>
      <c r="F60" s="185" t="s">
        <v>4</v>
      </c>
      <c r="G60" s="186"/>
    </row>
    <row r="61" spans="1:7" ht="58" x14ac:dyDescent="0.35">
      <c r="A61" s="130" t="s">
        <v>125</v>
      </c>
      <c r="B61" s="117" t="s">
        <v>6</v>
      </c>
      <c r="C61" s="52" t="s">
        <v>7</v>
      </c>
      <c r="D61" s="53" t="s">
        <v>8</v>
      </c>
      <c r="E61" s="133"/>
      <c r="F61" s="135" t="s">
        <v>9</v>
      </c>
      <c r="G61" s="53" t="s">
        <v>8</v>
      </c>
    </row>
    <row r="62" spans="1:7" x14ac:dyDescent="0.35">
      <c r="A62" s="119" t="s">
        <v>10</v>
      </c>
      <c r="B62" s="51">
        <v>2</v>
      </c>
      <c r="C62" s="55">
        <v>0</v>
      </c>
      <c r="D62" s="120">
        <f>B62*C62</f>
        <v>0</v>
      </c>
      <c r="E62" s="133"/>
      <c r="F62" s="136">
        <v>0</v>
      </c>
      <c r="G62" s="120">
        <f>$B62*F62</f>
        <v>0</v>
      </c>
    </row>
    <row r="63" spans="1:7" ht="15" thickBot="1" x14ac:dyDescent="0.4">
      <c r="A63" s="121"/>
      <c r="B63" s="122">
        <f>B62</f>
        <v>2</v>
      </c>
      <c r="C63" s="122" t="s">
        <v>11</v>
      </c>
      <c r="D63" s="123">
        <f>SUM(D62:D62)</f>
        <v>0</v>
      </c>
      <c r="E63" s="134"/>
      <c r="F63" s="137" t="s">
        <v>11</v>
      </c>
      <c r="G63" s="123">
        <f>SUM(G62:G62)</f>
        <v>0</v>
      </c>
    </row>
    <row r="64" spans="1:7" ht="15" thickBot="1" x14ac:dyDescent="0.4"/>
    <row r="65" spans="1:7" ht="16" thickBot="1" x14ac:dyDescent="0.4">
      <c r="A65" s="64" t="s">
        <v>127</v>
      </c>
      <c r="B65" s="103" t="s">
        <v>143</v>
      </c>
      <c r="C65" s="39"/>
      <c r="D65" s="40"/>
      <c r="E65" s="132"/>
      <c r="F65" s="185" t="s">
        <v>4</v>
      </c>
      <c r="G65" s="186"/>
    </row>
    <row r="66" spans="1:7" ht="58" x14ac:dyDescent="0.35">
      <c r="A66" s="130" t="s">
        <v>128</v>
      </c>
      <c r="B66" s="117" t="s">
        <v>6</v>
      </c>
      <c r="C66" s="52" t="s">
        <v>129</v>
      </c>
      <c r="D66" s="53" t="s">
        <v>8</v>
      </c>
      <c r="E66" s="133"/>
      <c r="F66" s="135" t="s">
        <v>9</v>
      </c>
      <c r="G66" s="53" t="s">
        <v>8</v>
      </c>
    </row>
    <row r="67" spans="1:7" x14ac:dyDescent="0.35">
      <c r="A67" s="119" t="s">
        <v>140</v>
      </c>
      <c r="B67" s="51">
        <v>1</v>
      </c>
      <c r="C67" s="55">
        <v>0</v>
      </c>
      <c r="D67" s="120">
        <f>B67*C67</f>
        <v>0</v>
      </c>
      <c r="E67" s="133"/>
      <c r="F67" s="136">
        <v>0</v>
      </c>
      <c r="G67" s="120">
        <f>$B67*F67</f>
        <v>0</v>
      </c>
    </row>
    <row r="68" spans="1:7" ht="15" thickBot="1" x14ac:dyDescent="0.4">
      <c r="A68" s="121"/>
      <c r="B68" s="122">
        <f>B67</f>
        <v>1</v>
      </c>
      <c r="C68" s="122" t="s">
        <v>11</v>
      </c>
      <c r="D68" s="123">
        <f>SUM(D67:D67)</f>
        <v>0</v>
      </c>
      <c r="E68" s="134"/>
      <c r="F68" s="137" t="s">
        <v>11</v>
      </c>
      <c r="G68" s="123">
        <f>SUM(G67:G67)</f>
        <v>0</v>
      </c>
    </row>
    <row r="69" spans="1:7" ht="15" thickBot="1" x14ac:dyDescent="0.4"/>
    <row r="70" spans="1:7" ht="16" thickBot="1" x14ac:dyDescent="0.4">
      <c r="A70" s="64" t="s">
        <v>145</v>
      </c>
      <c r="B70" s="103" t="s">
        <v>144</v>
      </c>
      <c r="C70" s="39"/>
      <c r="D70" s="40"/>
      <c r="E70" s="132"/>
      <c r="F70" s="185" t="s">
        <v>4</v>
      </c>
      <c r="G70" s="186"/>
    </row>
    <row r="71" spans="1:7" ht="58" x14ac:dyDescent="0.35">
      <c r="A71" s="130" t="s">
        <v>130</v>
      </c>
      <c r="B71" s="117" t="s">
        <v>6</v>
      </c>
      <c r="C71" s="52" t="s">
        <v>129</v>
      </c>
      <c r="D71" s="53" t="s">
        <v>8</v>
      </c>
      <c r="E71" s="133"/>
      <c r="F71" s="135" t="s">
        <v>9</v>
      </c>
      <c r="G71" s="53" t="s">
        <v>8</v>
      </c>
    </row>
    <row r="72" spans="1:7" x14ac:dyDescent="0.35">
      <c r="A72" s="119" t="s">
        <v>140</v>
      </c>
      <c r="B72" s="51">
        <v>2</v>
      </c>
      <c r="C72" s="55">
        <v>0</v>
      </c>
      <c r="D72" s="120">
        <f>B72*C72</f>
        <v>0</v>
      </c>
      <c r="E72" s="133"/>
      <c r="F72" s="136">
        <v>0</v>
      </c>
      <c r="G72" s="120">
        <f>$B72*F72</f>
        <v>0</v>
      </c>
    </row>
    <row r="73" spans="1:7" ht="15" thickBot="1" x14ac:dyDescent="0.4">
      <c r="A73" s="121"/>
      <c r="B73" s="122">
        <f>B72</f>
        <v>2</v>
      </c>
      <c r="C73" s="122" t="s">
        <v>11</v>
      </c>
      <c r="D73" s="123">
        <f>SUM(D72:D72)</f>
        <v>0</v>
      </c>
      <c r="E73" s="134"/>
      <c r="F73" s="137" t="s">
        <v>11</v>
      </c>
      <c r="G73" s="123">
        <f>SUM(G72:G72)</f>
        <v>0</v>
      </c>
    </row>
  </sheetData>
  <mergeCells count="16">
    <mergeCell ref="F65:G65"/>
    <mergeCell ref="F70:G70"/>
    <mergeCell ref="F60:G60"/>
    <mergeCell ref="F15:G15"/>
    <mergeCell ref="F35:G35"/>
    <mergeCell ref="F40:G40"/>
    <mergeCell ref="F45:G45"/>
    <mergeCell ref="F50:G50"/>
    <mergeCell ref="F55:G55"/>
    <mergeCell ref="F10:G10"/>
    <mergeCell ref="F20:G20"/>
    <mergeCell ref="F25:G25"/>
    <mergeCell ref="F30:G30"/>
    <mergeCell ref="A1:G1"/>
    <mergeCell ref="A3:G3"/>
    <mergeCell ref="F5:G5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25" orientation="landscape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zoomScaleNormal="100" zoomScaleSheetLayoutView="100" workbookViewId="0">
      <selection activeCell="J40" sqref="J40"/>
    </sheetView>
  </sheetViews>
  <sheetFormatPr defaultRowHeight="14.5" x14ac:dyDescent="0.35"/>
  <cols>
    <col min="1" max="1" width="28.26953125" customWidth="1"/>
    <col min="2" max="2" width="15.26953125" customWidth="1"/>
    <col min="3" max="3" width="25" customWidth="1"/>
    <col min="4" max="4" width="18.1796875" customWidth="1"/>
    <col min="5" max="5" width="15.1796875" customWidth="1"/>
    <col min="6" max="6" width="15.7265625" customWidth="1"/>
    <col min="7" max="7" width="16.54296875" customWidth="1"/>
    <col min="8" max="8" width="6.1796875" customWidth="1"/>
    <col min="9" max="10" width="11.1796875" customWidth="1"/>
  </cols>
  <sheetData>
    <row r="1" spans="1:7" ht="21" customHeight="1" thickBot="1" x14ac:dyDescent="0.4">
      <c r="A1" s="195" t="s">
        <v>0</v>
      </c>
      <c r="B1" s="196"/>
      <c r="C1" s="196"/>
      <c r="D1" s="196"/>
      <c r="E1" s="196"/>
      <c r="F1" s="196"/>
      <c r="G1" s="197"/>
    </row>
    <row r="2" spans="1:7" ht="93.75" customHeight="1" x14ac:dyDescent="0.35">
      <c r="B2" s="9"/>
    </row>
    <row r="3" spans="1:7" ht="19.899999999999999" customHeight="1" x14ac:dyDescent="0.35">
      <c r="A3" s="190" t="str">
        <f>Leaseprijs!A3</f>
        <v>Gemeente Almelo - Warme Drankenautomaten</v>
      </c>
      <c r="B3" s="191"/>
      <c r="C3" s="191"/>
      <c r="D3" s="191"/>
      <c r="E3" s="191"/>
      <c r="F3" s="191"/>
      <c r="G3" s="192"/>
    </row>
    <row r="4" spans="1:7" ht="18" customHeight="1" x14ac:dyDescent="0.35">
      <c r="B4" s="9"/>
    </row>
    <row r="5" spans="1:7" x14ac:dyDescent="0.35">
      <c r="A5" s="65" t="s">
        <v>135</v>
      </c>
      <c r="B5" s="70" t="s">
        <v>22</v>
      </c>
      <c r="C5" s="70"/>
      <c r="D5" s="70"/>
      <c r="E5" s="70"/>
      <c r="F5" s="198"/>
      <c r="G5" s="199"/>
    </row>
    <row r="6" spans="1:7" x14ac:dyDescent="0.35">
      <c r="A6" s="61" t="s">
        <v>6</v>
      </c>
      <c r="B6" s="62" t="s">
        <v>23</v>
      </c>
      <c r="C6" s="66" t="s">
        <v>24</v>
      </c>
      <c r="D6" s="183" t="s">
        <v>25</v>
      </c>
      <c r="E6" s="183"/>
      <c r="F6" s="183" t="s">
        <v>26</v>
      </c>
      <c r="G6" s="184"/>
    </row>
    <row r="7" spans="1:7" x14ac:dyDescent="0.35">
      <c r="A7" s="150">
        <v>414750</v>
      </c>
      <c r="B7" s="72">
        <f>C18</f>
        <v>0.59912200998753362</v>
      </c>
      <c r="C7" s="58" t="str">
        <f>A18</f>
        <v>Bonen koffie</v>
      </c>
      <c r="D7" s="14">
        <v>0</v>
      </c>
      <c r="E7" s="14">
        <f>D7*$B7</f>
        <v>0</v>
      </c>
      <c r="F7" s="14">
        <f>_xlfn.IFNA(VLOOKUP(C7,Grammagetype1,3,0),0)</f>
        <v>0</v>
      </c>
      <c r="G7" s="14">
        <f>F7*$B7</f>
        <v>0</v>
      </c>
    </row>
    <row r="8" spans="1:7" x14ac:dyDescent="0.35">
      <c r="A8" s="150">
        <v>94625</v>
      </c>
      <c r="B8" s="72">
        <f t="shared" ref="B8:B10" si="0">C19</f>
        <v>0.13668937961439512</v>
      </c>
      <c r="C8" s="58" t="str">
        <f>A19</f>
        <v>Instantkoffie</v>
      </c>
      <c r="D8" s="14">
        <v>0</v>
      </c>
      <c r="E8" s="14">
        <f t="shared" ref="E8:E10" si="1">D8*$B8</f>
        <v>0</v>
      </c>
      <c r="F8" s="14">
        <f>_xlfn.IFNA(VLOOKUP(C8,Grammagetype1,3,0),0)</f>
        <v>0</v>
      </c>
      <c r="G8" s="14">
        <f>F8*$B8</f>
        <v>0</v>
      </c>
    </row>
    <row r="9" spans="1:7" x14ac:dyDescent="0.35">
      <c r="A9" s="150">
        <v>124438</v>
      </c>
      <c r="B9" s="72">
        <f t="shared" si="0"/>
        <v>0.17975538198632601</v>
      </c>
      <c r="C9" s="58" t="str">
        <f>A20</f>
        <v>Topping</v>
      </c>
      <c r="D9" s="14">
        <v>0</v>
      </c>
      <c r="E9" s="14">
        <f t="shared" si="1"/>
        <v>0</v>
      </c>
      <c r="F9" s="14">
        <f>_xlfn.IFNA(VLOOKUP(C9,Grammagetype1,3,0),0)</f>
        <v>0</v>
      </c>
      <c r="G9" s="14">
        <f t="shared" ref="G9:G10" si="2">F9*$B9</f>
        <v>0</v>
      </c>
    </row>
    <row r="10" spans="1:7" x14ac:dyDescent="0.35">
      <c r="A10" s="150">
        <v>58450</v>
      </c>
      <c r="B10" s="72">
        <f t="shared" si="0"/>
        <v>8.4433228411745248E-2</v>
      </c>
      <c r="C10" s="58" t="str">
        <f>A21</f>
        <v>Cacao</v>
      </c>
      <c r="D10" s="14">
        <f t="shared" ref="D10" si="3">VLOOKUP(C10,Grammagetype1,2,0)</f>
        <v>0</v>
      </c>
      <c r="E10" s="14">
        <f t="shared" si="1"/>
        <v>0</v>
      </c>
      <c r="F10" s="14">
        <f t="shared" ref="F10" si="4">VLOOKUP(C10,Grammagetype1,3,0)</f>
        <v>0</v>
      </c>
      <c r="G10" s="14">
        <f t="shared" si="2"/>
        <v>0</v>
      </c>
    </row>
    <row r="11" spans="1:7" x14ac:dyDescent="0.35">
      <c r="A11" s="151">
        <f>B22</f>
        <v>692263</v>
      </c>
      <c r="B11" s="72">
        <f>SUM(B7:B10)</f>
        <v>1</v>
      </c>
      <c r="C11" s="71" t="s">
        <v>146</v>
      </c>
      <c r="D11" s="14">
        <f>SUM(D7:D10)</f>
        <v>0</v>
      </c>
      <c r="E11" s="14">
        <f>SUM(E7:E10)</f>
        <v>0</v>
      </c>
      <c r="F11" s="14">
        <f>_xlfn.IFNA(VLOOKUP(C11,Grammagetype1,3,0),0)</f>
        <v>0</v>
      </c>
      <c r="G11" s="14">
        <f>SUM(G7:G10)</f>
        <v>0</v>
      </c>
    </row>
    <row r="12" spans="1:7" x14ac:dyDescent="0.35">
      <c r="B12" s="73"/>
      <c r="D12" s="74"/>
      <c r="E12" s="74"/>
      <c r="F12" s="74"/>
      <c r="G12" s="74"/>
    </row>
    <row r="13" spans="1:7" x14ac:dyDescent="0.35">
      <c r="A13" s="193" t="s">
        <v>132</v>
      </c>
      <c r="B13" s="194"/>
      <c r="C13" s="194"/>
      <c r="D13" s="75"/>
      <c r="E13" s="76">
        <f>SUM(E11:E11)</f>
        <v>0</v>
      </c>
      <c r="F13" s="75"/>
      <c r="G13" s="76">
        <f>SUM(G11:G11)</f>
        <v>0</v>
      </c>
    </row>
    <row r="14" spans="1:7" x14ac:dyDescent="0.35">
      <c r="A14" s="105" t="s">
        <v>131</v>
      </c>
      <c r="B14" s="62"/>
      <c r="C14" s="66"/>
      <c r="D14" s="183"/>
      <c r="E14" s="183"/>
      <c r="F14" s="66"/>
      <c r="G14" s="104">
        <f>A11*G13</f>
        <v>0</v>
      </c>
    </row>
    <row r="15" spans="1:7" x14ac:dyDescent="0.35">
      <c r="B15" s="73"/>
      <c r="E15" s="77"/>
      <c r="G15" s="77"/>
    </row>
    <row r="16" spans="1:7" x14ac:dyDescent="0.35">
      <c r="A16" s="78" t="s">
        <v>27</v>
      </c>
      <c r="B16" s="78"/>
      <c r="C16" s="78"/>
      <c r="D16" s="79"/>
    </row>
    <row r="17" spans="1:7" s="83" customFormat="1" ht="29" x14ac:dyDescent="0.35">
      <c r="A17" s="80"/>
      <c r="B17" s="81" t="s">
        <v>28</v>
      </c>
      <c r="C17" s="81" t="s">
        <v>29</v>
      </c>
      <c r="D17" s="82"/>
    </row>
    <row r="18" spans="1:7" x14ac:dyDescent="0.35">
      <c r="A18" s="84" t="s">
        <v>137</v>
      </c>
      <c r="B18" s="150">
        <v>414750</v>
      </c>
      <c r="C18" s="85">
        <f>B18/$B$22</f>
        <v>0.59912200998753362</v>
      </c>
      <c r="D18" s="79"/>
      <c r="E18" s="73"/>
    </row>
    <row r="19" spans="1:7" x14ac:dyDescent="0.35">
      <c r="A19" s="84" t="s">
        <v>136</v>
      </c>
      <c r="B19" s="150">
        <v>94625</v>
      </c>
      <c r="C19" s="85">
        <f>B19/$B$22</f>
        <v>0.13668937961439512</v>
      </c>
      <c r="E19" s="73"/>
    </row>
    <row r="20" spans="1:7" ht="15" customHeight="1" x14ac:dyDescent="0.35">
      <c r="A20" s="84" t="s">
        <v>138</v>
      </c>
      <c r="B20" s="150">
        <v>124438</v>
      </c>
      <c r="C20" s="85">
        <f>B20/$B$22</f>
        <v>0.17975538198632601</v>
      </c>
      <c r="E20" s="73"/>
      <c r="F20" s="86"/>
      <c r="G20" s="86"/>
    </row>
    <row r="21" spans="1:7" x14ac:dyDescent="0.35">
      <c r="A21" s="59" t="s">
        <v>42</v>
      </c>
      <c r="B21" s="150">
        <v>58450</v>
      </c>
      <c r="C21" s="85">
        <f>B21/$B$22</f>
        <v>8.4433228411745248E-2</v>
      </c>
      <c r="D21" s="73"/>
      <c r="E21" s="73"/>
      <c r="F21" s="86"/>
      <c r="G21" s="86"/>
    </row>
    <row r="22" spans="1:7" x14ac:dyDescent="0.35">
      <c r="A22" s="87" t="s">
        <v>35</v>
      </c>
      <c r="B22" s="88">
        <f>SUM(B18:B21)</f>
        <v>692263</v>
      </c>
      <c r="C22" s="89">
        <f>SUM(C18:C21)</f>
        <v>1</v>
      </c>
      <c r="D22" s="90"/>
      <c r="E22" s="46"/>
    </row>
    <row r="23" spans="1:7" x14ac:dyDescent="0.35">
      <c r="A23" s="91"/>
      <c r="B23" s="92"/>
      <c r="C23" s="90"/>
      <c r="D23" s="90"/>
      <c r="E23" s="93"/>
      <c r="F23" s="90"/>
    </row>
    <row r="24" spans="1:7" x14ac:dyDescent="0.35">
      <c r="A24" s="91"/>
      <c r="B24" s="92"/>
      <c r="C24" s="90"/>
      <c r="D24" s="90"/>
      <c r="E24" s="93"/>
      <c r="F24" s="90"/>
    </row>
    <row r="25" spans="1:7" x14ac:dyDescent="0.35">
      <c r="A25" s="94"/>
      <c r="B25" s="95"/>
      <c r="C25" s="95"/>
      <c r="D25" s="95"/>
      <c r="E25" s="95"/>
      <c r="F25" s="95"/>
      <c r="G25" s="96"/>
    </row>
    <row r="26" spans="1:7" ht="29" x14ac:dyDescent="0.35">
      <c r="A26" s="18" t="s">
        <v>133</v>
      </c>
      <c r="B26" s="66"/>
      <c r="C26" s="66" t="s">
        <v>36</v>
      </c>
      <c r="D26" s="54" t="s">
        <v>37</v>
      </c>
      <c r="E26" s="62" t="s">
        <v>38</v>
      </c>
      <c r="F26" s="62" t="s">
        <v>39</v>
      </c>
      <c r="G26" s="63" t="s">
        <v>40</v>
      </c>
    </row>
    <row r="27" spans="1:7" x14ac:dyDescent="0.35">
      <c r="A27" s="2">
        <v>1000</v>
      </c>
      <c r="B27" t="s">
        <v>41</v>
      </c>
      <c r="C27" t="s">
        <v>42</v>
      </c>
      <c r="D27" s="33"/>
      <c r="E27" s="16">
        <v>0</v>
      </c>
      <c r="F27" s="15">
        <v>0</v>
      </c>
      <c r="G27" s="14">
        <f t="shared" ref="G27:G29" si="5">E27*(1-$F27)</f>
        <v>0</v>
      </c>
    </row>
    <row r="28" spans="1:7" x14ac:dyDescent="0.35">
      <c r="A28" s="2">
        <v>1000</v>
      </c>
      <c r="B28" t="s">
        <v>41</v>
      </c>
      <c r="C28" t="s">
        <v>30</v>
      </c>
      <c r="D28" s="33"/>
      <c r="E28" s="16">
        <v>0</v>
      </c>
      <c r="F28" s="15">
        <v>0</v>
      </c>
      <c r="G28" s="14">
        <f t="shared" si="5"/>
        <v>0</v>
      </c>
    </row>
    <row r="29" spans="1:7" x14ac:dyDescent="0.35">
      <c r="A29" s="5">
        <v>1000</v>
      </c>
      <c r="B29" s="4" t="s">
        <v>41</v>
      </c>
      <c r="C29" s="4" t="s">
        <v>43</v>
      </c>
      <c r="D29" s="33"/>
      <c r="E29" s="16">
        <v>0</v>
      </c>
      <c r="F29" s="15">
        <v>0</v>
      </c>
      <c r="G29" s="14">
        <f t="shared" si="5"/>
        <v>0</v>
      </c>
    </row>
    <row r="30" spans="1:7" ht="15" customHeight="1" x14ac:dyDescent="0.35">
      <c r="B30" s="73"/>
    </row>
    <row r="31" spans="1:7" ht="10.5" customHeight="1" x14ac:dyDescent="0.35">
      <c r="A31" s="1"/>
      <c r="B31" s="6"/>
      <c r="C31" s="7"/>
      <c r="D31" s="7"/>
      <c r="E31" s="97"/>
    </row>
    <row r="32" spans="1:7" x14ac:dyDescent="0.35">
      <c r="A32" s="41" t="s">
        <v>134</v>
      </c>
      <c r="B32" s="19"/>
      <c r="C32" s="66" t="s">
        <v>36</v>
      </c>
      <c r="D32" s="62" t="s">
        <v>25</v>
      </c>
      <c r="E32" s="63" t="s">
        <v>26</v>
      </c>
    </row>
    <row r="33" spans="1:5" ht="15" thickBot="1" x14ac:dyDescent="0.4">
      <c r="A33" s="17"/>
      <c r="B33" t="s">
        <v>41</v>
      </c>
      <c r="C33" s="67" t="s">
        <v>30</v>
      </c>
      <c r="D33" s="68">
        <f>VLOOKUP(C33,Artikeltype1,3,0)/1000*A33</f>
        <v>0</v>
      </c>
      <c r="E33" s="69">
        <f>VLOOKUP(C33,Artikeltype1,5,0)/1000*A33</f>
        <v>0</v>
      </c>
    </row>
    <row r="34" spans="1:5" ht="15" thickTop="1" x14ac:dyDescent="0.35">
      <c r="A34" s="2"/>
      <c r="C34" s="60" t="s">
        <v>30</v>
      </c>
      <c r="D34" s="98">
        <f>SUM(D33)</f>
        <v>0</v>
      </c>
      <c r="E34" s="99">
        <f>SUM(E33)</f>
        <v>0</v>
      </c>
    </row>
    <row r="35" spans="1:5" x14ac:dyDescent="0.35">
      <c r="A35" s="2"/>
      <c r="E35" s="8"/>
    </row>
    <row r="36" spans="1:5" x14ac:dyDescent="0.35">
      <c r="A36" s="17"/>
      <c r="B36" t="s">
        <v>41</v>
      </c>
      <c r="C36" t="s">
        <v>30</v>
      </c>
      <c r="D36" s="100">
        <f>VLOOKUP(C36,Artikeltype1,3,0)/1000*A36</f>
        <v>0</v>
      </c>
      <c r="E36" s="101">
        <f>VLOOKUP(C36,Artikeltype1,5,0)/1000*A36</f>
        <v>0</v>
      </c>
    </row>
    <row r="37" spans="1:5" ht="15" thickBot="1" x14ac:dyDescent="0.4">
      <c r="A37" s="17"/>
      <c r="B37" t="s">
        <v>41</v>
      </c>
      <c r="C37" s="67" t="s">
        <v>139</v>
      </c>
      <c r="D37" s="68">
        <f>_xlfn.IFNA(VLOOKUP(C37,Artikeltype1,3,0)/1000*A37,0)</f>
        <v>0</v>
      </c>
      <c r="E37" s="69">
        <f>_xlfn.IFNA(VLOOKUP(C37,Artikeltype1,5,0)/1000*A37,0)</f>
        <v>0</v>
      </c>
    </row>
    <row r="38" spans="1:5" ht="15" thickTop="1" x14ac:dyDescent="0.35">
      <c r="A38" s="2"/>
      <c r="C38" s="60" t="s">
        <v>31</v>
      </c>
      <c r="D38" s="98">
        <f>SUM(D36:D37)</f>
        <v>0</v>
      </c>
      <c r="E38" s="99">
        <f>SUM(E36:E37)</f>
        <v>0</v>
      </c>
    </row>
    <row r="39" spans="1:5" x14ac:dyDescent="0.35">
      <c r="A39" s="2"/>
      <c r="E39" s="8"/>
    </row>
    <row r="40" spans="1:5" ht="15" thickBot="1" x14ac:dyDescent="0.4">
      <c r="A40" s="17"/>
      <c r="B40" t="s">
        <v>41</v>
      </c>
      <c r="C40" s="67" t="s">
        <v>30</v>
      </c>
      <c r="D40" s="68">
        <f>VLOOKUP(C40,Artikeltype1,3,0)/1000*A40</f>
        <v>0</v>
      </c>
      <c r="E40" s="69">
        <f>VLOOKUP(C40,Artikeltype1,5,0)/1000*A40</f>
        <v>0</v>
      </c>
    </row>
    <row r="41" spans="1:5" ht="15" thickTop="1" x14ac:dyDescent="0.35">
      <c r="A41" s="2"/>
      <c r="C41" s="60" t="s">
        <v>32</v>
      </c>
      <c r="D41" s="98">
        <f>SUM(D40)</f>
        <v>0</v>
      </c>
      <c r="E41" s="99">
        <f>SUM(E40)</f>
        <v>0</v>
      </c>
    </row>
    <row r="42" spans="1:5" x14ac:dyDescent="0.35">
      <c r="A42" s="2"/>
      <c r="E42" s="8"/>
    </row>
    <row r="43" spans="1:5" x14ac:dyDescent="0.35">
      <c r="A43" s="17"/>
      <c r="B43" t="s">
        <v>41</v>
      </c>
      <c r="C43" t="s">
        <v>42</v>
      </c>
      <c r="D43" s="100">
        <f>VLOOKUP(C43,Artikeltype1,3,0)/1000*A43</f>
        <v>0</v>
      </c>
      <c r="E43" s="101">
        <f>VLOOKUP(C43,Artikeltype1,5,0)/1000*A43</f>
        <v>0</v>
      </c>
    </row>
    <row r="44" spans="1:5" ht="15" thickBot="1" x14ac:dyDescent="0.4">
      <c r="A44" s="17"/>
      <c r="B44" t="s">
        <v>41</v>
      </c>
      <c r="C44" s="102" t="s">
        <v>138</v>
      </c>
      <c r="D44" s="68">
        <f>_xlfn.IFNA(VLOOKUP(C44,Artikeltype1,3,0)/1000*A44,0)</f>
        <v>0</v>
      </c>
      <c r="E44" s="69">
        <f>_xlfn.IFNA(VLOOKUP(C44,Artikeltype1,5,0)/1000*A44,0)</f>
        <v>0</v>
      </c>
    </row>
    <row r="45" spans="1:5" ht="15" thickTop="1" x14ac:dyDescent="0.35">
      <c r="A45" s="2"/>
      <c r="C45" s="60" t="s">
        <v>33</v>
      </c>
      <c r="D45" s="98">
        <f>SUM(D43:D44)</f>
        <v>0</v>
      </c>
      <c r="E45" s="99">
        <f>SUM(E43:E44)</f>
        <v>0</v>
      </c>
    </row>
    <row r="46" spans="1:5" x14ac:dyDescent="0.35">
      <c r="A46" s="2"/>
      <c r="C46" s="60"/>
      <c r="D46" s="98"/>
      <c r="E46" s="99"/>
    </row>
    <row r="47" spans="1:5" x14ac:dyDescent="0.35">
      <c r="A47" s="17"/>
      <c r="B47" t="s">
        <v>41</v>
      </c>
      <c r="C47" t="s">
        <v>30</v>
      </c>
      <c r="D47" s="100">
        <f>VLOOKUP(C47,Artikeltype1,3,0)/1000*A47</f>
        <v>0</v>
      </c>
      <c r="E47" s="101">
        <f>VLOOKUP(C47,Artikeltype1,5,0)/1000*A47</f>
        <v>0</v>
      </c>
    </row>
    <row r="48" spans="1:5" ht="15" thickBot="1" x14ac:dyDescent="0.4">
      <c r="A48" s="17"/>
      <c r="B48" t="s">
        <v>41</v>
      </c>
      <c r="C48" s="102" t="s">
        <v>138</v>
      </c>
      <c r="D48" s="68">
        <f>_xlfn.IFNA(VLOOKUP(C48,Artikeltype1,3,0)/1000*A48,0)</f>
        <v>0</v>
      </c>
      <c r="E48" s="69">
        <f>_xlfn.IFNA(VLOOKUP(C48,Artikeltype1,5,0)/1000*A48,0)</f>
        <v>0</v>
      </c>
    </row>
    <row r="49" spans="1:7" ht="15" thickTop="1" x14ac:dyDescent="0.35">
      <c r="A49" s="2"/>
      <c r="C49" s="60" t="s">
        <v>34</v>
      </c>
      <c r="D49" s="98">
        <f>SUM(D47:D48)</f>
        <v>0</v>
      </c>
      <c r="E49" s="99">
        <f>SUM(E47:E48)</f>
        <v>0</v>
      </c>
      <c r="G49" s="47"/>
    </row>
    <row r="50" spans="1:7" x14ac:dyDescent="0.35">
      <c r="A50" s="2"/>
      <c r="E50" s="8"/>
    </row>
    <row r="51" spans="1:7" x14ac:dyDescent="0.35">
      <c r="A51" s="5"/>
      <c r="B51" s="4"/>
      <c r="C51" s="4"/>
      <c r="D51" s="4"/>
      <c r="E51" s="113"/>
    </row>
  </sheetData>
  <mergeCells count="7">
    <mergeCell ref="D14:E14"/>
    <mergeCell ref="D6:E6"/>
    <mergeCell ref="F6:G6"/>
    <mergeCell ref="A13:C13"/>
    <mergeCell ref="A1:G1"/>
    <mergeCell ref="A3:G3"/>
    <mergeCell ref="F5:G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&amp;L&amp;F&amp;R&amp;A</oddFooter>
  </headerFooter>
  <rowBreaks count="1" manualBreakCount="1">
    <brk id="3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tabSelected="1" topLeftCell="A2" zoomScaleNormal="100" zoomScaleSheetLayoutView="100" workbookViewId="0">
      <selection activeCell="F32" sqref="F32"/>
    </sheetView>
  </sheetViews>
  <sheetFormatPr defaultRowHeight="14.5" x14ac:dyDescent="0.35"/>
  <cols>
    <col min="1" max="1" width="40" customWidth="1"/>
    <col min="2" max="4" width="24.54296875" customWidth="1"/>
    <col min="5" max="5" width="18.7265625" customWidth="1"/>
    <col min="6" max="9" width="14.26953125" customWidth="1"/>
  </cols>
  <sheetData>
    <row r="1" spans="1:9" ht="21" customHeight="1" x14ac:dyDescent="0.35">
      <c r="A1" s="202" t="s">
        <v>0</v>
      </c>
      <c r="B1" s="203"/>
      <c r="C1" s="203"/>
      <c r="D1" s="203"/>
      <c r="E1" s="203"/>
      <c r="F1" s="203"/>
      <c r="G1" s="203"/>
      <c r="H1" s="203"/>
      <c r="I1" s="204"/>
    </row>
    <row r="2" spans="1:9" ht="93.75" customHeight="1" x14ac:dyDescent="0.35">
      <c r="B2" s="9"/>
    </row>
    <row r="3" spans="1:9" ht="19.899999999999999" customHeight="1" x14ac:dyDescent="0.35">
      <c r="A3" s="190" t="str">
        <f>Leaseprijs!A3</f>
        <v>Gemeente Almelo - Warme Drankenautomaten</v>
      </c>
      <c r="B3" s="191"/>
      <c r="C3" s="191"/>
      <c r="D3" s="191"/>
      <c r="E3" s="191"/>
      <c r="F3" s="191"/>
      <c r="G3" s="191"/>
      <c r="H3" s="191"/>
      <c r="I3" s="192"/>
    </row>
    <row r="4" spans="1:9" ht="18" customHeight="1" x14ac:dyDescent="0.35">
      <c r="B4" s="9"/>
    </row>
    <row r="5" spans="1:9" ht="29" x14ac:dyDescent="0.35">
      <c r="A5" s="35" t="s">
        <v>44</v>
      </c>
      <c r="B5" s="38" t="s">
        <v>45</v>
      </c>
      <c r="C5" s="34" t="s">
        <v>46</v>
      </c>
      <c r="D5" s="38" t="s">
        <v>47</v>
      </c>
      <c r="E5" s="34" t="s">
        <v>39</v>
      </c>
      <c r="F5" s="38" t="s">
        <v>48</v>
      </c>
      <c r="G5" s="38" t="s">
        <v>49</v>
      </c>
    </row>
    <row r="6" spans="1:9" ht="18" customHeight="1" x14ac:dyDescent="0.35">
      <c r="A6" s="124" t="s">
        <v>50</v>
      </c>
      <c r="B6" s="138">
        <v>130</v>
      </c>
      <c r="C6" s="33"/>
      <c r="D6" s="3">
        <v>0</v>
      </c>
      <c r="E6" s="56">
        <v>0</v>
      </c>
      <c r="F6" s="14">
        <f t="shared" ref="F6:F8" si="0">D6*(1-$E6)</f>
        <v>0</v>
      </c>
      <c r="G6" s="26">
        <f t="shared" ref="G6:G8" si="1">B6*F6</f>
        <v>0</v>
      </c>
    </row>
    <row r="7" spans="1:9" ht="18" customHeight="1" x14ac:dyDescent="0.35">
      <c r="A7" s="124" t="s">
        <v>51</v>
      </c>
      <c r="B7" s="138">
        <v>78</v>
      </c>
      <c r="C7" s="33"/>
      <c r="D7" s="3">
        <v>0</v>
      </c>
      <c r="E7" s="56">
        <v>0</v>
      </c>
      <c r="F7" s="14">
        <f t="shared" si="0"/>
        <v>0</v>
      </c>
      <c r="G7" s="26">
        <f t="shared" si="1"/>
        <v>0</v>
      </c>
    </row>
    <row r="8" spans="1:9" ht="18" customHeight="1" x14ac:dyDescent="0.35">
      <c r="A8" s="124" t="s">
        <v>52</v>
      </c>
      <c r="B8" s="138">
        <v>99</v>
      </c>
      <c r="C8" s="33"/>
      <c r="D8" s="3">
        <v>0</v>
      </c>
      <c r="E8" s="56">
        <v>0</v>
      </c>
      <c r="F8" s="14">
        <f t="shared" si="0"/>
        <v>0</v>
      </c>
      <c r="G8" s="26">
        <f t="shared" si="1"/>
        <v>0</v>
      </c>
    </row>
    <row r="9" spans="1:9" ht="18" customHeight="1" x14ac:dyDescent="0.35">
      <c r="A9" s="27"/>
      <c r="B9" s="28"/>
      <c r="C9" s="28"/>
      <c r="D9" s="29"/>
      <c r="E9" s="30"/>
      <c r="F9" s="31" t="s">
        <v>53</v>
      </c>
      <c r="G9" s="32">
        <f>SUM(G6:G8)</f>
        <v>0</v>
      </c>
    </row>
    <row r="10" spans="1:9" ht="18" customHeight="1" x14ac:dyDescent="0.35">
      <c r="B10" s="9"/>
    </row>
    <row r="11" spans="1:9" ht="63.75" customHeight="1" x14ac:dyDescent="0.35">
      <c r="A11" s="36" t="s">
        <v>54</v>
      </c>
      <c r="B11" s="38" t="s">
        <v>141</v>
      </c>
      <c r="C11" s="44" t="s">
        <v>55</v>
      </c>
      <c r="D11" s="54" t="s">
        <v>56</v>
      </c>
      <c r="E11" s="44" t="s">
        <v>57</v>
      </c>
      <c r="F11" s="38" t="s">
        <v>58</v>
      </c>
      <c r="G11" s="34" t="s">
        <v>39</v>
      </c>
      <c r="H11" s="38" t="s">
        <v>59</v>
      </c>
      <c r="I11" s="38" t="s">
        <v>49</v>
      </c>
    </row>
    <row r="12" spans="1:9" x14ac:dyDescent="0.35">
      <c r="A12" s="59" t="s">
        <v>60</v>
      </c>
      <c r="B12" s="153">
        <v>156</v>
      </c>
      <c r="C12" s="125"/>
      <c r="D12" s="33"/>
      <c r="E12" s="33"/>
      <c r="F12" s="3">
        <v>0</v>
      </c>
      <c r="G12" s="56">
        <v>0</v>
      </c>
      <c r="H12" s="14">
        <f t="shared" ref="H12:H19" si="2">F12*(1-$G12)</f>
        <v>0</v>
      </c>
      <c r="I12" s="26">
        <f t="shared" ref="I12:I19" si="3">B12*H12</f>
        <v>0</v>
      </c>
    </row>
    <row r="13" spans="1:9" x14ac:dyDescent="0.35">
      <c r="A13" s="59" t="s">
        <v>61</v>
      </c>
      <c r="B13" s="153">
        <v>100</v>
      </c>
      <c r="C13" s="125"/>
      <c r="D13" s="33"/>
      <c r="E13" s="33"/>
      <c r="F13" s="3">
        <v>0</v>
      </c>
      <c r="G13" s="56">
        <v>0</v>
      </c>
      <c r="H13" s="14">
        <f t="shared" si="2"/>
        <v>0</v>
      </c>
      <c r="I13" s="26">
        <f t="shared" si="3"/>
        <v>0</v>
      </c>
    </row>
    <row r="14" spans="1:9" x14ac:dyDescent="0.35">
      <c r="A14" s="59" t="s">
        <v>62</v>
      </c>
      <c r="B14" s="153">
        <v>96</v>
      </c>
      <c r="C14" s="125"/>
      <c r="D14" s="33"/>
      <c r="E14" s="33"/>
      <c r="F14" s="3">
        <v>0</v>
      </c>
      <c r="G14" s="56">
        <v>0</v>
      </c>
      <c r="H14" s="14">
        <f t="shared" si="2"/>
        <v>0</v>
      </c>
      <c r="I14" s="26">
        <f t="shared" si="3"/>
        <v>0</v>
      </c>
    </row>
    <row r="15" spans="1:9" x14ac:dyDescent="0.35">
      <c r="A15" s="59" t="s">
        <v>63</v>
      </c>
      <c r="B15" s="153">
        <v>183</v>
      </c>
      <c r="C15" s="125"/>
      <c r="D15" s="33"/>
      <c r="E15" s="33"/>
      <c r="F15" s="3">
        <v>0</v>
      </c>
      <c r="G15" s="56">
        <v>0</v>
      </c>
      <c r="H15" s="14">
        <f t="shared" si="2"/>
        <v>0</v>
      </c>
      <c r="I15" s="26">
        <f t="shared" si="3"/>
        <v>0</v>
      </c>
    </row>
    <row r="16" spans="1:9" x14ac:dyDescent="0.35">
      <c r="A16" s="59" t="s">
        <v>64</v>
      </c>
      <c r="B16" s="153">
        <v>290</v>
      </c>
      <c r="C16" s="125"/>
      <c r="D16" s="33"/>
      <c r="E16" s="33"/>
      <c r="F16" s="3">
        <v>0</v>
      </c>
      <c r="G16" s="56">
        <v>0</v>
      </c>
      <c r="H16" s="14">
        <f t="shared" ref="H16:H17" si="4">F16*(1-$G16)</f>
        <v>0</v>
      </c>
      <c r="I16" s="26">
        <f t="shared" ref="I16:I17" si="5">B16*H16</f>
        <v>0</v>
      </c>
    </row>
    <row r="17" spans="1:9" x14ac:dyDescent="0.35">
      <c r="A17" s="59" t="s">
        <v>65</v>
      </c>
      <c r="B17" s="153">
        <v>73</v>
      </c>
      <c r="C17" s="125"/>
      <c r="D17" s="33"/>
      <c r="E17" s="33"/>
      <c r="F17" s="3">
        <v>0</v>
      </c>
      <c r="G17" s="56">
        <v>0</v>
      </c>
      <c r="H17" s="14">
        <f t="shared" si="4"/>
        <v>0</v>
      </c>
      <c r="I17" s="26">
        <f t="shared" si="5"/>
        <v>0</v>
      </c>
    </row>
    <row r="18" spans="1:9" x14ac:dyDescent="0.35">
      <c r="A18" s="59" t="s">
        <v>66</v>
      </c>
      <c r="B18" s="153">
        <v>97</v>
      </c>
      <c r="C18" s="125"/>
      <c r="D18" s="33"/>
      <c r="E18" s="33"/>
      <c r="F18" s="3">
        <v>0</v>
      </c>
      <c r="G18" s="56">
        <v>0</v>
      </c>
      <c r="H18" s="14">
        <f t="shared" ref="H18" si="6">F18*(1-$G18)</f>
        <v>0</v>
      </c>
      <c r="I18" s="26">
        <f t="shared" ref="I18" si="7">B18*H18</f>
        <v>0</v>
      </c>
    </row>
    <row r="19" spans="1:9" x14ac:dyDescent="0.35">
      <c r="A19" s="59" t="s">
        <v>67</v>
      </c>
      <c r="B19" s="153">
        <v>142</v>
      </c>
      <c r="C19" s="125"/>
      <c r="D19" s="33"/>
      <c r="E19" s="33"/>
      <c r="F19" s="3">
        <v>0</v>
      </c>
      <c r="G19" s="56">
        <v>0</v>
      </c>
      <c r="H19" s="14">
        <f t="shared" si="2"/>
        <v>0</v>
      </c>
      <c r="I19" s="26">
        <f t="shared" si="3"/>
        <v>0</v>
      </c>
    </row>
    <row r="20" spans="1:9" x14ac:dyDescent="0.35">
      <c r="A20" s="27"/>
      <c r="B20" s="28"/>
      <c r="C20" s="28"/>
      <c r="D20" s="28"/>
      <c r="E20" s="28"/>
      <c r="F20" s="29"/>
      <c r="G20" s="30"/>
      <c r="H20" s="31" t="s">
        <v>53</v>
      </c>
      <c r="I20" s="32">
        <f>SUM(I12:I19)</f>
        <v>0</v>
      </c>
    </row>
    <row r="21" spans="1:9" x14ac:dyDescent="0.35">
      <c r="D21" s="45"/>
    </row>
    <row r="22" spans="1:9" ht="29" x14ac:dyDescent="0.35">
      <c r="A22" s="35" t="s">
        <v>68</v>
      </c>
      <c r="B22" s="38" t="s">
        <v>69</v>
      </c>
      <c r="C22" s="34" t="s">
        <v>46</v>
      </c>
      <c r="D22" s="38" t="s">
        <v>70</v>
      </c>
      <c r="E22" s="34" t="s">
        <v>39</v>
      </c>
      <c r="F22" s="38" t="s">
        <v>48</v>
      </c>
      <c r="G22" s="38" t="s">
        <v>49</v>
      </c>
    </row>
    <row r="23" spans="1:9" x14ac:dyDescent="0.35">
      <c r="A23" s="124" t="s">
        <v>71</v>
      </c>
      <c r="B23" s="153">
        <v>480</v>
      </c>
      <c r="C23" s="33"/>
      <c r="D23" s="3">
        <v>0</v>
      </c>
      <c r="E23" s="56">
        <v>0</v>
      </c>
      <c r="F23" s="14">
        <f t="shared" ref="F23" si="8">D23*(1-$E23)</f>
        <v>0</v>
      </c>
      <c r="G23" s="26">
        <f t="shared" ref="G23" si="9">B23*F23</f>
        <v>0</v>
      </c>
    </row>
    <row r="24" spans="1:9" x14ac:dyDescent="0.35">
      <c r="A24" s="124" t="s">
        <v>72</v>
      </c>
      <c r="B24" s="153">
        <v>52</v>
      </c>
      <c r="C24" s="33"/>
      <c r="D24" s="3">
        <v>0</v>
      </c>
      <c r="E24" s="56">
        <v>0</v>
      </c>
      <c r="F24" s="14">
        <f t="shared" ref="F24:F26" si="10">D24*(1-$E24)</f>
        <v>0</v>
      </c>
      <c r="G24" s="26">
        <f t="shared" ref="G24:G26" si="11">B24*F24</f>
        <v>0</v>
      </c>
    </row>
    <row r="25" spans="1:9" x14ac:dyDescent="0.35">
      <c r="A25" s="124" t="s">
        <v>73</v>
      </c>
      <c r="B25" s="153">
        <v>25</v>
      </c>
      <c r="C25" s="33"/>
      <c r="D25" s="3">
        <v>0</v>
      </c>
      <c r="E25" s="56">
        <v>0</v>
      </c>
      <c r="F25" s="14">
        <f t="shared" si="10"/>
        <v>0</v>
      </c>
      <c r="G25" s="26">
        <f t="shared" si="11"/>
        <v>0</v>
      </c>
      <c r="H25" s="46"/>
    </row>
    <row r="26" spans="1:9" x14ac:dyDescent="0.35">
      <c r="A26" s="124" t="s">
        <v>142</v>
      </c>
      <c r="B26" s="153">
        <v>80</v>
      </c>
      <c r="C26" s="33"/>
      <c r="D26" s="3">
        <v>0</v>
      </c>
      <c r="E26" s="56">
        <v>0</v>
      </c>
      <c r="F26" s="14">
        <f t="shared" si="10"/>
        <v>0</v>
      </c>
      <c r="G26" s="26">
        <f t="shared" si="11"/>
        <v>0</v>
      </c>
    </row>
    <row r="27" spans="1:9" x14ac:dyDescent="0.35">
      <c r="A27" s="124" t="s">
        <v>74</v>
      </c>
      <c r="B27" s="153">
        <v>29</v>
      </c>
      <c r="C27" s="33"/>
      <c r="D27" s="3">
        <v>0</v>
      </c>
      <c r="E27" s="56">
        <v>0</v>
      </c>
      <c r="F27" s="14">
        <f t="shared" ref="F27" si="12">D27*(1-$E27)</f>
        <v>0</v>
      </c>
      <c r="G27" s="26">
        <f t="shared" ref="G27" si="13">B27*F27</f>
        <v>0</v>
      </c>
    </row>
    <row r="28" spans="1:9" x14ac:dyDescent="0.35">
      <c r="A28" s="27"/>
      <c r="B28" s="28"/>
      <c r="C28" s="28"/>
      <c r="D28" s="29"/>
      <c r="E28" s="30"/>
      <c r="F28" s="31" t="s">
        <v>53</v>
      </c>
      <c r="G28" s="32">
        <f>SUM(G23:G27)</f>
        <v>0</v>
      </c>
    </row>
    <row r="30" spans="1:9" ht="33" customHeight="1" x14ac:dyDescent="0.35">
      <c r="A30" s="205" t="s">
        <v>147</v>
      </c>
      <c r="B30" s="206"/>
      <c r="C30" s="44" t="s">
        <v>75</v>
      </c>
      <c r="D30" s="44" t="s">
        <v>76</v>
      </c>
      <c r="E30" s="46"/>
    </row>
    <row r="31" spans="1:9" ht="33" customHeight="1" x14ac:dyDescent="0.35">
      <c r="A31" s="200" t="s">
        <v>148</v>
      </c>
      <c r="B31" s="201"/>
      <c r="C31" s="154">
        <v>0</v>
      </c>
      <c r="D31" s="154">
        <v>0</v>
      </c>
      <c r="E31" s="46"/>
    </row>
    <row r="32" spans="1:9" ht="33" customHeight="1" x14ac:dyDescent="0.35">
      <c r="A32" s="200" t="s">
        <v>149</v>
      </c>
      <c r="B32" s="201"/>
      <c r="C32" s="154">
        <v>0</v>
      </c>
      <c r="D32" s="154">
        <v>0</v>
      </c>
    </row>
    <row r="33" spans="1:5" ht="33" customHeight="1" x14ac:dyDescent="0.35">
      <c r="A33" s="200" t="s">
        <v>150</v>
      </c>
      <c r="B33" s="201"/>
      <c r="C33" s="154">
        <v>0</v>
      </c>
      <c r="D33" s="154">
        <v>0</v>
      </c>
    </row>
    <row r="34" spans="1:5" ht="33" customHeight="1" x14ac:dyDescent="0.35">
      <c r="A34" s="207" t="s">
        <v>154</v>
      </c>
      <c r="B34" s="208"/>
      <c r="C34" s="170" t="s">
        <v>153</v>
      </c>
      <c r="D34" s="170" t="s">
        <v>75</v>
      </c>
      <c r="E34" s="171" t="s">
        <v>152</v>
      </c>
    </row>
    <row r="35" spans="1:5" ht="33" customHeight="1" x14ac:dyDescent="0.35">
      <c r="A35" s="209" t="s">
        <v>151</v>
      </c>
      <c r="B35" s="209"/>
      <c r="C35" s="210"/>
      <c r="D35" s="211">
        <v>0</v>
      </c>
      <c r="E35" s="212">
        <f>SUM(C35*D35)</f>
        <v>0</v>
      </c>
    </row>
  </sheetData>
  <mergeCells count="8">
    <mergeCell ref="A33:B33"/>
    <mergeCell ref="A35:B35"/>
    <mergeCell ref="A1:I1"/>
    <mergeCell ref="A3:I3"/>
    <mergeCell ref="A30:B30"/>
    <mergeCell ref="A31:B31"/>
    <mergeCell ref="A32:B32"/>
    <mergeCell ref="A34:B34"/>
  </mergeCells>
  <pageMargins left="0.7" right="0.7" top="0.75" bottom="0.75" header="0.3" footer="0.3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2"/>
  <sheetViews>
    <sheetView zoomScale="80" zoomScaleNormal="80" zoomScaleSheetLayoutView="115" workbookViewId="0">
      <selection activeCell="D42" sqref="D42"/>
    </sheetView>
  </sheetViews>
  <sheetFormatPr defaultRowHeight="14.5" x14ac:dyDescent="0.35"/>
  <cols>
    <col min="1" max="1" width="78" customWidth="1"/>
    <col min="2" max="2" width="23.1796875" customWidth="1"/>
    <col min="3" max="3" width="24.81640625" bestFit="1" customWidth="1"/>
    <col min="4" max="4" width="21.54296875" bestFit="1" customWidth="1"/>
    <col min="5" max="5" width="23" customWidth="1"/>
  </cols>
  <sheetData>
    <row r="1" spans="1:5" x14ac:dyDescent="0.35">
      <c r="A1" s="179" t="s">
        <v>77</v>
      </c>
      <c r="B1" s="180"/>
      <c r="C1" s="180"/>
      <c r="D1" s="180"/>
      <c r="E1" s="181"/>
    </row>
    <row r="2" spans="1:5" ht="93.75" customHeight="1" x14ac:dyDescent="0.35"/>
    <row r="3" spans="1:5" x14ac:dyDescent="0.35">
      <c r="A3" s="182" t="str">
        <f>Leaseprijs!A3</f>
        <v>Gemeente Almelo - Warme Drankenautomaten</v>
      </c>
      <c r="B3" s="183"/>
      <c r="C3" s="183"/>
      <c r="D3" s="183"/>
      <c r="E3" s="184"/>
    </row>
    <row r="5" spans="1:5" x14ac:dyDescent="0.35">
      <c r="A5" s="175"/>
      <c r="B5" s="176"/>
      <c r="C5" s="177" t="s">
        <v>53</v>
      </c>
      <c r="D5" s="178"/>
      <c r="E5" s="178"/>
    </row>
    <row r="6" spans="1:5" ht="43.5" x14ac:dyDescent="0.35">
      <c r="A6" s="18"/>
      <c r="B6" s="152" t="s">
        <v>6</v>
      </c>
      <c r="C6" s="57" t="s">
        <v>78</v>
      </c>
      <c r="D6" s="158" t="s">
        <v>79</v>
      </c>
      <c r="E6" s="54" t="s">
        <v>80</v>
      </c>
    </row>
    <row r="7" spans="1:5" x14ac:dyDescent="0.35">
      <c r="A7" s="25"/>
      <c r="B7" s="148"/>
      <c r="C7" s="166"/>
      <c r="D7" s="140"/>
      <c r="E7" s="48"/>
    </row>
    <row r="8" spans="1:5" x14ac:dyDescent="0.35">
      <c r="A8" s="131" t="s">
        <v>81</v>
      </c>
      <c r="B8" s="149">
        <v>1</v>
      </c>
      <c r="C8" s="167">
        <f>Leaseprijs!D8</f>
        <v>0</v>
      </c>
      <c r="D8" s="139">
        <f>C8*12</f>
        <v>0</v>
      </c>
      <c r="E8" s="106">
        <f>D8*5</f>
        <v>0</v>
      </c>
    </row>
    <row r="9" spans="1:5" x14ac:dyDescent="0.35">
      <c r="A9" s="10" t="s">
        <v>93</v>
      </c>
      <c r="B9" s="149">
        <v>2</v>
      </c>
      <c r="C9" s="167">
        <f>Leaseprijs!D13</f>
        <v>0</v>
      </c>
      <c r="D9" s="139">
        <f>C9*12</f>
        <v>0</v>
      </c>
      <c r="E9" s="106">
        <f>D9*5</f>
        <v>0</v>
      </c>
    </row>
    <row r="10" spans="1:5" x14ac:dyDescent="0.35">
      <c r="A10" s="10" t="s">
        <v>82</v>
      </c>
      <c r="B10" s="149">
        <v>11</v>
      </c>
      <c r="C10" s="167">
        <f>Leaseprijs!D18</f>
        <v>0</v>
      </c>
      <c r="D10" s="139">
        <f>C10*12</f>
        <v>0</v>
      </c>
      <c r="E10" s="106">
        <f>D10*5</f>
        <v>0</v>
      </c>
    </row>
    <row r="11" spans="1:5" x14ac:dyDescent="0.35">
      <c r="A11" s="10" t="s">
        <v>83</v>
      </c>
      <c r="B11" s="149">
        <v>10</v>
      </c>
      <c r="C11" s="167">
        <f>Leaseprijs!D23</f>
        <v>0</v>
      </c>
      <c r="D11" s="139">
        <f>C11*12</f>
        <v>0</v>
      </c>
      <c r="E11" s="106">
        <f>D11*5</f>
        <v>0</v>
      </c>
    </row>
    <row r="12" spans="1:5" x14ac:dyDescent="0.35">
      <c r="A12" s="10" t="s">
        <v>84</v>
      </c>
      <c r="B12" s="149">
        <v>18</v>
      </c>
      <c r="C12" s="167">
        <f>Leaseprijs!D28</f>
        <v>0</v>
      </c>
      <c r="D12" s="139">
        <f>C12*12</f>
        <v>0</v>
      </c>
      <c r="E12" s="106">
        <f>D12*5</f>
        <v>0</v>
      </c>
    </row>
    <row r="13" spans="1:5" x14ac:dyDescent="0.35">
      <c r="A13" s="10" t="s">
        <v>94</v>
      </c>
      <c r="B13" s="149">
        <v>3</v>
      </c>
      <c r="C13" s="167">
        <f>Leaseprijs!D33</f>
        <v>0</v>
      </c>
      <c r="D13" s="139">
        <f t="shared" ref="D13:D18" si="0">C13*12</f>
        <v>0</v>
      </c>
      <c r="E13" s="106">
        <f t="shared" ref="E13:E18" si="1">D13*5</f>
        <v>0</v>
      </c>
    </row>
    <row r="14" spans="1:5" x14ac:dyDescent="0.35">
      <c r="A14" s="10" t="s">
        <v>96</v>
      </c>
      <c r="B14" s="149">
        <v>6</v>
      </c>
      <c r="C14" s="167">
        <f>Leaseprijs!D38</f>
        <v>0</v>
      </c>
      <c r="D14" s="139">
        <f t="shared" si="0"/>
        <v>0</v>
      </c>
      <c r="E14" s="106">
        <f t="shared" si="1"/>
        <v>0</v>
      </c>
    </row>
    <row r="15" spans="1:5" x14ac:dyDescent="0.35">
      <c r="A15" s="10" t="s">
        <v>95</v>
      </c>
      <c r="B15" s="149">
        <v>2</v>
      </c>
      <c r="C15" s="167">
        <f>Leaseprijs!D43</f>
        <v>0</v>
      </c>
      <c r="D15" s="139">
        <f t="shared" si="0"/>
        <v>0</v>
      </c>
      <c r="E15" s="106">
        <f t="shared" si="1"/>
        <v>0</v>
      </c>
    </row>
    <row r="16" spans="1:5" x14ac:dyDescent="0.35">
      <c r="A16" s="10" t="s">
        <v>97</v>
      </c>
      <c r="B16" s="149">
        <v>1</v>
      </c>
      <c r="C16" s="167">
        <f>Leaseprijs!D48</f>
        <v>0</v>
      </c>
      <c r="D16" s="139">
        <f t="shared" si="0"/>
        <v>0</v>
      </c>
      <c r="E16" s="106">
        <f t="shared" si="1"/>
        <v>0</v>
      </c>
    </row>
    <row r="17" spans="1:5" x14ac:dyDescent="0.35">
      <c r="A17" s="10" t="s">
        <v>98</v>
      </c>
      <c r="B17" s="149">
        <v>1</v>
      </c>
      <c r="C17" s="167">
        <f>Leaseprijs!D53</f>
        <v>0</v>
      </c>
      <c r="D17" s="139">
        <f t="shared" si="0"/>
        <v>0</v>
      </c>
      <c r="E17" s="106">
        <f t="shared" si="1"/>
        <v>0</v>
      </c>
    </row>
    <row r="18" spans="1:5" x14ac:dyDescent="0.35">
      <c r="A18" s="10" t="s">
        <v>99</v>
      </c>
      <c r="B18" s="149">
        <v>1</v>
      </c>
      <c r="C18" s="167">
        <f>Leaseprijs!D58</f>
        <v>0</v>
      </c>
      <c r="D18" s="139">
        <f t="shared" si="0"/>
        <v>0</v>
      </c>
      <c r="E18" s="106">
        <f t="shared" si="1"/>
        <v>0</v>
      </c>
    </row>
    <row r="19" spans="1:5" x14ac:dyDescent="0.35">
      <c r="A19" s="131" t="s">
        <v>100</v>
      </c>
      <c r="B19" s="149">
        <v>2</v>
      </c>
      <c r="C19" s="167">
        <f>Leaseprijs!D63</f>
        <v>0</v>
      </c>
      <c r="D19" s="139">
        <f>C19*12</f>
        <v>0</v>
      </c>
      <c r="E19" s="106">
        <f>D19*5</f>
        <v>0</v>
      </c>
    </row>
    <row r="20" spans="1:5" x14ac:dyDescent="0.35">
      <c r="A20" s="10" t="s">
        <v>109</v>
      </c>
      <c r="B20" s="149">
        <v>1</v>
      </c>
      <c r="C20" s="167">
        <f>Leaseprijs!D67</f>
        <v>0</v>
      </c>
      <c r="D20" s="139">
        <f t="shared" ref="D20:D21" si="2">C20*12</f>
        <v>0</v>
      </c>
      <c r="E20" s="106">
        <f t="shared" ref="E20:E21" si="3">D20*5</f>
        <v>0</v>
      </c>
    </row>
    <row r="21" spans="1:5" x14ac:dyDescent="0.35">
      <c r="A21" s="10" t="s">
        <v>110</v>
      </c>
      <c r="B21" s="149">
        <v>2</v>
      </c>
      <c r="C21" s="167">
        <f>Leaseprijs!D72</f>
        <v>0</v>
      </c>
      <c r="D21" s="139">
        <f t="shared" si="2"/>
        <v>0</v>
      </c>
      <c r="E21" s="106">
        <f t="shared" si="3"/>
        <v>0</v>
      </c>
    </row>
    <row r="22" spans="1:5" x14ac:dyDescent="0.35">
      <c r="A22" s="25"/>
      <c r="B22" s="50"/>
      <c r="C22" s="168">
        <f>SUM(C8:C21)</f>
        <v>0</v>
      </c>
      <c r="D22" s="139"/>
      <c r="E22" s="169"/>
    </row>
    <row r="23" spans="1:5" x14ac:dyDescent="0.35">
      <c r="A23" s="107" t="s">
        <v>85</v>
      </c>
      <c r="B23" s="108">
        <f>B8</f>
        <v>1</v>
      </c>
      <c r="C23" s="109">
        <f>Leaseprijs!G8</f>
        <v>0</v>
      </c>
      <c r="D23" s="159">
        <f t="shared" ref="D23:D31" si="4">C23*12</f>
        <v>0</v>
      </c>
      <c r="E23" s="106">
        <f t="shared" ref="E23:E28" si="5">D23*2</f>
        <v>0</v>
      </c>
    </row>
    <row r="24" spans="1:5" x14ac:dyDescent="0.35">
      <c r="A24" s="10" t="s">
        <v>101</v>
      </c>
      <c r="B24" s="50">
        <v>2</v>
      </c>
      <c r="C24" s="20">
        <f>Leaseprijs!G13</f>
        <v>0</v>
      </c>
      <c r="D24" s="139">
        <f t="shared" si="4"/>
        <v>0</v>
      </c>
      <c r="E24" s="106">
        <f t="shared" si="5"/>
        <v>0</v>
      </c>
    </row>
    <row r="25" spans="1:5" x14ac:dyDescent="0.35">
      <c r="A25" s="10" t="s">
        <v>86</v>
      </c>
      <c r="B25" s="50">
        <f>B10</f>
        <v>11</v>
      </c>
      <c r="C25" s="20">
        <f>Leaseprijs!G18</f>
        <v>0</v>
      </c>
      <c r="D25" s="139">
        <f t="shared" si="4"/>
        <v>0</v>
      </c>
      <c r="E25" s="106">
        <f t="shared" si="5"/>
        <v>0</v>
      </c>
    </row>
    <row r="26" spans="1:5" x14ac:dyDescent="0.35">
      <c r="A26" s="10" t="s">
        <v>87</v>
      </c>
      <c r="B26" s="50">
        <f>B11</f>
        <v>10</v>
      </c>
      <c r="C26" s="20">
        <f>Leaseprijs!G23</f>
        <v>0</v>
      </c>
      <c r="D26" s="139">
        <f t="shared" si="4"/>
        <v>0</v>
      </c>
      <c r="E26" s="106">
        <f t="shared" si="5"/>
        <v>0</v>
      </c>
    </row>
    <row r="27" spans="1:5" x14ac:dyDescent="0.35">
      <c r="A27" s="10" t="s">
        <v>88</v>
      </c>
      <c r="B27" s="50">
        <f>B12</f>
        <v>18</v>
      </c>
      <c r="C27" s="20">
        <f>Leaseprijs!G28</f>
        <v>0</v>
      </c>
      <c r="D27" s="139">
        <f t="shared" si="4"/>
        <v>0</v>
      </c>
      <c r="E27" s="106">
        <f t="shared" si="5"/>
        <v>0</v>
      </c>
    </row>
    <row r="28" spans="1:5" x14ac:dyDescent="0.35">
      <c r="A28" s="10" t="s">
        <v>102</v>
      </c>
      <c r="B28" s="50">
        <v>3</v>
      </c>
      <c r="C28" s="20">
        <f>Leaseprijs!G33</f>
        <v>0</v>
      </c>
      <c r="D28" s="139">
        <f t="shared" si="4"/>
        <v>0</v>
      </c>
      <c r="E28" s="106">
        <f t="shared" si="5"/>
        <v>0</v>
      </c>
    </row>
    <row r="29" spans="1:5" x14ac:dyDescent="0.35">
      <c r="A29" s="10" t="s">
        <v>103</v>
      </c>
      <c r="B29" s="50">
        <v>6</v>
      </c>
      <c r="C29" s="20">
        <f>Leaseprijs!G38</f>
        <v>0</v>
      </c>
      <c r="D29" s="139">
        <f t="shared" si="4"/>
        <v>0</v>
      </c>
      <c r="E29" s="106">
        <f t="shared" ref="E29:E32" si="6">D29*2</f>
        <v>0</v>
      </c>
    </row>
    <row r="30" spans="1:5" x14ac:dyDescent="0.35">
      <c r="A30" s="10" t="s">
        <v>104</v>
      </c>
      <c r="B30" s="50">
        <v>2</v>
      </c>
      <c r="C30" s="156">
        <f>Leaseprijs!G43</f>
        <v>0</v>
      </c>
      <c r="D30" s="139">
        <f t="shared" si="4"/>
        <v>0</v>
      </c>
      <c r="E30" s="106">
        <f>D30*2</f>
        <v>0</v>
      </c>
    </row>
    <row r="31" spans="1:5" x14ac:dyDescent="0.35">
      <c r="A31" s="10" t="s">
        <v>105</v>
      </c>
      <c r="B31" s="50">
        <v>1</v>
      </c>
      <c r="C31" s="20">
        <f>Leaseprijs!G48</f>
        <v>0</v>
      </c>
      <c r="D31" s="139">
        <f t="shared" si="4"/>
        <v>0</v>
      </c>
      <c r="E31" s="106">
        <f t="shared" si="6"/>
        <v>0</v>
      </c>
    </row>
    <row r="32" spans="1:5" x14ac:dyDescent="0.35">
      <c r="A32" s="10" t="s">
        <v>106</v>
      </c>
      <c r="B32" s="50">
        <v>1</v>
      </c>
      <c r="C32" s="20">
        <f>Leaseprijs!G53</f>
        <v>0</v>
      </c>
      <c r="D32" s="139">
        <f t="shared" ref="D32" si="7">C32*12</f>
        <v>0</v>
      </c>
      <c r="E32" s="106">
        <f t="shared" si="6"/>
        <v>0</v>
      </c>
    </row>
    <row r="33" spans="1:5" x14ac:dyDescent="0.35">
      <c r="A33" s="10" t="s">
        <v>107</v>
      </c>
      <c r="B33" s="50">
        <v>1</v>
      </c>
      <c r="C33" s="20">
        <f>Leaseprijs!G58</f>
        <v>0</v>
      </c>
      <c r="D33" s="139">
        <f t="shared" ref="D33" si="8">C33*12</f>
        <v>0</v>
      </c>
      <c r="E33" s="106">
        <f t="shared" ref="E33" si="9">D33*5</f>
        <v>0</v>
      </c>
    </row>
    <row r="34" spans="1:5" x14ac:dyDescent="0.35">
      <c r="A34" s="131" t="s">
        <v>108</v>
      </c>
      <c r="B34" s="50">
        <v>2</v>
      </c>
      <c r="C34" s="20">
        <f>Leaseprijs!G63</f>
        <v>0</v>
      </c>
      <c r="D34" s="139">
        <f>C34*12</f>
        <v>0</v>
      </c>
      <c r="E34" s="106">
        <f>D34*5</f>
        <v>0</v>
      </c>
    </row>
    <row r="35" spans="1:5" x14ac:dyDescent="0.35">
      <c r="A35" s="10" t="s">
        <v>109</v>
      </c>
      <c r="B35" s="50">
        <v>1</v>
      </c>
      <c r="C35" s="20">
        <f>Leaseprijs!G67</f>
        <v>0</v>
      </c>
      <c r="D35" s="139">
        <f t="shared" ref="D35:D36" si="10">C35*12</f>
        <v>0</v>
      </c>
      <c r="E35" s="106">
        <f t="shared" ref="E35:E36" si="11">D35*5</f>
        <v>0</v>
      </c>
    </row>
    <row r="36" spans="1:5" x14ac:dyDescent="0.35">
      <c r="A36" s="10" t="s">
        <v>110</v>
      </c>
      <c r="B36" s="50">
        <v>2</v>
      </c>
      <c r="C36" s="20">
        <f>Leaseprijs!G72</f>
        <v>0</v>
      </c>
      <c r="D36" s="139">
        <f t="shared" si="10"/>
        <v>0</v>
      </c>
      <c r="E36" s="106">
        <f t="shared" si="11"/>
        <v>0</v>
      </c>
    </row>
    <row r="37" spans="1:5" x14ac:dyDescent="0.35">
      <c r="A37" s="10"/>
      <c r="B37" s="50"/>
      <c r="C37" s="157"/>
      <c r="D37" s="139"/>
      <c r="E37" s="48"/>
    </row>
    <row r="38" spans="1:5" x14ac:dyDescent="0.35">
      <c r="A38" s="1" t="s">
        <v>131</v>
      </c>
      <c r="B38" s="172">
        <f>'Ingrediënten type 1 -8'!B22</f>
        <v>692263</v>
      </c>
      <c r="C38" s="127"/>
      <c r="D38" s="159">
        <f>'Ingrediënten type 1 -8'!G14</f>
        <v>0</v>
      </c>
      <c r="E38" s="106">
        <f>D38*7</f>
        <v>0</v>
      </c>
    </row>
    <row r="39" spans="1:5" x14ac:dyDescent="0.35">
      <c r="A39" s="110"/>
      <c r="B39" s="129"/>
      <c r="C39" s="114"/>
      <c r="D39" s="139">
        <f>'Soep, thee &amp; diversen'!G9</f>
        <v>0</v>
      </c>
      <c r="E39" s="106">
        <f>D39*7</f>
        <v>0</v>
      </c>
    </row>
    <row r="40" spans="1:5" x14ac:dyDescent="0.35">
      <c r="A40" s="10" t="s">
        <v>54</v>
      </c>
      <c r="B40" s="161"/>
      <c r="C40" s="114"/>
      <c r="D40" s="21">
        <f>'Soep, thee &amp; diversen'!I20</f>
        <v>0</v>
      </c>
      <c r="E40" s="126">
        <f>D40*7</f>
        <v>0</v>
      </c>
    </row>
    <row r="41" spans="1:5" x14ac:dyDescent="0.35">
      <c r="A41" s="110" t="s">
        <v>68</v>
      </c>
      <c r="B41" s="155"/>
      <c r="C41" s="112"/>
      <c r="D41" s="111">
        <f>'Soep, thee &amp; diversen'!I21</f>
        <v>0</v>
      </c>
      <c r="E41" s="106">
        <f>D41*7</f>
        <v>0</v>
      </c>
    </row>
    <row r="42" spans="1:5" s="60" customFormat="1" x14ac:dyDescent="0.35">
      <c r="A42" s="173" t="s">
        <v>89</v>
      </c>
      <c r="B42" s="174"/>
      <c r="C42" s="162"/>
      <c r="D42" s="163">
        <f>SUM(D8:D41)</f>
        <v>0</v>
      </c>
      <c r="E42" s="164"/>
    </row>
    <row r="43" spans="1:5" x14ac:dyDescent="0.35">
      <c r="A43" s="10"/>
      <c r="B43" s="11"/>
      <c r="C43" s="22"/>
      <c r="D43" s="114"/>
      <c r="E43" s="165"/>
    </row>
    <row r="44" spans="1:5" x14ac:dyDescent="0.35">
      <c r="A44" s="128" t="s">
        <v>90</v>
      </c>
      <c r="B44" s="11"/>
      <c r="C44" s="22"/>
      <c r="D44" s="115"/>
      <c r="E44" s="165"/>
    </row>
    <row r="45" spans="1:5" ht="21.75" customHeight="1" x14ac:dyDescent="0.35">
      <c r="A45" s="49" t="s">
        <v>91</v>
      </c>
      <c r="B45" s="23"/>
      <c r="C45" s="24"/>
      <c r="D45" s="160"/>
      <c r="E45" s="116">
        <f>SUM(E8:E43)</f>
        <v>0</v>
      </c>
    </row>
    <row r="46" spans="1:5" ht="15.5" x14ac:dyDescent="0.35">
      <c r="A46" s="12"/>
      <c r="B46" s="12"/>
      <c r="C46" s="12"/>
      <c r="D46" s="12"/>
    </row>
    <row r="47" spans="1:5" ht="15.5" x14ac:dyDescent="0.35">
      <c r="A47" t="s">
        <v>92</v>
      </c>
      <c r="B47" s="12"/>
      <c r="C47" s="12"/>
      <c r="D47" s="13"/>
    </row>
    <row r="50" spans="1:1" x14ac:dyDescent="0.35">
      <c r="A50" s="43"/>
    </row>
    <row r="51" spans="1:1" x14ac:dyDescent="0.35">
      <c r="A51" s="43"/>
    </row>
    <row r="52" spans="1:1" x14ac:dyDescent="0.35">
      <c r="A52" s="37"/>
    </row>
  </sheetData>
  <mergeCells count="4">
    <mergeCell ref="A5:B5"/>
    <mergeCell ref="C5:E5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bef66a-e095-4d7e-b336-82ed8c2f0e75"/>
    <lcf76f155ced4ddcb4097134ff3c332f xmlns="86e32112-0e21-430d-b96e-c2a6b8d9b9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567427B5E02469D2C8070FB0AAFD3" ma:contentTypeVersion="12" ma:contentTypeDescription="Een nieuw document maken." ma:contentTypeScope="" ma:versionID="264f15d8d816cc57eacbcb0f512c9311">
  <xsd:schema xmlns:xsd="http://www.w3.org/2001/XMLSchema" xmlns:xs="http://www.w3.org/2001/XMLSchema" xmlns:p="http://schemas.microsoft.com/office/2006/metadata/properties" xmlns:ns2="86e32112-0e21-430d-b96e-c2a6b8d9b910" xmlns:ns3="45bef66a-e095-4d7e-b336-82ed8c2f0e75" targetNamespace="http://schemas.microsoft.com/office/2006/metadata/properties" ma:root="true" ma:fieldsID="ffdbb7c7b92a9630be446dec0660b63b" ns2:_="" ns3:_="">
    <xsd:import namespace="86e32112-0e21-430d-b96e-c2a6b8d9b910"/>
    <xsd:import namespace="45bef66a-e095-4d7e-b336-82ed8c2f0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32112-0e21-430d-b96e-c2a6b8d9b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f66a-e095-4d7e-b336-82ed8c2f0e7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d1142ea-0999-4241-b843-e8a13f16b741}" ma:internalName="TaxCatchAll" ma:showField="CatchAllData" ma:web="45bef66a-e095-4d7e-b336-82ed8c2f0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D3ED7-A620-4085-B8A8-8FA5E552829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45bef66a-e095-4d7e-b336-82ed8c2f0e75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6e32112-0e21-430d-b96e-c2a6b8d9b91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70F9B-8CAD-41C9-A091-50EDA7FC3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32112-0e21-430d-b96e-c2a6b8d9b910"/>
    <ds:schemaRef ds:uri="45bef66a-e095-4d7e-b336-82ed8c2f0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8</vt:i4>
      </vt:variant>
    </vt:vector>
  </HeadingPairs>
  <TitlesOfParts>
    <vt:vector size="12" baseType="lpstr">
      <vt:lpstr>Leaseprijs</vt:lpstr>
      <vt:lpstr>Ingrediënten type 1 -8</vt:lpstr>
      <vt:lpstr>Soep, thee &amp; diversen</vt:lpstr>
      <vt:lpstr>Totalisatie</vt:lpstr>
      <vt:lpstr>'Ingrediënten type 1 -8'!Afdrukbereik</vt:lpstr>
      <vt:lpstr>'Soep, thee &amp; diversen'!Afdrukbereik</vt:lpstr>
      <vt:lpstr>Totalisatie!Afdrukbereik</vt:lpstr>
      <vt:lpstr>'Ingrediënten type 1 -8'!Afdruktitels</vt:lpstr>
      <vt:lpstr>Artikel</vt:lpstr>
      <vt:lpstr>Artikeltype1</vt:lpstr>
      <vt:lpstr>Grammagetype1</vt:lpstr>
      <vt:lpstr>mixture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moniek</dc:creator>
  <cp:keywords/>
  <dc:description/>
  <cp:lastModifiedBy>Boonk, Bente</cp:lastModifiedBy>
  <cp:revision/>
  <dcterms:created xsi:type="dcterms:W3CDTF">2015-04-09T06:42:53Z</dcterms:created>
  <dcterms:modified xsi:type="dcterms:W3CDTF">2026-07-07T07:20:56Z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0x010100317567427B5E02469D2C8070FB0AAFD3</vt:lpwstr>
  </property>
  <property fmtid="{D5CDD505-2E9C-101B-9397-08002B2CF9AE}" pid="3" name="MediaServiceImageTags">
    <vt:lpwstr/>
  </property>
</Properties>
</file>